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816667D2-091C-4A70-B97D-B98F0D61571B}" xr6:coauthVersionLast="47" xr6:coauthVersionMax="47" xr10:uidLastSave="{00000000-0000-0000-0000-000000000000}"/>
  <bookViews>
    <workbookView xWindow="28680" yWindow="-120" windowWidth="29040" windowHeight="15720" activeTab="1" xr2:uid="{13905C5C-810C-476A-B787-DE267CF63189}"/>
  </bookViews>
  <sheets>
    <sheet name="SubSector Analysis" sheetId="3" r:id="rId1"/>
    <sheet name="Nifty 750 Analysis" sheetId="2" r:id="rId2"/>
    <sheet name="Price_Filter_08_11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E9" i="3" s="1"/>
  <c r="B33" i="3"/>
  <c r="G33" i="3" s="1"/>
  <c r="B60" i="3"/>
  <c r="H60" i="3" s="1"/>
  <c r="B24" i="3"/>
  <c r="G24" i="3" s="1"/>
  <c r="B63" i="3"/>
  <c r="G63" i="3" s="1"/>
  <c r="B19" i="3"/>
  <c r="D19" i="3" s="1"/>
  <c r="B110" i="3"/>
  <c r="B48" i="3"/>
  <c r="I48" i="3" s="1"/>
  <c r="B29" i="3"/>
  <c r="I29" i="3" s="1"/>
  <c r="B50" i="3"/>
  <c r="F50" i="3" s="1"/>
  <c r="B49" i="3"/>
  <c r="B8" i="3"/>
  <c r="Q8" i="3" s="1"/>
  <c r="B7" i="3"/>
  <c r="E7" i="3" s="1"/>
  <c r="B47" i="3"/>
  <c r="E47" i="3" s="1"/>
  <c r="B14" i="3"/>
  <c r="Q14" i="3" s="1"/>
  <c r="B37" i="3"/>
  <c r="F37" i="3" s="1"/>
  <c r="B30" i="3"/>
  <c r="H30" i="3" s="1"/>
  <c r="B39" i="3"/>
  <c r="F39" i="3" s="1"/>
  <c r="B22" i="3"/>
  <c r="B27" i="3"/>
  <c r="F27" i="3" s="1"/>
  <c r="B36" i="3"/>
  <c r="G36" i="3" s="1"/>
  <c r="B58" i="3"/>
  <c r="H58" i="3" s="1"/>
  <c r="B75" i="3"/>
  <c r="B32" i="3"/>
  <c r="F32" i="3" s="1"/>
  <c r="B21" i="3"/>
  <c r="E21" i="3" s="1"/>
  <c r="B68" i="3"/>
  <c r="G68" i="3" s="1"/>
  <c r="B35" i="3"/>
  <c r="G35" i="3" s="1"/>
  <c r="B23" i="3"/>
  <c r="G23" i="3" s="1"/>
  <c r="B69" i="3"/>
  <c r="I69" i="3" s="1"/>
  <c r="B46" i="3"/>
  <c r="D46" i="3" s="1"/>
  <c r="B2" i="3"/>
  <c r="B3" i="3"/>
  <c r="H3" i="3" s="1"/>
  <c r="B42" i="3"/>
  <c r="H42" i="3" s="1"/>
  <c r="B45" i="3"/>
  <c r="H45" i="3" s="1"/>
  <c r="B83" i="3"/>
  <c r="B12" i="3"/>
  <c r="D12" i="3" s="1"/>
  <c r="B26" i="3"/>
  <c r="D26" i="3" s="1"/>
  <c r="B31" i="3"/>
  <c r="D31" i="3" s="1"/>
  <c r="B28" i="3"/>
  <c r="B59" i="3"/>
  <c r="I59" i="3" s="1"/>
  <c r="B20" i="3"/>
  <c r="G20" i="3" s="1"/>
  <c r="B6" i="3"/>
  <c r="B64" i="3"/>
  <c r="B92" i="3"/>
  <c r="F92" i="3" s="1"/>
  <c r="B78" i="3"/>
  <c r="D78" i="3" s="1"/>
  <c r="B38" i="3"/>
  <c r="P38" i="3" s="1"/>
  <c r="B25" i="3"/>
  <c r="B79" i="3"/>
  <c r="D79" i="3" s="1"/>
  <c r="B51" i="3"/>
  <c r="E51" i="3" s="1"/>
  <c r="B74" i="3"/>
  <c r="G74" i="3" s="1"/>
  <c r="B41" i="3"/>
  <c r="G41" i="3" s="1"/>
  <c r="B4" i="3"/>
  <c r="G4" i="3" s="1"/>
  <c r="B115" i="3"/>
  <c r="H115" i="3" s="1"/>
  <c r="B70" i="3"/>
  <c r="F70" i="3" s="1"/>
  <c r="B86" i="3"/>
  <c r="B66" i="3"/>
  <c r="F66" i="3" s="1"/>
  <c r="B65" i="3"/>
  <c r="F65" i="3" s="1"/>
  <c r="B44" i="3"/>
  <c r="F44" i="3" s="1"/>
  <c r="B108" i="3"/>
  <c r="B10" i="3"/>
  <c r="F10" i="3" s="1"/>
  <c r="B34" i="3"/>
  <c r="D34" i="3" s="1"/>
  <c r="B76" i="3"/>
  <c r="D76" i="3" s="1"/>
  <c r="B89" i="3"/>
  <c r="E89" i="3" s="1"/>
  <c r="B15" i="3"/>
  <c r="D15" i="3" s="1"/>
  <c r="B82" i="3"/>
  <c r="D82" i="3" s="1"/>
  <c r="B52" i="3"/>
  <c r="F52" i="3" s="1"/>
  <c r="B104" i="3"/>
  <c r="B16" i="3"/>
  <c r="H16" i="3" s="1"/>
  <c r="B18" i="3"/>
  <c r="H18" i="3" s="1"/>
  <c r="B88" i="3"/>
  <c r="D88" i="3" s="1"/>
  <c r="B5" i="3"/>
  <c r="B85" i="3"/>
  <c r="D85" i="3" s="1"/>
  <c r="B80" i="3"/>
  <c r="E80" i="3" s="1"/>
  <c r="B72" i="3"/>
  <c r="G72" i="3" s="1"/>
  <c r="B90" i="3"/>
  <c r="G90" i="3" s="1"/>
  <c r="B17" i="3"/>
  <c r="G17" i="3" s="1"/>
  <c r="B13" i="3"/>
  <c r="G13" i="3" s="1"/>
  <c r="B54" i="3"/>
  <c r="E54" i="3" s="1"/>
  <c r="B99" i="3"/>
  <c r="B87" i="3"/>
  <c r="F87" i="3" s="1"/>
  <c r="B73" i="3"/>
  <c r="F73" i="3" s="1"/>
  <c r="B55" i="3"/>
  <c r="D55" i="3" s="1"/>
  <c r="B43" i="3"/>
  <c r="B91" i="3"/>
  <c r="D91" i="3" s="1"/>
  <c r="B40" i="3"/>
  <c r="E40" i="3" s="1"/>
  <c r="B84" i="3"/>
  <c r="D84" i="3" s="1"/>
  <c r="B11" i="3"/>
  <c r="D11" i="3" s="1"/>
  <c r="B81" i="3"/>
  <c r="F81" i="3" s="1"/>
  <c r="B109" i="3"/>
  <c r="G109" i="3" s="1"/>
  <c r="B53" i="3"/>
  <c r="F53" i="3" s="1"/>
  <c r="B118" i="3"/>
  <c r="B103" i="3"/>
  <c r="F103" i="3" s="1"/>
  <c r="B71" i="3"/>
  <c r="H71" i="3" s="1"/>
  <c r="B119" i="3"/>
  <c r="F119" i="3" s="1"/>
  <c r="B62" i="3"/>
  <c r="B100" i="3"/>
  <c r="F100" i="3" s="1"/>
  <c r="B77" i="3"/>
  <c r="E77" i="3" s="1"/>
  <c r="B105" i="3"/>
  <c r="H105" i="3" s="1"/>
  <c r="B93" i="3"/>
  <c r="Q93" i="3" s="1"/>
  <c r="B106" i="3"/>
  <c r="D106" i="3" s="1"/>
  <c r="B56" i="3"/>
  <c r="D56" i="3" s="1"/>
  <c r="B101" i="3"/>
  <c r="F101" i="3" s="1"/>
  <c r="B67" i="3"/>
  <c r="B114" i="3"/>
  <c r="D114" i="3" s="1"/>
  <c r="B111" i="3"/>
  <c r="H111" i="3" s="1"/>
  <c r="B120" i="3"/>
  <c r="D120" i="3" s="1"/>
  <c r="B116" i="3"/>
  <c r="B94" i="3"/>
  <c r="D94" i="3" s="1"/>
  <c r="B57" i="3"/>
  <c r="D57" i="3" s="1"/>
  <c r="B102" i="3"/>
  <c r="E102" i="3" s="1"/>
  <c r="B61" i="3"/>
  <c r="G61" i="3" s="1"/>
  <c r="B112" i="3"/>
  <c r="D112" i="3" s="1"/>
  <c r="B121" i="3"/>
  <c r="G121" i="3" s="1"/>
  <c r="B95" i="3"/>
  <c r="B96" i="3"/>
  <c r="B122" i="3"/>
  <c r="H122" i="3" s="1"/>
  <c r="B123" i="3"/>
  <c r="H123" i="3" s="1"/>
  <c r="B97" i="3"/>
  <c r="D97" i="3" s="1"/>
  <c r="B124" i="3"/>
  <c r="B125" i="3"/>
  <c r="D125" i="3" s="1"/>
  <c r="B113" i="3"/>
  <c r="D113" i="3" s="1"/>
  <c r="B98" i="3"/>
  <c r="D98" i="3" s="1"/>
  <c r="B107" i="3"/>
  <c r="D107" i="3" s="1"/>
  <c r="B126" i="3"/>
  <c r="F126" i="3" s="1"/>
  <c r="B117" i="3"/>
  <c r="D117" i="3" s="1"/>
  <c r="D61" i="3" l="1"/>
  <c r="D109" i="3"/>
  <c r="E72" i="3"/>
  <c r="E4" i="3"/>
  <c r="E74" i="3"/>
  <c r="E79" i="3"/>
  <c r="D40" i="3"/>
  <c r="D80" i="3"/>
  <c r="F120" i="3"/>
  <c r="F91" i="3"/>
  <c r="D65" i="3"/>
  <c r="F79" i="3"/>
  <c r="D4" i="3"/>
  <c r="F59" i="3"/>
  <c r="D8" i="3"/>
  <c r="F45" i="3"/>
  <c r="G79" i="3"/>
  <c r="D121" i="3"/>
  <c r="D9" i="3"/>
  <c r="G32" i="3"/>
  <c r="D66" i="3"/>
  <c r="D73" i="3"/>
  <c r="F114" i="3"/>
  <c r="D87" i="3"/>
  <c r="D74" i="3"/>
  <c r="E98" i="3"/>
  <c r="G47" i="3"/>
  <c r="D111" i="3"/>
  <c r="D13" i="3"/>
  <c r="E113" i="3"/>
  <c r="E59" i="3"/>
  <c r="F71" i="3"/>
  <c r="F3" i="3"/>
  <c r="H114" i="3"/>
  <c r="D90" i="3"/>
  <c r="D92" i="3"/>
  <c r="E106" i="3"/>
  <c r="E26" i="3"/>
  <c r="F46" i="3"/>
  <c r="H87" i="3"/>
  <c r="D123" i="3"/>
  <c r="F36" i="3"/>
  <c r="H66" i="3"/>
  <c r="D122" i="3"/>
  <c r="E105" i="3"/>
  <c r="D93" i="3"/>
  <c r="D18" i="3"/>
  <c r="E100" i="3"/>
  <c r="E14" i="3"/>
  <c r="F17" i="3"/>
  <c r="H92" i="3"/>
  <c r="D77" i="3"/>
  <c r="D16" i="3"/>
  <c r="E81" i="3"/>
  <c r="F88" i="3"/>
  <c r="F8" i="3"/>
  <c r="H27" i="3"/>
  <c r="D71" i="3"/>
  <c r="D68" i="3"/>
  <c r="E24" i="3"/>
  <c r="F16" i="3"/>
  <c r="G98" i="3"/>
  <c r="H48" i="3"/>
  <c r="D103" i="3"/>
  <c r="D89" i="3"/>
  <c r="D36" i="3"/>
  <c r="G106" i="3"/>
  <c r="I73" i="3"/>
  <c r="F125" i="3"/>
  <c r="G105" i="3"/>
  <c r="Q106" i="3"/>
  <c r="D48" i="3"/>
  <c r="F112" i="3"/>
  <c r="G85" i="3"/>
  <c r="Q47" i="3"/>
  <c r="V67" i="3"/>
  <c r="Q67" i="3"/>
  <c r="P67" i="3"/>
  <c r="I67" i="3"/>
  <c r="G67" i="3"/>
  <c r="E67" i="3"/>
  <c r="D67" i="3"/>
  <c r="H67" i="3"/>
  <c r="F67" i="3"/>
  <c r="V118" i="3"/>
  <c r="Q118" i="3"/>
  <c r="G118" i="3"/>
  <c r="I118" i="3"/>
  <c r="P118" i="3"/>
  <c r="F118" i="3"/>
  <c r="D118" i="3"/>
  <c r="H118" i="3"/>
  <c r="E118" i="3"/>
  <c r="V99" i="3"/>
  <c r="Q99" i="3"/>
  <c r="P99" i="3"/>
  <c r="G99" i="3"/>
  <c r="D99" i="3"/>
  <c r="F99" i="3"/>
  <c r="I99" i="3"/>
  <c r="H99" i="3"/>
  <c r="E99" i="3"/>
  <c r="V104" i="3"/>
  <c r="Q104" i="3"/>
  <c r="P104" i="3"/>
  <c r="I104" i="3"/>
  <c r="G104" i="3"/>
  <c r="D104" i="3"/>
  <c r="H104" i="3"/>
  <c r="F104" i="3"/>
  <c r="E104" i="3"/>
  <c r="V86" i="3"/>
  <c r="Q86" i="3"/>
  <c r="P86" i="3"/>
  <c r="G86" i="3"/>
  <c r="I86" i="3"/>
  <c r="H86" i="3"/>
  <c r="F86" i="3"/>
  <c r="E86" i="3"/>
  <c r="D86" i="3"/>
  <c r="V64" i="3"/>
  <c r="Q64" i="3"/>
  <c r="P64" i="3"/>
  <c r="G64" i="3"/>
  <c r="H64" i="3"/>
  <c r="D64" i="3"/>
  <c r="F64" i="3"/>
  <c r="E64" i="3"/>
  <c r="I64" i="3"/>
  <c r="V2" i="3"/>
  <c r="Q2" i="3"/>
  <c r="P2" i="3"/>
  <c r="I2" i="3"/>
  <c r="G2" i="3"/>
  <c r="H2" i="3"/>
  <c r="D2" i="3"/>
  <c r="E2" i="3"/>
  <c r="F2" i="3"/>
  <c r="V22" i="3"/>
  <c r="Q22" i="3"/>
  <c r="P22" i="3"/>
  <c r="G22" i="3"/>
  <c r="I22" i="3"/>
  <c r="H22" i="3"/>
  <c r="F22" i="3"/>
  <c r="E22" i="3"/>
  <c r="D22" i="3"/>
  <c r="V110" i="3"/>
  <c r="Q110" i="3"/>
  <c r="P110" i="3"/>
  <c r="H110" i="3"/>
  <c r="G110" i="3"/>
  <c r="I110" i="3"/>
  <c r="F110" i="3"/>
  <c r="E110" i="3"/>
  <c r="D110" i="3"/>
  <c r="V96" i="3"/>
  <c r="Q96" i="3"/>
  <c r="P96" i="3"/>
  <c r="G96" i="3"/>
  <c r="D96" i="3"/>
  <c r="H96" i="3"/>
  <c r="I96" i="3"/>
  <c r="F96" i="3"/>
  <c r="E96" i="3"/>
  <c r="V83" i="3"/>
  <c r="Q83" i="3"/>
  <c r="P83" i="3"/>
  <c r="H83" i="3"/>
  <c r="I83" i="3"/>
  <c r="G83" i="3"/>
  <c r="F83" i="3"/>
  <c r="D83" i="3"/>
  <c r="E83" i="3"/>
  <c r="V75" i="3"/>
  <c r="Q75" i="3"/>
  <c r="H75" i="3"/>
  <c r="G75" i="3"/>
  <c r="P75" i="3"/>
  <c r="I75" i="3"/>
  <c r="E75" i="3"/>
  <c r="F75" i="3"/>
  <c r="D75" i="3"/>
  <c r="V49" i="3"/>
  <c r="Q49" i="3"/>
  <c r="P49" i="3"/>
  <c r="I49" i="3"/>
  <c r="H49" i="3"/>
  <c r="G49" i="3"/>
  <c r="D49" i="3"/>
  <c r="E49" i="3"/>
  <c r="F49" i="3"/>
  <c r="V116" i="3"/>
  <c r="Q116" i="3"/>
  <c r="H116" i="3"/>
  <c r="I116" i="3"/>
  <c r="F116" i="3"/>
  <c r="G116" i="3"/>
  <c r="E116" i="3"/>
  <c r="P116" i="3"/>
  <c r="D116" i="3"/>
  <c r="V43" i="3"/>
  <c r="Q43" i="3"/>
  <c r="I43" i="3"/>
  <c r="H43" i="3"/>
  <c r="P43" i="3"/>
  <c r="G43" i="3"/>
  <c r="D43" i="3"/>
  <c r="F43" i="3"/>
  <c r="E43" i="3"/>
  <c r="V25" i="3"/>
  <c r="Q25" i="3"/>
  <c r="I25" i="3"/>
  <c r="H25" i="3"/>
  <c r="G25" i="3"/>
  <c r="P25" i="3"/>
  <c r="E25" i="3"/>
  <c r="D25" i="3"/>
  <c r="F25" i="3"/>
  <c r="V124" i="3"/>
  <c r="Q124" i="3"/>
  <c r="P124" i="3"/>
  <c r="I124" i="3"/>
  <c r="H124" i="3"/>
  <c r="E124" i="3"/>
  <c r="D124" i="3"/>
  <c r="F124" i="3"/>
  <c r="G124" i="3"/>
  <c r="V62" i="3"/>
  <c r="Q62" i="3"/>
  <c r="P62" i="3"/>
  <c r="H62" i="3"/>
  <c r="I62" i="3"/>
  <c r="F62" i="3"/>
  <c r="D62" i="3"/>
  <c r="G62" i="3"/>
  <c r="E62" i="3"/>
  <c r="V5" i="3"/>
  <c r="Q5" i="3"/>
  <c r="P5" i="3"/>
  <c r="H5" i="3"/>
  <c r="I5" i="3"/>
  <c r="G5" i="3"/>
  <c r="F5" i="3"/>
  <c r="E5" i="3"/>
  <c r="D5" i="3"/>
  <c r="V108" i="3"/>
  <c r="Q108" i="3"/>
  <c r="P108" i="3"/>
  <c r="H108" i="3"/>
  <c r="G108" i="3"/>
  <c r="I108" i="3"/>
  <c r="E108" i="3"/>
  <c r="F108" i="3"/>
  <c r="D108" i="3"/>
  <c r="E30" i="3"/>
  <c r="G115" i="3"/>
  <c r="G69" i="3"/>
  <c r="H120" i="3"/>
  <c r="H55" i="3"/>
  <c r="I93" i="3"/>
  <c r="V95" i="3"/>
  <c r="Q95" i="3"/>
  <c r="P95" i="3"/>
  <c r="G95" i="3"/>
  <c r="H95" i="3"/>
  <c r="I95" i="3"/>
  <c r="V101" i="3"/>
  <c r="Q101" i="3"/>
  <c r="P101" i="3"/>
  <c r="I101" i="3"/>
  <c r="G101" i="3"/>
  <c r="H101" i="3"/>
  <c r="V53" i="3"/>
  <c r="Q53" i="3"/>
  <c r="P53" i="3"/>
  <c r="G53" i="3"/>
  <c r="I53" i="3"/>
  <c r="H53" i="3"/>
  <c r="V54" i="3"/>
  <c r="Q54" i="3"/>
  <c r="P54" i="3"/>
  <c r="G54" i="3"/>
  <c r="H54" i="3"/>
  <c r="I54" i="3"/>
  <c r="V52" i="3"/>
  <c r="Q52" i="3"/>
  <c r="P52" i="3"/>
  <c r="I52" i="3"/>
  <c r="G52" i="3"/>
  <c r="H52" i="3"/>
  <c r="V70" i="3"/>
  <c r="Q70" i="3"/>
  <c r="P70" i="3"/>
  <c r="G70" i="3"/>
  <c r="I70" i="3"/>
  <c r="H70" i="3"/>
  <c r="V6" i="3"/>
  <c r="Q6" i="3"/>
  <c r="P6" i="3"/>
  <c r="G6" i="3"/>
  <c r="H6" i="3"/>
  <c r="I6" i="3"/>
  <c r="V46" i="3"/>
  <c r="Q46" i="3"/>
  <c r="P46" i="3"/>
  <c r="I46" i="3"/>
  <c r="G46" i="3"/>
  <c r="H46" i="3"/>
  <c r="V39" i="3"/>
  <c r="Q39" i="3"/>
  <c r="P39" i="3"/>
  <c r="G39" i="3"/>
  <c r="I39" i="3"/>
  <c r="H39" i="3"/>
  <c r="V19" i="3"/>
  <c r="Q19" i="3"/>
  <c r="P19" i="3"/>
  <c r="G19" i="3"/>
  <c r="I19" i="3"/>
  <c r="H19" i="3"/>
  <c r="D126" i="3"/>
  <c r="D81" i="3"/>
  <c r="D17" i="3"/>
  <c r="D41" i="3"/>
  <c r="D58" i="3"/>
  <c r="E95" i="3"/>
  <c r="E93" i="3"/>
  <c r="E91" i="3"/>
  <c r="E52" i="3"/>
  <c r="E41" i="3"/>
  <c r="E37" i="3"/>
  <c r="F111" i="3"/>
  <c r="F18" i="3"/>
  <c r="F4" i="3"/>
  <c r="F42" i="3"/>
  <c r="G125" i="3"/>
  <c r="G93" i="3"/>
  <c r="H73" i="3"/>
  <c r="I103" i="3"/>
  <c r="V117" i="3"/>
  <c r="Q117" i="3"/>
  <c r="P117" i="3"/>
  <c r="I117" i="3"/>
  <c r="F117" i="3"/>
  <c r="V13" i="3"/>
  <c r="Q13" i="3"/>
  <c r="P13" i="3"/>
  <c r="F13" i="3"/>
  <c r="I13" i="3"/>
  <c r="V30" i="3"/>
  <c r="Q30" i="3"/>
  <c r="D30" i="3"/>
  <c r="I30" i="3"/>
  <c r="P30" i="3"/>
  <c r="F30" i="3"/>
  <c r="G60" i="3"/>
  <c r="H38" i="3"/>
  <c r="H50" i="3"/>
  <c r="Q105" i="3"/>
  <c r="P126" i="3"/>
  <c r="V126" i="3"/>
  <c r="I126" i="3"/>
  <c r="Q126" i="3"/>
  <c r="H126" i="3"/>
  <c r="P112" i="3"/>
  <c r="V112" i="3"/>
  <c r="Q112" i="3"/>
  <c r="H112" i="3"/>
  <c r="V106" i="3"/>
  <c r="P106" i="3"/>
  <c r="H106" i="3"/>
  <c r="P81" i="3"/>
  <c r="V81" i="3"/>
  <c r="Q81" i="3"/>
  <c r="I81" i="3"/>
  <c r="H81" i="3"/>
  <c r="P17" i="3"/>
  <c r="V17" i="3"/>
  <c r="Q17" i="3"/>
  <c r="H17" i="3"/>
  <c r="V15" i="3"/>
  <c r="P15" i="3"/>
  <c r="Q15" i="3"/>
  <c r="H15" i="3"/>
  <c r="P4" i="3"/>
  <c r="V4" i="3"/>
  <c r="Q4" i="3"/>
  <c r="I4" i="3"/>
  <c r="H4" i="3"/>
  <c r="P59" i="3"/>
  <c r="V59" i="3"/>
  <c r="D59" i="3"/>
  <c r="Q59" i="3"/>
  <c r="H59" i="3"/>
  <c r="V23" i="3"/>
  <c r="P23" i="3"/>
  <c r="Q23" i="3"/>
  <c r="D23" i="3"/>
  <c r="H23" i="3"/>
  <c r="V37" i="3"/>
  <c r="P37" i="3"/>
  <c r="Q37" i="3"/>
  <c r="D37" i="3"/>
  <c r="I37" i="3"/>
  <c r="H37" i="3"/>
  <c r="P24" i="3"/>
  <c r="V24" i="3"/>
  <c r="D24" i="3"/>
  <c r="I24" i="3"/>
  <c r="H24" i="3"/>
  <c r="Q24" i="3"/>
  <c r="D102" i="3"/>
  <c r="D105" i="3"/>
  <c r="D72" i="3"/>
  <c r="D51" i="3"/>
  <c r="D27" i="3"/>
  <c r="D33" i="3"/>
  <c r="E112" i="3"/>
  <c r="E15" i="3"/>
  <c r="E46" i="3"/>
  <c r="G123" i="3"/>
  <c r="G100" i="3"/>
  <c r="H78" i="3"/>
  <c r="H29" i="3"/>
  <c r="I87" i="3"/>
  <c r="I23" i="3"/>
  <c r="V56" i="3"/>
  <c r="Q56" i="3"/>
  <c r="P56" i="3"/>
  <c r="F56" i="3"/>
  <c r="V115" i="3"/>
  <c r="Q115" i="3"/>
  <c r="P115" i="3"/>
  <c r="D115" i="3"/>
  <c r="I115" i="3"/>
  <c r="F115" i="3"/>
  <c r="V107" i="3"/>
  <c r="P107" i="3"/>
  <c r="I107" i="3"/>
  <c r="Q107" i="3"/>
  <c r="F107" i="3"/>
  <c r="H107" i="3"/>
  <c r="V11" i="3"/>
  <c r="P11" i="3"/>
  <c r="Q11" i="3"/>
  <c r="I11" i="3"/>
  <c r="F11" i="3"/>
  <c r="H11" i="3"/>
  <c r="V41" i="3"/>
  <c r="P41" i="3"/>
  <c r="Q41" i="3"/>
  <c r="I41" i="3"/>
  <c r="F41" i="3"/>
  <c r="H41" i="3"/>
  <c r="V14" i="3"/>
  <c r="P14" i="3"/>
  <c r="D14" i="3"/>
  <c r="I14" i="3"/>
  <c r="F14" i="3"/>
  <c r="H14" i="3"/>
  <c r="D45" i="3"/>
  <c r="E61" i="3"/>
  <c r="F55" i="3"/>
  <c r="F38" i="3"/>
  <c r="H13" i="3"/>
  <c r="P98" i="3"/>
  <c r="V98" i="3"/>
  <c r="I98" i="3"/>
  <c r="Q98" i="3"/>
  <c r="F98" i="3"/>
  <c r="P84" i="3"/>
  <c r="V84" i="3"/>
  <c r="Q84" i="3"/>
  <c r="I84" i="3"/>
  <c r="F84" i="3"/>
  <c r="P72" i="3"/>
  <c r="V72" i="3"/>
  <c r="I72" i="3"/>
  <c r="F72" i="3"/>
  <c r="H72" i="3"/>
  <c r="Q72" i="3"/>
  <c r="V76" i="3"/>
  <c r="P76" i="3"/>
  <c r="Q76" i="3"/>
  <c r="I76" i="3"/>
  <c r="F76" i="3"/>
  <c r="H76" i="3"/>
  <c r="P74" i="3"/>
  <c r="V74" i="3"/>
  <c r="Q74" i="3"/>
  <c r="I74" i="3"/>
  <c r="F74" i="3"/>
  <c r="H74" i="3"/>
  <c r="P31" i="3"/>
  <c r="I31" i="3"/>
  <c r="Q31" i="3"/>
  <c r="F31" i="3"/>
  <c r="H31" i="3"/>
  <c r="V31" i="3"/>
  <c r="V68" i="3"/>
  <c r="P68" i="3"/>
  <c r="Q68" i="3"/>
  <c r="I68" i="3"/>
  <c r="F68" i="3"/>
  <c r="H68" i="3"/>
  <c r="V47" i="3"/>
  <c r="P47" i="3"/>
  <c r="I47" i="3"/>
  <c r="F47" i="3"/>
  <c r="H47" i="3"/>
  <c r="P33" i="3"/>
  <c r="Q33" i="3"/>
  <c r="I33" i="3"/>
  <c r="F33" i="3"/>
  <c r="V33" i="3"/>
  <c r="H33" i="3"/>
  <c r="D100" i="3"/>
  <c r="D10" i="3"/>
  <c r="D42" i="3"/>
  <c r="D39" i="3"/>
  <c r="E117" i="3"/>
  <c r="E13" i="3"/>
  <c r="E76" i="3"/>
  <c r="E23" i="3"/>
  <c r="F123" i="3"/>
  <c r="F106" i="3"/>
  <c r="F15" i="3"/>
  <c r="F78" i="3"/>
  <c r="F23" i="3"/>
  <c r="F29" i="3"/>
  <c r="G112" i="3"/>
  <c r="G71" i="3"/>
  <c r="G18" i="3"/>
  <c r="G78" i="3"/>
  <c r="H98" i="3"/>
  <c r="H88" i="3"/>
  <c r="H20" i="3"/>
  <c r="I17" i="3"/>
  <c r="I27" i="3"/>
  <c r="V121" i="3"/>
  <c r="Q121" i="3"/>
  <c r="F121" i="3"/>
  <c r="I121" i="3"/>
  <c r="V82" i="3"/>
  <c r="Q82" i="3"/>
  <c r="P82" i="3"/>
  <c r="F82" i="3"/>
  <c r="V69" i="3"/>
  <c r="Q69" i="3"/>
  <c r="P69" i="3"/>
  <c r="D69" i="3"/>
  <c r="F69" i="3"/>
  <c r="E82" i="3"/>
  <c r="V93" i="3"/>
  <c r="P93" i="3"/>
  <c r="F93" i="3"/>
  <c r="H93" i="3"/>
  <c r="V89" i="3"/>
  <c r="P89" i="3"/>
  <c r="F89" i="3"/>
  <c r="Q89" i="3"/>
  <c r="H89" i="3"/>
  <c r="V35" i="3"/>
  <c r="P35" i="3"/>
  <c r="Q35" i="3"/>
  <c r="D35" i="3"/>
  <c r="F35" i="3"/>
  <c r="H35" i="3"/>
  <c r="F97" i="3"/>
  <c r="H56" i="3"/>
  <c r="I35" i="3"/>
  <c r="V105" i="3"/>
  <c r="P105" i="3"/>
  <c r="I105" i="3"/>
  <c r="F105" i="3"/>
  <c r="V57" i="3"/>
  <c r="P57" i="3"/>
  <c r="Q57" i="3"/>
  <c r="I57" i="3"/>
  <c r="F57" i="3"/>
  <c r="H57" i="3"/>
  <c r="G57" i="3"/>
  <c r="V40" i="3"/>
  <c r="P40" i="3"/>
  <c r="Q40" i="3"/>
  <c r="I40" i="3"/>
  <c r="F40" i="3"/>
  <c r="H40" i="3"/>
  <c r="G40" i="3"/>
  <c r="V34" i="3"/>
  <c r="P34" i="3"/>
  <c r="Q34" i="3"/>
  <c r="I34" i="3"/>
  <c r="F34" i="3"/>
  <c r="H34" i="3"/>
  <c r="G34" i="3"/>
  <c r="V26" i="3"/>
  <c r="P26" i="3"/>
  <c r="Q26" i="3"/>
  <c r="I26" i="3"/>
  <c r="F26" i="3"/>
  <c r="H26" i="3"/>
  <c r="G26" i="3"/>
  <c r="V21" i="3"/>
  <c r="P21" i="3"/>
  <c r="Q21" i="3"/>
  <c r="I21" i="3"/>
  <c r="F21" i="3"/>
  <c r="H21" i="3"/>
  <c r="G21" i="3"/>
  <c r="V7" i="3"/>
  <c r="P7" i="3"/>
  <c r="Q7" i="3"/>
  <c r="I7" i="3"/>
  <c r="F7" i="3"/>
  <c r="H7" i="3"/>
  <c r="G7" i="3"/>
  <c r="V9" i="3"/>
  <c r="P9" i="3"/>
  <c r="Q9" i="3"/>
  <c r="I9" i="3"/>
  <c r="F9" i="3"/>
  <c r="H9" i="3"/>
  <c r="G9" i="3"/>
  <c r="D38" i="3"/>
  <c r="D3" i="3"/>
  <c r="D47" i="3"/>
  <c r="E126" i="3"/>
  <c r="E57" i="3"/>
  <c r="E17" i="3"/>
  <c r="E34" i="3"/>
  <c r="E35" i="3"/>
  <c r="F122" i="3"/>
  <c r="G82" i="3"/>
  <c r="G30" i="3"/>
  <c r="H97" i="3"/>
  <c r="H119" i="3"/>
  <c r="I123" i="3"/>
  <c r="I82" i="3"/>
  <c r="P121" i="3"/>
  <c r="V109" i="3"/>
  <c r="Q109" i="3"/>
  <c r="I109" i="3"/>
  <c r="F109" i="3"/>
  <c r="P109" i="3"/>
  <c r="V20" i="3"/>
  <c r="Q20" i="3"/>
  <c r="D20" i="3"/>
  <c r="F20" i="3"/>
  <c r="I20" i="3"/>
  <c r="P20" i="3"/>
  <c r="V63" i="3"/>
  <c r="Q63" i="3"/>
  <c r="P63" i="3"/>
  <c r="H63" i="3"/>
  <c r="D63" i="3"/>
  <c r="F63" i="3"/>
  <c r="I63" i="3"/>
  <c r="E121" i="3"/>
  <c r="V61" i="3"/>
  <c r="P61" i="3"/>
  <c r="Q61" i="3"/>
  <c r="F61" i="3"/>
  <c r="H61" i="3"/>
  <c r="I61" i="3"/>
  <c r="V90" i="3"/>
  <c r="P90" i="3"/>
  <c r="Q90" i="3"/>
  <c r="F90" i="3"/>
  <c r="H90" i="3"/>
  <c r="I90" i="3"/>
  <c r="V28" i="3"/>
  <c r="P28" i="3"/>
  <c r="Q28" i="3"/>
  <c r="F28" i="3"/>
  <c r="H28" i="3"/>
  <c r="I28" i="3"/>
  <c r="V60" i="3"/>
  <c r="P60" i="3"/>
  <c r="Q60" i="3"/>
  <c r="D60" i="3"/>
  <c r="F60" i="3"/>
  <c r="I60" i="3"/>
  <c r="E69" i="3"/>
  <c r="H117" i="3"/>
  <c r="P102" i="3"/>
  <c r="V102" i="3"/>
  <c r="Q102" i="3"/>
  <c r="I102" i="3"/>
  <c r="F102" i="3"/>
  <c r="V113" i="3"/>
  <c r="P113" i="3"/>
  <c r="Q113" i="3"/>
  <c r="I113" i="3"/>
  <c r="F113" i="3"/>
  <c r="H113" i="3"/>
  <c r="G113" i="3"/>
  <c r="V77" i="3"/>
  <c r="P77" i="3"/>
  <c r="Q77" i="3"/>
  <c r="I77" i="3"/>
  <c r="F77" i="3"/>
  <c r="H77" i="3"/>
  <c r="G77" i="3"/>
  <c r="V80" i="3"/>
  <c r="P80" i="3"/>
  <c r="Q80" i="3"/>
  <c r="I80" i="3"/>
  <c r="F80" i="3"/>
  <c r="H80" i="3"/>
  <c r="G80" i="3"/>
  <c r="V51" i="3"/>
  <c r="P51" i="3"/>
  <c r="Q51" i="3"/>
  <c r="I51" i="3"/>
  <c r="F51" i="3"/>
  <c r="H51" i="3"/>
  <c r="G51" i="3"/>
  <c r="V125" i="3"/>
  <c r="I125" i="3"/>
  <c r="P125" i="3"/>
  <c r="Q125" i="3"/>
  <c r="H125" i="3"/>
  <c r="V94" i="3"/>
  <c r="Q94" i="3"/>
  <c r="I94" i="3"/>
  <c r="H94" i="3"/>
  <c r="V100" i="3"/>
  <c r="P100" i="3"/>
  <c r="I100" i="3"/>
  <c r="Q100" i="3"/>
  <c r="H100" i="3"/>
  <c r="V91" i="3"/>
  <c r="Q91" i="3"/>
  <c r="I91" i="3"/>
  <c r="P91" i="3"/>
  <c r="H91" i="3"/>
  <c r="V85" i="3"/>
  <c r="P85" i="3"/>
  <c r="I85" i="3"/>
  <c r="H85" i="3"/>
  <c r="Q85" i="3"/>
  <c r="I10" i="3"/>
  <c r="Q10" i="3"/>
  <c r="P10" i="3"/>
  <c r="H10" i="3"/>
  <c r="V10" i="3"/>
  <c r="V79" i="3"/>
  <c r="Q79" i="3"/>
  <c r="P79" i="3"/>
  <c r="I79" i="3"/>
  <c r="H79" i="3"/>
  <c r="V12" i="3"/>
  <c r="I12" i="3"/>
  <c r="P12" i="3"/>
  <c r="Q12" i="3"/>
  <c r="H12" i="3"/>
  <c r="E12" i="3"/>
  <c r="V32" i="3"/>
  <c r="P32" i="3"/>
  <c r="Q32" i="3"/>
  <c r="I32" i="3"/>
  <c r="H32" i="3"/>
  <c r="E32" i="3"/>
  <c r="V8" i="3"/>
  <c r="I8" i="3"/>
  <c r="P8" i="3"/>
  <c r="H8" i="3"/>
  <c r="E8" i="3"/>
  <c r="D119" i="3"/>
  <c r="D44" i="3"/>
  <c r="D7" i="3"/>
  <c r="E107" i="3"/>
  <c r="E94" i="3"/>
  <c r="E53" i="3"/>
  <c r="E90" i="3"/>
  <c r="E10" i="3"/>
  <c r="E6" i="3"/>
  <c r="E68" i="3"/>
  <c r="E19" i="3"/>
  <c r="F19" i="3"/>
  <c r="G102" i="3"/>
  <c r="G81" i="3"/>
  <c r="G15" i="3"/>
  <c r="G59" i="3"/>
  <c r="G37" i="3"/>
  <c r="I122" i="3"/>
  <c r="I15" i="3"/>
  <c r="P94" i="3"/>
  <c r="E63" i="3"/>
  <c r="F95" i="3"/>
  <c r="F54" i="3"/>
  <c r="F6" i="3"/>
  <c r="F58" i="3"/>
  <c r="F24" i="3"/>
  <c r="G94" i="3"/>
  <c r="G11" i="3"/>
  <c r="G89" i="3"/>
  <c r="G28" i="3"/>
  <c r="G14" i="3"/>
  <c r="H103" i="3"/>
  <c r="I89" i="3"/>
  <c r="E20" i="3"/>
  <c r="V120" i="3"/>
  <c r="Q120" i="3"/>
  <c r="I120" i="3"/>
  <c r="P120" i="3"/>
  <c r="E120" i="3"/>
  <c r="G120" i="3"/>
  <c r="V55" i="3"/>
  <c r="Q55" i="3"/>
  <c r="I55" i="3"/>
  <c r="P55" i="3"/>
  <c r="E55" i="3"/>
  <c r="G55" i="3"/>
  <c r="V44" i="3"/>
  <c r="I44" i="3"/>
  <c r="Q44" i="3"/>
  <c r="P44" i="3"/>
  <c r="E44" i="3"/>
  <c r="G44" i="3"/>
  <c r="V45" i="3"/>
  <c r="I45" i="3"/>
  <c r="P45" i="3"/>
  <c r="Q45" i="3"/>
  <c r="E45" i="3"/>
  <c r="G45" i="3"/>
  <c r="V50" i="3"/>
  <c r="I50" i="3"/>
  <c r="P50" i="3"/>
  <c r="Q50" i="3"/>
  <c r="E50" i="3"/>
  <c r="G50" i="3"/>
  <c r="H82" i="3"/>
  <c r="H69" i="3"/>
  <c r="I112" i="3"/>
  <c r="I66" i="3"/>
  <c r="G117" i="3"/>
  <c r="G84" i="3"/>
  <c r="G31" i="3"/>
  <c r="Q123" i="3"/>
  <c r="V123" i="3"/>
  <c r="P123" i="3"/>
  <c r="E123" i="3"/>
  <c r="V111" i="3"/>
  <c r="Q111" i="3"/>
  <c r="E111" i="3"/>
  <c r="I111" i="3"/>
  <c r="P111" i="3"/>
  <c r="Q71" i="3"/>
  <c r="P71" i="3"/>
  <c r="V71" i="3"/>
  <c r="E71" i="3"/>
  <c r="I71" i="3"/>
  <c r="Q73" i="3"/>
  <c r="V73" i="3"/>
  <c r="P73" i="3"/>
  <c r="E73" i="3"/>
  <c r="V18" i="3"/>
  <c r="Q18" i="3"/>
  <c r="E18" i="3"/>
  <c r="P18" i="3"/>
  <c r="I18" i="3"/>
  <c r="Q65" i="3"/>
  <c r="P65" i="3"/>
  <c r="E65" i="3"/>
  <c r="V65" i="3"/>
  <c r="I65" i="3"/>
  <c r="V78" i="3"/>
  <c r="Q78" i="3"/>
  <c r="E78" i="3"/>
  <c r="V42" i="3"/>
  <c r="Q42" i="3"/>
  <c r="P42" i="3"/>
  <c r="E42" i="3"/>
  <c r="I42" i="3"/>
  <c r="V36" i="3"/>
  <c r="Q36" i="3"/>
  <c r="E36" i="3"/>
  <c r="P36" i="3"/>
  <c r="I36" i="3"/>
  <c r="V29" i="3"/>
  <c r="Q29" i="3"/>
  <c r="P29" i="3"/>
  <c r="E29" i="3"/>
  <c r="D6" i="3"/>
  <c r="D21" i="3"/>
  <c r="D50" i="3"/>
  <c r="E125" i="3"/>
  <c r="E101" i="3"/>
  <c r="E11" i="3"/>
  <c r="E85" i="3"/>
  <c r="E70" i="3"/>
  <c r="E28" i="3"/>
  <c r="E60" i="3"/>
  <c r="F94" i="3"/>
  <c r="F85" i="3"/>
  <c r="F12" i="3"/>
  <c r="G126" i="3"/>
  <c r="G111" i="3"/>
  <c r="G91" i="3"/>
  <c r="G10" i="3"/>
  <c r="G12" i="3"/>
  <c r="G8" i="3"/>
  <c r="H121" i="3"/>
  <c r="H109" i="3"/>
  <c r="H44" i="3"/>
  <c r="I56" i="3"/>
  <c r="I78" i="3"/>
  <c r="E109" i="3"/>
  <c r="V97" i="3"/>
  <c r="I97" i="3"/>
  <c r="P97" i="3"/>
  <c r="Q97" i="3"/>
  <c r="E97" i="3"/>
  <c r="G97" i="3"/>
  <c r="V119" i="3"/>
  <c r="P119" i="3"/>
  <c r="I119" i="3"/>
  <c r="E119" i="3"/>
  <c r="G119" i="3"/>
  <c r="Q119" i="3"/>
  <c r="V88" i="3"/>
  <c r="I88" i="3"/>
  <c r="E88" i="3"/>
  <c r="P88" i="3"/>
  <c r="G88" i="3"/>
  <c r="Q88" i="3"/>
  <c r="V38" i="3"/>
  <c r="I38" i="3"/>
  <c r="E38" i="3"/>
  <c r="Q38" i="3"/>
  <c r="G38" i="3"/>
  <c r="V58" i="3"/>
  <c r="Q58" i="3"/>
  <c r="I58" i="3"/>
  <c r="E58" i="3"/>
  <c r="G58" i="3"/>
  <c r="P58" i="3"/>
  <c r="G76" i="3"/>
  <c r="V122" i="3"/>
  <c r="Q122" i="3"/>
  <c r="P122" i="3"/>
  <c r="E122" i="3"/>
  <c r="G122" i="3"/>
  <c r="V114" i="3"/>
  <c r="Q114" i="3"/>
  <c r="P114" i="3"/>
  <c r="E114" i="3"/>
  <c r="I114" i="3"/>
  <c r="G114" i="3"/>
  <c r="V103" i="3"/>
  <c r="Q103" i="3"/>
  <c r="E103" i="3"/>
  <c r="G103" i="3"/>
  <c r="P103" i="3"/>
  <c r="V87" i="3"/>
  <c r="Q87" i="3"/>
  <c r="P87" i="3"/>
  <c r="E87" i="3"/>
  <c r="G87" i="3"/>
  <c r="V16" i="3"/>
  <c r="Q16" i="3"/>
  <c r="E16" i="3"/>
  <c r="P16" i="3"/>
  <c r="I16" i="3"/>
  <c r="G16" i="3"/>
  <c r="V66" i="3"/>
  <c r="Q66" i="3"/>
  <c r="P66" i="3"/>
  <c r="E66" i="3"/>
  <c r="G66" i="3"/>
  <c r="V92" i="3"/>
  <c r="Q92" i="3"/>
  <c r="P92" i="3"/>
  <c r="E92" i="3"/>
  <c r="G92" i="3"/>
  <c r="V3" i="3"/>
  <c r="Q3" i="3"/>
  <c r="P3" i="3"/>
  <c r="E3" i="3"/>
  <c r="I3" i="3"/>
  <c r="G3" i="3"/>
  <c r="V27" i="3"/>
  <c r="Q27" i="3"/>
  <c r="P27" i="3"/>
  <c r="E27" i="3"/>
  <c r="G27" i="3"/>
  <c r="V48" i="3"/>
  <c r="Q48" i="3"/>
  <c r="P48" i="3"/>
  <c r="E48" i="3"/>
  <c r="G48" i="3"/>
  <c r="F48" i="3"/>
  <c r="D95" i="3"/>
  <c r="D101" i="3"/>
  <c r="D53" i="3"/>
  <c r="D54" i="3"/>
  <c r="D52" i="3"/>
  <c r="D70" i="3"/>
  <c r="D28" i="3"/>
  <c r="D32" i="3"/>
  <c r="D29" i="3"/>
  <c r="E56" i="3"/>
  <c r="E84" i="3"/>
  <c r="E115" i="3"/>
  <c r="E31" i="3"/>
  <c r="E39" i="3"/>
  <c r="E33" i="3"/>
  <c r="G107" i="3"/>
  <c r="G56" i="3"/>
  <c r="G73" i="3"/>
  <c r="G65" i="3"/>
  <c r="G42" i="3"/>
  <c r="G29" i="3"/>
  <c r="H102" i="3"/>
  <c r="H84" i="3"/>
  <c r="H65" i="3"/>
  <c r="H36" i="3"/>
  <c r="I106" i="3"/>
  <c r="I92" i="3"/>
  <c r="P78" i="3"/>
  <c r="AQ660" i="2"/>
  <c r="AQ546" i="2"/>
  <c r="AQ516" i="2"/>
  <c r="AQ121" i="2"/>
  <c r="AQ298" i="2"/>
  <c r="AQ415" i="2"/>
  <c r="AQ324" i="2"/>
  <c r="AQ358" i="2"/>
  <c r="AQ618" i="2"/>
  <c r="AQ522" i="2"/>
  <c r="AQ364" i="2"/>
  <c r="AQ225" i="2"/>
  <c r="AQ156" i="2"/>
  <c r="AQ658" i="2"/>
  <c r="AQ134" i="2"/>
  <c r="AQ482" i="2"/>
  <c r="AQ46" i="2"/>
  <c r="AQ573" i="2"/>
  <c r="AQ644" i="2"/>
  <c r="AQ408" i="2"/>
  <c r="AQ444" i="2"/>
  <c r="AQ393" i="2"/>
  <c r="AQ414" i="2"/>
  <c r="AQ550" i="2"/>
  <c r="AQ66" i="2"/>
  <c r="AQ281" i="2"/>
  <c r="AQ246" i="2"/>
  <c r="AQ608" i="2"/>
  <c r="AQ581" i="2"/>
  <c r="AQ127" i="2"/>
  <c r="AQ684" i="2"/>
  <c r="AQ372" i="2"/>
  <c r="AQ97" i="2"/>
  <c r="AQ410" i="2"/>
  <c r="AQ713" i="2"/>
  <c r="AQ352" i="2"/>
  <c r="AQ239" i="2"/>
  <c r="AQ26" i="2"/>
  <c r="AQ667" i="2"/>
  <c r="AQ47" i="2"/>
  <c r="AQ164" i="2"/>
  <c r="AQ299" i="2"/>
  <c r="AQ531" i="2"/>
  <c r="AQ502" i="2"/>
  <c r="AQ429" i="2"/>
  <c r="AQ191" i="2"/>
  <c r="AQ240" i="2"/>
  <c r="AQ601" i="2"/>
  <c r="AQ262" i="2"/>
  <c r="AQ515" i="2"/>
  <c r="AQ416" i="2"/>
  <c r="AQ327" i="2"/>
  <c r="AQ457" i="2"/>
  <c r="AQ200" i="2"/>
  <c r="AQ487" i="2"/>
  <c r="AQ343" i="2"/>
  <c r="AQ491" i="2"/>
  <c r="AQ242" i="2"/>
  <c r="AQ179" i="2"/>
  <c r="AQ438" i="2"/>
  <c r="AQ499" i="2"/>
  <c r="AQ413" i="2"/>
  <c r="AQ302" i="2"/>
  <c r="AQ220" i="2"/>
  <c r="AQ366" i="2"/>
  <c r="AQ278" i="2"/>
  <c r="AQ325" i="2"/>
  <c r="AQ353" i="2"/>
  <c r="AQ331" i="2"/>
  <c r="AQ555" i="2"/>
  <c r="AQ135" i="2"/>
  <c r="AQ194" i="2"/>
  <c r="AQ396" i="2"/>
  <c r="AQ109" i="2"/>
  <c r="AQ198" i="2"/>
  <c r="AQ344" i="2"/>
  <c r="AQ215" i="2"/>
  <c r="AQ633" i="2"/>
  <c r="AQ70" i="2"/>
  <c r="AQ147" i="2"/>
  <c r="AQ506" i="2"/>
  <c r="AQ261" i="2"/>
  <c r="AQ348" i="2"/>
  <c r="AQ464" i="2"/>
  <c r="AQ337" i="2"/>
  <c r="AQ74" i="2"/>
  <c r="AQ60" i="2"/>
  <c r="AQ532" i="2"/>
  <c r="AQ161" i="2"/>
  <c r="AQ419" i="2"/>
  <c r="AQ105" i="2"/>
  <c r="AQ255" i="2"/>
  <c r="AQ447" i="2"/>
  <c r="AQ50" i="2"/>
  <c r="AQ252" i="2"/>
  <c r="AQ646" i="2"/>
  <c r="AQ333" i="2"/>
  <c r="AQ107" i="2"/>
  <c r="AQ226" i="2"/>
  <c r="AQ307" i="2"/>
  <c r="AQ407" i="2"/>
  <c r="AQ677" i="2"/>
  <c r="AQ384" i="2"/>
  <c r="AQ303" i="2"/>
  <c r="AQ31" i="2"/>
  <c r="AQ12" i="2"/>
  <c r="AQ124" i="2"/>
  <c r="AQ529" i="2"/>
  <c r="AQ480" i="2"/>
  <c r="AQ683" i="2"/>
  <c r="AQ54" i="2"/>
  <c r="AQ409" i="2"/>
  <c r="AQ48" i="2"/>
  <c r="AQ328" i="2"/>
  <c r="AQ14" i="2"/>
  <c r="AQ275" i="2"/>
  <c r="AQ86" i="2"/>
  <c r="AQ346" i="2"/>
  <c r="AQ729" i="2"/>
  <c r="AQ253" i="2"/>
  <c r="AQ551" i="2"/>
  <c r="AQ61" i="2"/>
  <c r="AQ635" i="2"/>
  <c r="AQ349" i="2"/>
  <c r="AQ265" i="2"/>
  <c r="AQ159" i="2"/>
  <c r="AQ272" i="2"/>
  <c r="AQ439" i="2"/>
  <c r="AQ469" i="2"/>
  <c r="AQ131" i="2"/>
  <c r="AQ488" i="2"/>
  <c r="AQ20" i="2"/>
  <c r="AQ284" i="2"/>
  <c r="AQ377" i="2"/>
  <c r="AQ647" i="2"/>
  <c r="AQ357" i="2"/>
  <c r="AQ192" i="2"/>
  <c r="AQ267" i="2"/>
  <c r="AQ659" i="2"/>
  <c r="AQ685" i="2"/>
  <c r="AQ362" i="2"/>
  <c r="AQ387" i="2"/>
  <c r="AQ373" i="2"/>
  <c r="AQ217" i="2"/>
  <c r="AQ16" i="2"/>
  <c r="AQ570" i="2"/>
  <c r="AQ321" i="2"/>
  <c r="AQ463" i="2"/>
  <c r="AQ25" i="2"/>
  <c r="AQ19" i="2"/>
  <c r="AQ676" i="2"/>
  <c r="AQ231" i="2"/>
  <c r="AQ163" i="2"/>
  <c r="AQ557" i="2"/>
  <c r="AQ168" i="2"/>
  <c r="AQ208" i="2"/>
  <c r="AQ731" i="2"/>
  <c r="AQ503" i="2"/>
  <c r="AQ459" i="2"/>
  <c r="AQ473" i="2"/>
  <c r="AQ443" i="2"/>
  <c r="AQ455" i="2"/>
  <c r="AQ537" i="2"/>
  <c r="AQ241" i="2"/>
  <c r="AQ176" i="2"/>
  <c r="AQ370" i="2"/>
  <c r="AQ174" i="2"/>
  <c r="AQ561" i="2"/>
  <c r="AQ288" i="2"/>
  <c r="AQ204" i="2"/>
  <c r="AQ501" i="2"/>
  <c r="AQ89" i="2"/>
  <c r="AQ596" i="2"/>
  <c r="AQ583" i="2"/>
  <c r="AQ178" i="2"/>
  <c r="AQ556" i="2"/>
  <c r="AQ547" i="2"/>
  <c r="AQ675" i="2"/>
  <c r="AQ638" i="2"/>
  <c r="AQ360" i="2"/>
  <c r="AQ319" i="2"/>
  <c r="AQ609" i="2"/>
  <c r="AQ453" i="2"/>
  <c r="AQ692" i="2"/>
  <c r="AQ666" i="2"/>
  <c r="AQ36" i="2"/>
  <c r="AQ85" i="2"/>
  <c r="AQ212" i="2"/>
  <c r="AQ210" i="2"/>
  <c r="AQ68" i="2"/>
  <c r="AQ323" i="2"/>
  <c r="AQ152" i="2"/>
  <c r="AQ500" i="2"/>
  <c r="AQ195" i="2"/>
  <c r="AQ600" i="2"/>
  <c r="AQ5" i="2"/>
  <c r="AQ661" i="2"/>
  <c r="AQ690" i="2"/>
  <c r="AQ626" i="2"/>
  <c r="AQ563" i="2"/>
  <c r="AQ363" i="2"/>
  <c r="AQ588" i="2"/>
  <c r="AQ470" i="2"/>
  <c r="AQ650" i="2"/>
  <c r="AQ55" i="2"/>
  <c r="AQ400" i="2"/>
  <c r="AQ289" i="2"/>
  <c r="AQ394" i="2"/>
  <c r="AQ497" i="2"/>
  <c r="AQ310" i="2"/>
  <c r="AQ604" i="2"/>
  <c r="AQ441" i="2"/>
  <c r="AQ113" i="2"/>
  <c r="AQ504" i="2"/>
  <c r="AQ73" i="2"/>
  <c r="AQ75" i="2"/>
  <c r="AQ283" i="2"/>
  <c r="AQ81" i="2"/>
  <c r="AQ521" i="2"/>
  <c r="AQ88" i="2"/>
  <c r="AQ295" i="2"/>
  <c r="AQ616" i="2"/>
  <c r="AQ187" i="2"/>
  <c r="AQ209" i="2"/>
  <c r="AQ143" i="2"/>
  <c r="AQ37" i="2"/>
  <c r="AQ155" i="2"/>
  <c r="AQ586" i="2"/>
  <c r="AQ420" i="2"/>
  <c r="AQ10" i="2"/>
  <c r="AQ167" i="2"/>
  <c r="AQ528" i="2"/>
  <c r="AQ306" i="2"/>
  <c r="AQ512" i="2"/>
  <c r="AQ356" i="2"/>
  <c r="AQ296" i="2"/>
  <c r="AQ80" i="2"/>
  <c r="AQ670" i="2"/>
  <c r="AQ40" i="2"/>
  <c r="AQ35" i="2"/>
  <c r="AQ183" i="2"/>
  <c r="AQ385" i="2"/>
  <c r="AQ436" i="2"/>
  <c r="AQ430" i="2"/>
  <c r="AQ558" i="2"/>
  <c r="AQ118" i="2"/>
  <c r="AQ106" i="2"/>
  <c r="AQ379" i="2"/>
  <c r="AQ432" i="2"/>
  <c r="AQ632" i="2"/>
  <c r="AQ45" i="2"/>
  <c r="AQ571" i="2"/>
  <c r="AQ442" i="2"/>
  <c r="AQ386" i="2"/>
  <c r="AQ630" i="2"/>
  <c r="AQ359" i="2"/>
  <c r="AQ412" i="2"/>
  <c r="AQ613" i="2"/>
  <c r="AQ696" i="2"/>
  <c r="AQ369" i="2"/>
  <c r="AQ492" i="2"/>
  <c r="AQ716" i="2"/>
  <c r="AQ589" i="2"/>
  <c r="AQ597" i="2"/>
  <c r="AQ431" i="2"/>
  <c r="AQ52" i="2"/>
  <c r="AQ538" i="2"/>
  <c r="AQ274" i="2"/>
  <c r="AQ472" i="2"/>
  <c r="AQ24" i="2"/>
  <c r="AQ254" i="2"/>
  <c r="AQ22" i="2"/>
  <c r="AQ466" i="2"/>
  <c r="AQ104" i="2"/>
  <c r="AQ347" i="2"/>
  <c r="AQ475" i="2"/>
  <c r="AQ58" i="2"/>
  <c r="AQ435" i="2"/>
  <c r="AQ368" i="2"/>
  <c r="AQ162" i="2"/>
  <c r="AQ399" i="2"/>
  <c r="AQ190" i="2"/>
  <c r="AQ734" i="2"/>
  <c r="AQ406" i="2"/>
  <c r="AQ448" i="2"/>
  <c r="AQ489" i="2"/>
  <c r="AQ474" i="2"/>
  <c r="AQ53" i="2"/>
  <c r="AQ340" i="2"/>
  <c r="AQ138" i="2"/>
  <c r="AQ3" i="2"/>
  <c r="AQ525" i="2"/>
  <c r="AQ197" i="2"/>
  <c r="AQ248" i="2"/>
  <c r="AQ116" i="2"/>
  <c r="AQ434" i="2"/>
  <c r="AQ584" i="2"/>
  <c r="AQ182" i="2"/>
  <c r="AQ165" i="2"/>
  <c r="AQ567" i="2"/>
  <c r="AQ484" i="2"/>
  <c r="AQ193" i="2"/>
  <c r="AQ137" i="2"/>
  <c r="AQ119" i="2"/>
  <c r="AQ94" i="2"/>
  <c r="AQ218" i="2"/>
  <c r="AQ405" i="2"/>
  <c r="AQ703" i="2"/>
  <c r="AQ213" i="2"/>
  <c r="AQ224" i="2"/>
  <c r="AQ304" i="2"/>
  <c r="AQ96" i="2"/>
  <c r="AQ112" i="2"/>
  <c r="AQ461" i="2"/>
  <c r="AQ602" i="2"/>
  <c r="AQ636" i="2"/>
  <c r="AQ345" i="2"/>
  <c r="AQ417" i="2"/>
  <c r="AQ67" i="2"/>
  <c r="AQ172" i="2"/>
  <c r="AQ390" i="2"/>
  <c r="AQ205" i="2"/>
  <c r="AQ549" i="2"/>
  <c r="AQ56" i="2"/>
  <c r="AQ202" i="2"/>
  <c r="AQ229" i="2"/>
  <c r="AQ375" i="2"/>
  <c r="AQ374" i="2"/>
  <c r="AQ63" i="2"/>
  <c r="AQ279" i="2"/>
  <c r="AQ326" i="2"/>
  <c r="AQ623" i="2"/>
  <c r="AQ136" i="2"/>
  <c r="AQ610" i="2"/>
  <c r="AQ34" i="2"/>
  <c r="AQ65" i="2"/>
  <c r="AQ678" i="2"/>
  <c r="AQ11" i="2"/>
  <c r="AQ544" i="2"/>
  <c r="AQ243" i="2"/>
  <c r="AQ536" i="2"/>
  <c r="AQ169" i="2"/>
  <c r="AQ351" i="2"/>
  <c r="AQ277" i="2"/>
  <c r="AQ388" i="2"/>
  <c r="AQ132" i="2"/>
  <c r="AQ157" i="2"/>
  <c r="AQ130" i="2"/>
  <c r="AQ533" i="2"/>
  <c r="AQ2" i="2"/>
  <c r="AQ166" i="2"/>
  <c r="AQ322" i="2"/>
  <c r="AQ318" i="2"/>
  <c r="AQ367" i="2"/>
  <c r="AQ395" i="2"/>
  <c r="AQ199" i="2"/>
  <c r="AQ8" i="2"/>
  <c r="AQ59" i="2"/>
  <c r="AQ627" i="2"/>
  <c r="AQ211" i="2"/>
  <c r="AQ39" i="2"/>
  <c r="AQ641" i="2"/>
  <c r="AQ93" i="2"/>
  <c r="AQ101" i="2"/>
  <c r="AQ478" i="2"/>
  <c r="AQ425" i="2"/>
  <c r="AQ735" i="2"/>
  <c r="AQ123" i="2"/>
  <c r="AQ687" i="2"/>
  <c r="AQ84" i="2"/>
  <c r="AQ575" i="2"/>
  <c r="AQ92" i="2"/>
  <c r="AQ418" i="2"/>
  <c r="AQ568" i="2"/>
  <c r="AQ207" i="2"/>
  <c r="AQ181" i="2"/>
  <c r="AQ700" i="2"/>
  <c r="AQ41" i="2"/>
  <c r="AQ285" i="2"/>
  <c r="AQ371" i="2"/>
  <c r="AQ32" i="2"/>
  <c r="AQ6" i="2"/>
  <c r="AQ27" i="2"/>
  <c r="AQ235" i="2"/>
  <c r="AQ153" i="2"/>
  <c r="AQ78" i="2"/>
  <c r="AQ146" i="2"/>
  <c r="AQ154" i="2"/>
  <c r="AQ43" i="2"/>
  <c r="AQ580" i="2"/>
  <c r="AQ611" i="2"/>
  <c r="AQ214" i="2"/>
  <c r="AQ462" i="2"/>
  <c r="AQ125" i="2"/>
  <c r="AQ404" i="2"/>
  <c r="AQ77" i="2"/>
  <c r="AQ160" i="2"/>
  <c r="AQ511" i="2"/>
  <c r="AQ18" i="2"/>
  <c r="AQ524" i="2"/>
  <c r="AQ552" i="2"/>
  <c r="AQ329" i="2"/>
  <c r="AQ173" i="2"/>
  <c r="AQ674" i="2"/>
  <c r="AQ49" i="2"/>
  <c r="AQ631" i="2"/>
  <c r="AQ28" i="2"/>
  <c r="AQ717" i="2"/>
  <c r="AQ376" i="2"/>
  <c r="AQ292" i="2"/>
  <c r="AQ148" i="2"/>
  <c r="AQ423" i="2"/>
  <c r="AQ645" i="2"/>
  <c r="AQ411" i="2"/>
  <c r="AQ114" i="2"/>
  <c r="AQ330" i="2"/>
  <c r="AQ637" i="2"/>
  <c r="AQ507" i="2"/>
  <c r="AQ17" i="2"/>
  <c r="AQ9" i="2"/>
  <c r="AQ184" i="2"/>
  <c r="AQ180" i="2"/>
  <c r="AQ282" i="2"/>
  <c r="AQ33" i="2"/>
  <c r="AQ452" i="2"/>
  <c r="AQ605" i="2"/>
  <c r="AQ256" i="2"/>
  <c r="AQ397" i="2"/>
  <c r="AQ490" i="2"/>
  <c r="AQ266" i="2"/>
  <c r="AQ450" i="2"/>
  <c r="AQ227" i="2"/>
  <c r="AQ238" i="2"/>
  <c r="AQ704" i="2"/>
  <c r="AQ542" i="2"/>
  <c r="AQ624" i="2"/>
  <c r="AQ518" i="2"/>
  <c r="AQ615" i="2"/>
  <c r="AQ15" i="2"/>
  <c r="AQ355" i="2"/>
  <c r="AQ244" i="2"/>
  <c r="AQ150" i="2"/>
  <c r="AQ203" i="2"/>
  <c r="AQ381" i="2"/>
  <c r="AQ599" i="2"/>
  <c r="AQ730" i="2"/>
  <c r="AQ301" i="2"/>
  <c r="AQ649" i="2"/>
  <c r="AQ250" i="2"/>
  <c r="AQ711" i="2"/>
  <c r="AQ21" i="2"/>
  <c r="AQ90" i="2"/>
  <c r="AQ481" i="2"/>
  <c r="AQ576" i="2"/>
  <c r="AQ467" i="2"/>
  <c r="AQ7" i="2"/>
  <c r="AQ234" i="2"/>
  <c r="AQ523" i="2"/>
  <c r="AQ128" i="2"/>
  <c r="AQ72" i="2"/>
  <c r="AQ643" i="2"/>
  <c r="AQ117" i="2"/>
  <c r="AQ314" i="2"/>
  <c r="AQ95" i="2"/>
  <c r="AQ634" i="2"/>
  <c r="AQ460" i="2"/>
  <c r="AQ592" i="2"/>
  <c r="AQ158" i="2"/>
  <c r="AQ144" i="2"/>
  <c r="AQ486" i="2"/>
  <c r="AQ149" i="2"/>
  <c r="AQ426" i="2"/>
  <c r="AQ403" i="2"/>
  <c r="AQ4" i="2"/>
  <c r="AQ673" i="2"/>
  <c r="AQ697" i="2"/>
  <c r="AQ140" i="2"/>
  <c r="AQ13" i="2"/>
  <c r="AQ662" i="2"/>
  <c r="AQ493" i="2"/>
  <c r="AQ433" i="2"/>
  <c r="AQ587" i="2"/>
  <c r="AQ82" i="2"/>
  <c r="AQ648" i="2"/>
  <c r="AQ721" i="2"/>
  <c r="AQ702" i="2"/>
  <c r="AQ120" i="2"/>
  <c r="AQ727" i="2"/>
  <c r="AQ129" i="2"/>
  <c r="AQ312" i="2"/>
  <c r="AQ206" i="2"/>
  <c r="AQ427" i="2"/>
  <c r="AQ378" i="2"/>
  <c r="AQ294" i="2"/>
  <c r="AQ223" i="2"/>
  <c r="AQ297" i="2"/>
  <c r="AQ540" i="2"/>
  <c r="AQ560" i="2"/>
  <c r="AQ103" i="2"/>
  <c r="AQ339" i="2"/>
  <c r="AQ354" i="2"/>
  <c r="AQ309" i="2"/>
  <c r="AQ293" i="2"/>
  <c r="AQ398" i="2"/>
  <c r="AQ29" i="2"/>
  <c r="AQ505" i="2"/>
  <c r="AQ519" i="2"/>
  <c r="AQ38" i="2"/>
  <c r="AQ23" i="2"/>
  <c r="AQ535" i="2"/>
  <c r="AQ380" i="2"/>
  <c r="AQ652" i="2"/>
  <c r="AQ30" i="2"/>
  <c r="AQ719" i="2"/>
  <c r="AQ382" i="2"/>
  <c r="AQ590" i="2"/>
  <c r="AQ582" i="2"/>
  <c r="AQ622" i="2"/>
  <c r="AQ577" i="2"/>
  <c r="AQ335" i="2"/>
  <c r="AQ57" i="2"/>
  <c r="AQ595" i="2"/>
  <c r="AQ449" i="2"/>
  <c r="AQ83" i="2"/>
  <c r="AQ565" i="2"/>
  <c r="AQ171" i="2"/>
  <c r="AQ476" i="2"/>
  <c r="AQ401" i="2"/>
  <c r="AQ287" i="2"/>
  <c r="AQ726" i="2"/>
  <c r="AQ196" i="2"/>
  <c r="AQ79" i="2"/>
  <c r="AQ291" i="2"/>
  <c r="AQ108" i="2"/>
  <c r="AQ185" i="2"/>
  <c r="AQ591" i="2"/>
  <c r="AQ479" i="2"/>
  <c r="AQ574" i="2"/>
  <c r="AQ316" i="2"/>
  <c r="AQ305" i="2"/>
  <c r="AQ99" i="2"/>
  <c r="AQ100" i="2"/>
  <c r="AQ315" i="2"/>
  <c r="AQ424" i="2"/>
  <c r="AQ236" i="2"/>
  <c r="AQ578" i="2"/>
  <c r="AQ566" i="2"/>
  <c r="AQ496" i="2"/>
  <c r="AQ177" i="2"/>
  <c r="AQ468" i="2"/>
  <c r="AQ694" i="2"/>
  <c r="AQ706" i="2"/>
  <c r="AQ530" i="2"/>
  <c r="AQ708" i="2"/>
  <c r="AQ440" i="2"/>
  <c r="AQ579" i="2"/>
  <c r="AQ389" i="2"/>
  <c r="AQ446" i="2"/>
  <c r="AQ201" i="2"/>
  <c r="AQ471" i="2"/>
  <c r="AQ720" i="2"/>
  <c r="AQ617" i="2"/>
  <c r="AQ509" i="2"/>
  <c r="AQ733" i="2"/>
  <c r="AQ42" i="2"/>
  <c r="AQ317" i="2"/>
  <c r="AQ402" i="2"/>
  <c r="AQ629" i="2"/>
  <c r="AQ598" i="2"/>
  <c r="AQ336" i="2"/>
  <c r="AQ186" i="2"/>
  <c r="AQ606" i="2"/>
  <c r="AQ465" i="2"/>
  <c r="AQ175" i="2"/>
  <c r="AQ653" i="2"/>
  <c r="AQ145" i="2"/>
  <c r="AQ115" i="2"/>
  <c r="AQ541" i="2"/>
  <c r="AQ520" i="2"/>
  <c r="AQ569" i="2"/>
  <c r="AQ437" i="2"/>
  <c r="AQ313" i="2"/>
  <c r="AQ308" i="2"/>
  <c r="AQ290" i="2"/>
  <c r="AQ421" i="2"/>
  <c r="AQ548" i="2"/>
  <c r="AQ122" i="2"/>
  <c r="AQ98" i="2"/>
  <c r="AQ142" i="2"/>
  <c r="AQ188" i="2"/>
  <c r="AQ257" i="2"/>
  <c r="AQ668" i="2"/>
  <c r="AQ693" i="2"/>
  <c r="AQ91" i="2"/>
  <c r="AQ422" i="2"/>
  <c r="AQ725" i="2"/>
  <c r="AQ539" i="2"/>
  <c r="AQ64" i="2"/>
  <c r="AQ133" i="2"/>
  <c r="AQ247" i="2"/>
  <c r="AQ87" i="2"/>
  <c r="AQ286" i="2"/>
  <c r="AQ553" i="2"/>
  <c r="AQ69" i="2"/>
  <c r="AQ233" i="2"/>
  <c r="AQ656" i="2"/>
  <c r="AQ311" i="2"/>
  <c r="AQ258" i="2"/>
  <c r="AQ559" i="2"/>
  <c r="AQ44" i="2"/>
  <c r="AQ517" i="2"/>
  <c r="AQ350" i="2"/>
  <c r="AQ620" i="2"/>
  <c r="AQ642" i="2"/>
  <c r="AQ51" i="2"/>
  <c r="AQ665" i="2"/>
  <c r="AQ639" i="2"/>
  <c r="AQ585" i="2"/>
  <c r="AQ268" i="2"/>
  <c r="AQ657" i="2"/>
  <c r="AQ545" i="2"/>
  <c r="AQ428" i="2"/>
  <c r="AQ141" i="2"/>
  <c r="AQ222" i="2"/>
  <c r="AQ392" i="2"/>
  <c r="AQ391" i="2"/>
  <c r="AQ62" i="2"/>
  <c r="AQ228" i="2"/>
  <c r="AQ712" i="2"/>
  <c r="AQ216" i="2"/>
  <c r="AQ705" i="2"/>
  <c r="AQ111" i="2"/>
  <c r="AQ271" i="2"/>
  <c r="AQ621" i="2"/>
  <c r="AQ498" i="2"/>
  <c r="AQ221" i="2"/>
  <c r="AQ259" i="2"/>
  <c r="AQ723" i="2"/>
  <c r="AQ300" i="2"/>
  <c r="AQ655" i="2"/>
  <c r="AQ562" i="2"/>
  <c r="AQ151" i="2"/>
  <c r="AQ126" i="2"/>
  <c r="AQ230" i="2"/>
  <c r="AQ681" i="2"/>
  <c r="AQ245" i="2"/>
  <c r="AQ264" i="2"/>
  <c r="AQ607" i="2"/>
  <c r="AQ110" i="2"/>
  <c r="AQ526" i="2"/>
  <c r="AQ614" i="2"/>
  <c r="AQ738" i="2"/>
  <c r="AQ554" i="2"/>
  <c r="AQ715" i="2"/>
  <c r="AQ276" i="2"/>
  <c r="AQ260" i="2"/>
  <c r="AQ737" i="2"/>
  <c r="AQ508" i="2"/>
  <c r="AQ365" i="2"/>
  <c r="AQ320" i="2"/>
  <c r="AQ189" i="2"/>
  <c r="AQ102" i="2"/>
  <c r="AQ534" i="2"/>
  <c r="AQ510" i="2"/>
  <c r="AQ458" i="2"/>
  <c r="AQ699" i="2"/>
  <c r="AQ494" i="2"/>
  <c r="AQ71" i="2"/>
  <c r="AQ572" i="2"/>
  <c r="AQ728" i="2"/>
  <c r="AQ709" i="2"/>
  <c r="AQ495" i="2"/>
  <c r="AQ612" i="2"/>
  <c r="AQ454" i="2"/>
  <c r="AQ691" i="2"/>
  <c r="AQ139" i="2"/>
  <c r="AQ232" i="2"/>
  <c r="AQ672" i="2"/>
  <c r="AQ456" i="2"/>
  <c r="AQ76" i="2"/>
  <c r="AQ273" i="2"/>
  <c r="AQ334" i="2"/>
  <c r="AQ342" i="2"/>
  <c r="AQ219" i="2"/>
  <c r="AQ527" i="2"/>
  <c r="AQ251" i="2"/>
  <c r="AQ564" i="2"/>
  <c r="AQ654" i="2"/>
  <c r="AQ263" i="2"/>
  <c r="AQ270" i="2"/>
  <c r="AQ628" i="2"/>
  <c r="AQ445" i="2"/>
  <c r="AQ383" i="2"/>
  <c r="AQ451" i="2"/>
  <c r="AQ341" i="2"/>
  <c r="AQ170" i="2"/>
  <c r="AQ332" i="2"/>
  <c r="AQ483" i="2"/>
  <c r="AQ625" i="2"/>
  <c r="AQ237" i="2"/>
  <c r="AQ722" i="2"/>
  <c r="AQ594" i="2"/>
  <c r="AQ280" i="2"/>
  <c r="AQ698" i="2"/>
  <c r="AQ513" i="2"/>
  <c r="AQ338" i="2"/>
  <c r="AQ603" i="2"/>
  <c r="AQ664" i="2"/>
  <c r="AQ249" i="2"/>
  <c r="AQ695" i="2"/>
  <c r="AQ543" i="2"/>
  <c r="AQ361" i="2"/>
  <c r="AQ269" i="2"/>
  <c r="AQ651" i="2"/>
  <c r="AQ686" i="2"/>
  <c r="AQ688" i="2"/>
  <c r="AQ689" i="2"/>
  <c r="AQ593" i="2"/>
  <c r="AQ680" i="2"/>
  <c r="AQ477" i="2"/>
  <c r="AQ701" i="2"/>
  <c r="AQ514" i="2"/>
  <c r="AQ485" i="2"/>
  <c r="AQ736" i="2"/>
  <c r="AQ679" i="2"/>
  <c r="AQ669" i="2"/>
  <c r="AQ663" i="2"/>
  <c r="AQ707" i="2"/>
  <c r="AQ682" i="2"/>
  <c r="AQ671" i="2"/>
  <c r="AQ732" i="2"/>
  <c r="AQ714" i="2"/>
  <c r="AQ724" i="2"/>
  <c r="AQ710" i="2"/>
  <c r="AQ619" i="2"/>
  <c r="AQ640" i="2"/>
  <c r="AQ718" i="2"/>
  <c r="U105" i="3"/>
  <c r="U99" i="3"/>
  <c r="U62" i="3"/>
  <c r="U94" i="3"/>
  <c r="U101" i="3"/>
  <c r="U120" i="3"/>
  <c r="U107" i="3"/>
  <c r="U96" i="3"/>
  <c r="U5" i="3"/>
  <c r="U56" i="3"/>
  <c r="U106" i="3"/>
  <c r="U102" i="3"/>
  <c r="U2" i="3"/>
  <c r="U100" i="3"/>
  <c r="U16" i="3"/>
  <c r="U17" i="3"/>
  <c r="U15" i="3"/>
  <c r="U14" i="3"/>
  <c r="U125" i="3"/>
  <c r="U97" i="3"/>
  <c r="U57" i="3"/>
  <c r="U60" i="3"/>
  <c r="U54" i="3"/>
  <c r="U122" i="3"/>
  <c r="U121" i="3"/>
  <c r="U95" i="3"/>
  <c r="U53" i="3"/>
  <c r="U61" i="3"/>
  <c r="U65" i="3"/>
  <c r="U126" i="3"/>
  <c r="U98" i="3"/>
  <c r="AK660" i="2"/>
  <c r="AR660" i="2" s="1"/>
  <c r="AK546" i="2"/>
  <c r="AR546" i="2" s="1"/>
  <c r="AK516" i="2"/>
  <c r="AK121" i="2"/>
  <c r="AK298" i="2"/>
  <c r="AK415" i="2"/>
  <c r="AR415" i="2" s="1"/>
  <c r="AK324" i="2"/>
  <c r="AK358" i="2"/>
  <c r="AR358" i="2" s="1"/>
  <c r="AK618" i="2"/>
  <c r="AR618" i="2" s="1"/>
  <c r="AK522" i="2"/>
  <c r="AR522" i="2" s="1"/>
  <c r="AK364" i="2"/>
  <c r="AR364" i="2" s="1"/>
  <c r="AK225" i="2"/>
  <c r="AK156" i="2"/>
  <c r="AK658" i="2"/>
  <c r="AR658" i="2" s="1"/>
  <c r="AK134" i="2"/>
  <c r="AR134" i="2" s="1"/>
  <c r="AK482" i="2"/>
  <c r="AR482" i="2" s="1"/>
  <c r="AK46" i="2"/>
  <c r="AK573" i="2"/>
  <c r="AR573" i="2" s="1"/>
  <c r="AK644" i="2"/>
  <c r="AR644" i="2" s="1"/>
  <c r="AK408" i="2"/>
  <c r="AR408" i="2" s="1"/>
  <c r="AK444" i="2"/>
  <c r="AR444" i="2" s="1"/>
  <c r="AK393" i="2"/>
  <c r="AR393" i="2" s="1"/>
  <c r="AK414" i="2"/>
  <c r="AK550" i="2"/>
  <c r="AR550" i="2" s="1"/>
  <c r="AK66" i="2"/>
  <c r="AK281" i="2"/>
  <c r="AK246" i="2"/>
  <c r="AR246" i="2" s="1"/>
  <c r="AK608" i="2"/>
  <c r="AR608" i="2" s="1"/>
  <c r="AK581" i="2"/>
  <c r="AR581" i="2" s="1"/>
  <c r="AK127" i="2"/>
  <c r="AR127" i="2" s="1"/>
  <c r="AK684" i="2"/>
  <c r="AR684" i="2" s="1"/>
  <c r="AK372" i="2"/>
  <c r="AK97" i="2"/>
  <c r="AK410" i="2"/>
  <c r="AR410" i="2" s="1"/>
  <c r="AK713" i="2"/>
  <c r="AR713" i="2" s="1"/>
  <c r="AK352" i="2"/>
  <c r="AK239" i="2"/>
  <c r="AR239" i="2" s="1"/>
  <c r="AK26" i="2"/>
  <c r="AK667" i="2"/>
  <c r="AR667" i="2" s="1"/>
  <c r="AK47" i="2"/>
  <c r="AR47" i="2" s="1"/>
  <c r="AK164" i="2"/>
  <c r="AR164" i="2" s="1"/>
  <c r="AK299" i="2"/>
  <c r="AR299" i="2" s="1"/>
  <c r="AK531" i="2"/>
  <c r="AR531" i="2" s="1"/>
  <c r="AK502" i="2"/>
  <c r="AR502" i="2" s="1"/>
  <c r="AK429" i="2"/>
  <c r="AR429" i="2" s="1"/>
  <c r="AK191" i="2"/>
  <c r="AR191" i="2" s="1"/>
  <c r="AK240" i="2"/>
  <c r="AK601" i="2"/>
  <c r="AR601" i="2" s="1"/>
  <c r="AK262" i="2"/>
  <c r="AK515" i="2"/>
  <c r="AR515" i="2" s="1"/>
  <c r="AK416" i="2"/>
  <c r="AR416" i="2" s="1"/>
  <c r="AK327" i="2"/>
  <c r="AK457" i="2"/>
  <c r="AR457" i="2" s="1"/>
  <c r="AK200" i="2"/>
  <c r="AK487" i="2"/>
  <c r="AR487" i="2" s="1"/>
  <c r="AK343" i="2"/>
  <c r="AK491" i="2"/>
  <c r="AK242" i="2"/>
  <c r="AR242" i="2" s="1"/>
  <c r="AK179" i="2"/>
  <c r="AR179" i="2" s="1"/>
  <c r="AK438" i="2"/>
  <c r="AR438" i="2" s="1"/>
  <c r="AK499" i="2"/>
  <c r="AR499" i="2" s="1"/>
  <c r="AK413" i="2"/>
  <c r="AR413" i="2" s="1"/>
  <c r="AK302" i="2"/>
  <c r="AR302" i="2" s="1"/>
  <c r="AK220" i="2"/>
  <c r="AR220" i="2" s="1"/>
  <c r="AK366" i="2"/>
  <c r="AR366" i="2" s="1"/>
  <c r="AK278" i="2"/>
  <c r="AK325" i="2"/>
  <c r="AK353" i="2"/>
  <c r="AK331" i="2"/>
  <c r="AR331" i="2" s="1"/>
  <c r="AK555" i="2"/>
  <c r="AR555" i="2" s="1"/>
  <c r="AK135" i="2"/>
  <c r="AR135" i="2" s="1"/>
  <c r="AK194" i="2"/>
  <c r="AR194" i="2" s="1"/>
  <c r="AK396" i="2"/>
  <c r="AR396" i="2" s="1"/>
  <c r="AK109" i="2"/>
  <c r="AK198" i="2"/>
  <c r="AK344" i="2"/>
  <c r="AR344" i="2" s="1"/>
  <c r="AK215" i="2"/>
  <c r="AK633" i="2"/>
  <c r="AR633" i="2" s="1"/>
  <c r="AK70" i="2"/>
  <c r="AR70" i="2" s="1"/>
  <c r="AK147" i="2"/>
  <c r="AR147" i="2" s="1"/>
  <c r="AK506" i="2"/>
  <c r="AR506" i="2" s="1"/>
  <c r="AK261" i="2"/>
  <c r="AK348" i="2"/>
  <c r="AK464" i="2"/>
  <c r="AR464" i="2" s="1"/>
  <c r="AK337" i="2"/>
  <c r="AR337" i="2" s="1"/>
  <c r="AK74" i="2"/>
  <c r="AK60" i="2"/>
  <c r="AK532" i="2"/>
  <c r="AR532" i="2" s="1"/>
  <c r="AK161" i="2"/>
  <c r="AK419" i="2"/>
  <c r="AR419" i="2" s="1"/>
  <c r="AK105" i="2"/>
  <c r="AR105" i="2" s="1"/>
  <c r="AK255" i="2"/>
  <c r="AR255" i="2" s="1"/>
  <c r="AK447" i="2"/>
  <c r="AR447" i="2" s="1"/>
  <c r="AK50" i="2"/>
  <c r="AK252" i="2"/>
  <c r="AK646" i="2"/>
  <c r="AR646" i="2" s="1"/>
  <c r="AK333" i="2"/>
  <c r="AR333" i="2" s="1"/>
  <c r="AK107" i="2"/>
  <c r="AK226" i="2"/>
  <c r="AK307" i="2"/>
  <c r="AR307" i="2" s="1"/>
  <c r="AK407" i="2"/>
  <c r="AR407" i="2" s="1"/>
  <c r="AK677" i="2"/>
  <c r="AR677" i="2" s="1"/>
  <c r="AK384" i="2"/>
  <c r="AR384" i="2" s="1"/>
  <c r="AK303" i="2"/>
  <c r="AR303" i="2" s="1"/>
  <c r="AK31" i="2"/>
  <c r="AK12" i="2"/>
  <c r="AK124" i="2"/>
  <c r="AR124" i="2" s="1"/>
  <c r="AK529" i="2"/>
  <c r="AR529" i="2" s="1"/>
  <c r="AK480" i="2"/>
  <c r="AK683" i="2"/>
  <c r="AR683" i="2" s="1"/>
  <c r="AK54" i="2"/>
  <c r="AK409" i="2"/>
  <c r="AK48" i="2"/>
  <c r="AK328" i="2"/>
  <c r="AR328" i="2" s="1"/>
  <c r="AK14" i="2"/>
  <c r="AK275" i="2"/>
  <c r="AR275" i="2" s="1"/>
  <c r="AK86" i="2"/>
  <c r="AK346" i="2"/>
  <c r="AR346" i="2" s="1"/>
  <c r="AK729" i="2"/>
  <c r="AR729" i="2" s="1"/>
  <c r="AK253" i="2"/>
  <c r="AK551" i="2"/>
  <c r="AR551" i="2" s="1"/>
  <c r="AK61" i="2"/>
  <c r="AK635" i="2"/>
  <c r="AR635" i="2" s="1"/>
  <c r="AK349" i="2"/>
  <c r="AR349" i="2" s="1"/>
  <c r="AK265" i="2"/>
  <c r="AR265" i="2" s="1"/>
  <c r="AK159" i="2"/>
  <c r="AK272" i="2"/>
  <c r="AK439" i="2"/>
  <c r="C120" i="3" s="1"/>
  <c r="AK469" i="2"/>
  <c r="AR469" i="2" s="1"/>
  <c r="AK131" i="2"/>
  <c r="AK488" i="2"/>
  <c r="AR488" i="2" s="1"/>
  <c r="AK20" i="2"/>
  <c r="AK284" i="2"/>
  <c r="AK377" i="2"/>
  <c r="AK647" i="2"/>
  <c r="AR647" i="2" s="1"/>
  <c r="AK357" i="2"/>
  <c r="AR357" i="2" s="1"/>
  <c r="AK192" i="2"/>
  <c r="AR192" i="2" s="1"/>
  <c r="AK267" i="2"/>
  <c r="AK659" i="2"/>
  <c r="AR659" i="2" s="1"/>
  <c r="AK685" i="2"/>
  <c r="AK362" i="2"/>
  <c r="AR362" i="2" s="1"/>
  <c r="AK387" i="2"/>
  <c r="AR387" i="2" s="1"/>
  <c r="AK373" i="2"/>
  <c r="AR373" i="2" s="1"/>
  <c r="AK217" i="2"/>
  <c r="AK16" i="2"/>
  <c r="AK570" i="2"/>
  <c r="AR570" i="2" s="1"/>
  <c r="AK321" i="2"/>
  <c r="AR321" i="2" s="1"/>
  <c r="AK463" i="2"/>
  <c r="AK25" i="2"/>
  <c r="AK19" i="2"/>
  <c r="AK676" i="2"/>
  <c r="AR676" i="2" s="1"/>
  <c r="AK231" i="2"/>
  <c r="AR231" i="2" s="1"/>
  <c r="AK163" i="2"/>
  <c r="AK557" i="2"/>
  <c r="AR557" i="2" s="1"/>
  <c r="AK168" i="2"/>
  <c r="AK208" i="2"/>
  <c r="AR208" i="2" s="1"/>
  <c r="AK731" i="2"/>
  <c r="AR731" i="2" s="1"/>
  <c r="AK503" i="2"/>
  <c r="AR503" i="2" s="1"/>
  <c r="AK459" i="2"/>
  <c r="AR459" i="2" s="1"/>
  <c r="AK473" i="2"/>
  <c r="AR473" i="2" s="1"/>
  <c r="AK443" i="2"/>
  <c r="AR443" i="2" s="1"/>
  <c r="AK455" i="2"/>
  <c r="AK537" i="2"/>
  <c r="AR537" i="2" s="1"/>
  <c r="AK241" i="2"/>
  <c r="AR241" i="2" s="1"/>
  <c r="AK176" i="2"/>
  <c r="AR176" i="2" s="1"/>
  <c r="AK370" i="2"/>
  <c r="AK174" i="2"/>
  <c r="AK561" i="2"/>
  <c r="AK288" i="2"/>
  <c r="AR288" i="2" s="1"/>
  <c r="AK204" i="2"/>
  <c r="C5" i="3" s="1"/>
  <c r="AK501" i="2"/>
  <c r="AR501" i="2" s="1"/>
  <c r="AK89" i="2"/>
  <c r="AK596" i="2"/>
  <c r="AR596" i="2" s="1"/>
  <c r="AK583" i="2"/>
  <c r="AR583" i="2" s="1"/>
  <c r="AK178" i="2"/>
  <c r="AK556" i="2"/>
  <c r="AR556" i="2" s="1"/>
  <c r="AK547" i="2"/>
  <c r="AR547" i="2" s="1"/>
  <c r="AK675" i="2"/>
  <c r="AR675" i="2" s="1"/>
  <c r="AK638" i="2"/>
  <c r="AR638" i="2" s="1"/>
  <c r="AK360" i="2"/>
  <c r="AK319" i="2"/>
  <c r="AR319" i="2" s="1"/>
  <c r="AK609" i="2"/>
  <c r="AR609" i="2" s="1"/>
  <c r="AK453" i="2"/>
  <c r="AR453" i="2" s="1"/>
  <c r="AK692" i="2"/>
  <c r="AR692" i="2" s="1"/>
  <c r="AK666" i="2"/>
  <c r="AR666" i="2" s="1"/>
  <c r="AK36" i="2"/>
  <c r="AK85" i="2"/>
  <c r="AK212" i="2"/>
  <c r="AK210" i="2"/>
  <c r="AK68" i="2"/>
  <c r="AK323" i="2"/>
  <c r="AK152" i="2"/>
  <c r="AR152" i="2" s="1"/>
  <c r="AK500" i="2"/>
  <c r="AR500" i="2" s="1"/>
  <c r="AK195" i="2"/>
  <c r="AR195" i="2" s="1"/>
  <c r="AK600" i="2"/>
  <c r="AR600" i="2" s="1"/>
  <c r="AK5" i="2"/>
  <c r="AK661" i="2"/>
  <c r="AR661" i="2" s="1"/>
  <c r="AK690" i="2"/>
  <c r="AR690" i="2" s="1"/>
  <c r="AK626" i="2"/>
  <c r="AR626" i="2" s="1"/>
  <c r="AK563" i="2"/>
  <c r="AK363" i="2"/>
  <c r="AK588" i="2"/>
  <c r="AR588" i="2" s="1"/>
  <c r="AK470" i="2"/>
  <c r="AR470" i="2" s="1"/>
  <c r="AK650" i="2"/>
  <c r="AR650" i="2" s="1"/>
  <c r="AK55" i="2"/>
  <c r="AK400" i="2"/>
  <c r="AK289" i="2"/>
  <c r="AK394" i="2"/>
  <c r="AK497" i="2"/>
  <c r="AR497" i="2" s="1"/>
  <c r="AK310" i="2"/>
  <c r="AK604" i="2"/>
  <c r="AR604" i="2" s="1"/>
  <c r="AK441" i="2"/>
  <c r="AR441" i="2" s="1"/>
  <c r="AK113" i="2"/>
  <c r="AR113" i="2" s="1"/>
  <c r="AK504" i="2"/>
  <c r="AK73" i="2"/>
  <c r="AR73" i="2" s="1"/>
  <c r="AK75" i="2"/>
  <c r="AK283" i="2"/>
  <c r="AR283" i="2" s="1"/>
  <c r="AK81" i="2"/>
  <c r="AK521" i="2"/>
  <c r="AR521" i="2" s="1"/>
  <c r="AK88" i="2"/>
  <c r="AK295" i="2"/>
  <c r="AK616" i="2"/>
  <c r="AR616" i="2" s="1"/>
  <c r="AK187" i="2"/>
  <c r="AK209" i="2"/>
  <c r="AR209" i="2" s="1"/>
  <c r="AK143" i="2"/>
  <c r="AK37" i="2"/>
  <c r="AK155" i="2"/>
  <c r="AK586" i="2"/>
  <c r="AR586" i="2" s="1"/>
  <c r="AK420" i="2"/>
  <c r="AR420" i="2" s="1"/>
  <c r="AK10" i="2"/>
  <c r="AK167" i="2"/>
  <c r="AK528" i="2"/>
  <c r="AR528" i="2" s="1"/>
  <c r="AK306" i="2"/>
  <c r="AR306" i="2" s="1"/>
  <c r="AK512" i="2"/>
  <c r="AR512" i="2" s="1"/>
  <c r="AK356" i="2"/>
  <c r="AK296" i="2"/>
  <c r="AR296" i="2" s="1"/>
  <c r="AK80" i="2"/>
  <c r="AK670" i="2"/>
  <c r="AR670" i="2" s="1"/>
  <c r="AK40" i="2"/>
  <c r="AK35" i="2"/>
  <c r="AK183" i="2"/>
  <c r="AK385" i="2"/>
  <c r="AK436" i="2"/>
  <c r="AK430" i="2"/>
  <c r="AR430" i="2" s="1"/>
  <c r="AK558" i="2"/>
  <c r="AR558" i="2" s="1"/>
  <c r="AK118" i="2"/>
  <c r="AR118" i="2" s="1"/>
  <c r="AK106" i="2"/>
  <c r="AK379" i="2"/>
  <c r="AR379" i="2" s="1"/>
  <c r="AK432" i="2"/>
  <c r="AR432" i="2" s="1"/>
  <c r="AK632" i="2"/>
  <c r="AR632" i="2" s="1"/>
  <c r="AK45" i="2"/>
  <c r="AK571" i="2"/>
  <c r="AR571" i="2" s="1"/>
  <c r="AK442" i="2"/>
  <c r="AK386" i="2"/>
  <c r="AK630" i="2"/>
  <c r="AR630" i="2" s="1"/>
  <c r="AK359" i="2"/>
  <c r="AR359" i="2" s="1"/>
  <c r="AK412" i="2"/>
  <c r="AR412" i="2" s="1"/>
  <c r="AK613" i="2"/>
  <c r="AR613" i="2" s="1"/>
  <c r="AK696" i="2"/>
  <c r="AR696" i="2" s="1"/>
  <c r="AK369" i="2"/>
  <c r="AK492" i="2"/>
  <c r="AR492" i="2" s="1"/>
  <c r="AK716" i="2"/>
  <c r="AR716" i="2" s="1"/>
  <c r="AK589" i="2"/>
  <c r="AR589" i="2" s="1"/>
  <c r="AK597" i="2"/>
  <c r="AR597" i="2" s="1"/>
  <c r="AK431" i="2"/>
  <c r="AR431" i="2" s="1"/>
  <c r="AK52" i="2"/>
  <c r="C2" i="3" s="1"/>
  <c r="AK538" i="2"/>
  <c r="AK274" i="2"/>
  <c r="AR274" i="2" s="1"/>
  <c r="AK472" i="2"/>
  <c r="AK24" i="2"/>
  <c r="AK254" i="2"/>
  <c r="AK22" i="2"/>
  <c r="AK466" i="2"/>
  <c r="AR466" i="2" s="1"/>
  <c r="AK104" i="2"/>
  <c r="AK347" i="2"/>
  <c r="AK475" i="2"/>
  <c r="AR475" i="2" s="1"/>
  <c r="AK58" i="2"/>
  <c r="AK435" i="2"/>
  <c r="AK368" i="2"/>
  <c r="AR368" i="2" s="1"/>
  <c r="AK162" i="2"/>
  <c r="AR162" i="2" s="1"/>
  <c r="AK399" i="2"/>
  <c r="AR399" i="2" s="1"/>
  <c r="AK190" i="2"/>
  <c r="AK734" i="2"/>
  <c r="AR734" i="2" s="1"/>
  <c r="AK406" i="2"/>
  <c r="AK448" i="2"/>
  <c r="AR448" i="2" s="1"/>
  <c r="AK489" i="2"/>
  <c r="AR489" i="2" s="1"/>
  <c r="AK474" i="2"/>
  <c r="AR474" i="2" s="1"/>
  <c r="AK53" i="2"/>
  <c r="AK340" i="2"/>
  <c r="AK138" i="2"/>
  <c r="AR138" i="2" s="1"/>
  <c r="AK3" i="2"/>
  <c r="AK525" i="2"/>
  <c r="AR525" i="2" s="1"/>
  <c r="AK197" i="2"/>
  <c r="AK248" i="2"/>
  <c r="AK116" i="2"/>
  <c r="AK434" i="2"/>
  <c r="AR434" i="2" s="1"/>
  <c r="AK584" i="2"/>
  <c r="AR584" i="2" s="1"/>
  <c r="AK182" i="2"/>
  <c r="AR182" i="2" s="1"/>
  <c r="AK165" i="2"/>
  <c r="AK567" i="2"/>
  <c r="AK484" i="2"/>
  <c r="AK193" i="2"/>
  <c r="AK137" i="2"/>
  <c r="AK119" i="2"/>
  <c r="AK94" i="2"/>
  <c r="AK218" i="2"/>
  <c r="C17" i="3" s="1"/>
  <c r="AK405" i="2"/>
  <c r="AR405" i="2" s="1"/>
  <c r="AK703" i="2"/>
  <c r="AR703" i="2" s="1"/>
  <c r="AK213" i="2"/>
  <c r="AK224" i="2"/>
  <c r="AK304" i="2"/>
  <c r="AK96" i="2"/>
  <c r="AR96" i="2" s="1"/>
  <c r="AK112" i="2"/>
  <c r="AK461" i="2"/>
  <c r="AR461" i="2" s="1"/>
  <c r="AK602" i="2"/>
  <c r="AR602" i="2" s="1"/>
  <c r="AK636" i="2"/>
  <c r="AK345" i="2"/>
  <c r="AR345" i="2" s="1"/>
  <c r="AK417" i="2"/>
  <c r="AR417" i="2" s="1"/>
  <c r="AK67" i="2"/>
  <c r="AK172" i="2"/>
  <c r="AR172" i="2" s="1"/>
  <c r="AK390" i="2"/>
  <c r="AR390" i="2" s="1"/>
  <c r="AK205" i="2"/>
  <c r="AR205" i="2" s="1"/>
  <c r="AK549" i="2"/>
  <c r="AR549" i="2" s="1"/>
  <c r="AK56" i="2"/>
  <c r="AK202" i="2"/>
  <c r="AK229" i="2"/>
  <c r="AK375" i="2"/>
  <c r="AR375" i="2" s="1"/>
  <c r="AK374" i="2"/>
  <c r="AR374" i="2" s="1"/>
  <c r="AK63" i="2"/>
  <c r="AR63" i="2" s="1"/>
  <c r="AK279" i="2"/>
  <c r="AR279" i="2" s="1"/>
  <c r="AK326" i="2"/>
  <c r="AR326" i="2" s="1"/>
  <c r="AK623" i="2"/>
  <c r="AR623" i="2" s="1"/>
  <c r="AK136" i="2"/>
  <c r="AK610" i="2"/>
  <c r="AR610" i="2" s="1"/>
  <c r="AK34" i="2"/>
  <c r="AK65" i="2"/>
  <c r="AK678" i="2"/>
  <c r="AR678" i="2" s="1"/>
  <c r="AK11" i="2"/>
  <c r="AK544" i="2"/>
  <c r="AR544" i="2" s="1"/>
  <c r="AK243" i="2"/>
  <c r="AR243" i="2" s="1"/>
  <c r="AK536" i="2"/>
  <c r="AR536" i="2" s="1"/>
  <c r="AK169" i="2"/>
  <c r="AR169" i="2" s="1"/>
  <c r="AK351" i="2"/>
  <c r="AK277" i="2"/>
  <c r="AR277" i="2" s="1"/>
  <c r="AK388" i="2"/>
  <c r="AR388" i="2" s="1"/>
  <c r="AK132" i="2"/>
  <c r="AK157" i="2"/>
  <c r="AK130" i="2"/>
  <c r="AK533" i="2"/>
  <c r="AR533" i="2" s="1"/>
  <c r="AK2" i="2"/>
  <c r="AK166" i="2"/>
  <c r="AR166" i="2" s="1"/>
  <c r="AK322" i="2"/>
  <c r="AK318" i="2"/>
  <c r="AR318" i="2" s="1"/>
  <c r="AK367" i="2"/>
  <c r="AR367" i="2" s="1"/>
  <c r="AK395" i="2"/>
  <c r="AR395" i="2" s="1"/>
  <c r="AK199" i="2"/>
  <c r="AK8" i="2"/>
  <c r="AK59" i="2"/>
  <c r="AK627" i="2"/>
  <c r="AR627" i="2" s="1"/>
  <c r="AK211" i="2"/>
  <c r="AK39" i="2"/>
  <c r="AR39" i="2" s="1"/>
  <c r="AK641" i="2"/>
  <c r="AR641" i="2" s="1"/>
  <c r="AK93" i="2"/>
  <c r="AK101" i="2"/>
  <c r="AR101" i="2" s="1"/>
  <c r="AK478" i="2"/>
  <c r="AR478" i="2" s="1"/>
  <c r="AK425" i="2"/>
  <c r="AR425" i="2" s="1"/>
  <c r="AK735" i="2"/>
  <c r="AR735" i="2" s="1"/>
  <c r="AK123" i="2"/>
  <c r="AR123" i="2" s="1"/>
  <c r="AK687" i="2"/>
  <c r="AR687" i="2" s="1"/>
  <c r="AK84" i="2"/>
  <c r="AR84" i="2" s="1"/>
  <c r="AK575" i="2"/>
  <c r="AR575" i="2" s="1"/>
  <c r="AK92" i="2"/>
  <c r="AK418" i="2"/>
  <c r="AK568" i="2"/>
  <c r="AK207" i="2"/>
  <c r="AK181" i="2"/>
  <c r="C15" i="3" s="1"/>
  <c r="AK700" i="2"/>
  <c r="AR700" i="2" s="1"/>
  <c r="AK41" i="2"/>
  <c r="AK285" i="2"/>
  <c r="AR285" i="2" s="1"/>
  <c r="AK371" i="2"/>
  <c r="AR371" i="2" s="1"/>
  <c r="AK32" i="2"/>
  <c r="AK6" i="2"/>
  <c r="AK27" i="2"/>
  <c r="AK235" i="2"/>
  <c r="AR235" i="2" s="1"/>
  <c r="AK153" i="2"/>
  <c r="AK78" i="2"/>
  <c r="AR78" i="2" s="1"/>
  <c r="AK146" i="2"/>
  <c r="AK154" i="2"/>
  <c r="AK43" i="2"/>
  <c r="AR43" i="2" s="1"/>
  <c r="AK580" i="2"/>
  <c r="AR580" i="2" s="1"/>
  <c r="AK611" i="2"/>
  <c r="AR611" i="2" s="1"/>
  <c r="AK214" i="2"/>
  <c r="AR214" i="2" s="1"/>
  <c r="AK462" i="2"/>
  <c r="AR462" i="2" s="1"/>
  <c r="AK125" i="2"/>
  <c r="AK404" i="2"/>
  <c r="AR404" i="2" s="1"/>
  <c r="AK77" i="2"/>
  <c r="AK160" i="2"/>
  <c r="AK511" i="2"/>
  <c r="AK18" i="2"/>
  <c r="C14" i="3" s="1"/>
  <c r="AK524" i="2"/>
  <c r="AR524" i="2" s="1"/>
  <c r="AK552" i="2"/>
  <c r="AR552" i="2" s="1"/>
  <c r="AK329" i="2"/>
  <c r="AR329" i="2" s="1"/>
  <c r="AK173" i="2"/>
  <c r="AK674" i="2"/>
  <c r="AR674" i="2" s="1"/>
  <c r="AK49" i="2"/>
  <c r="AK631" i="2"/>
  <c r="AK28" i="2"/>
  <c r="AK717" i="2"/>
  <c r="AR717" i="2" s="1"/>
  <c r="AK376" i="2"/>
  <c r="AR376" i="2" s="1"/>
  <c r="AK292" i="2"/>
  <c r="AR292" i="2" s="1"/>
  <c r="AK148" i="2"/>
  <c r="AR148" i="2" s="1"/>
  <c r="AK423" i="2"/>
  <c r="AR423" i="2" s="1"/>
  <c r="AK645" i="2"/>
  <c r="AR645" i="2" s="1"/>
  <c r="AK411" i="2"/>
  <c r="AR411" i="2" s="1"/>
  <c r="AK114" i="2"/>
  <c r="AK330" i="2"/>
  <c r="AK637" i="2"/>
  <c r="AR637" i="2" s="1"/>
  <c r="AK507" i="2"/>
  <c r="AR507" i="2" s="1"/>
  <c r="AK17" i="2"/>
  <c r="AK9" i="2"/>
  <c r="AK184" i="2"/>
  <c r="AR184" i="2" s="1"/>
  <c r="AK180" i="2"/>
  <c r="AK282" i="2"/>
  <c r="AK33" i="2"/>
  <c r="AK452" i="2"/>
  <c r="AK605" i="2"/>
  <c r="AR605" i="2" s="1"/>
  <c r="AK256" i="2"/>
  <c r="AR256" i="2" s="1"/>
  <c r="AK397" i="2"/>
  <c r="AR397" i="2" s="1"/>
  <c r="AK490" i="2"/>
  <c r="AR490" i="2" s="1"/>
  <c r="AK266" i="2"/>
  <c r="AK450" i="2"/>
  <c r="AR450" i="2" s="1"/>
  <c r="AK227" i="2"/>
  <c r="AR227" i="2" s="1"/>
  <c r="AK238" i="2"/>
  <c r="AR238" i="2" s="1"/>
  <c r="AK704" i="2"/>
  <c r="AR704" i="2" s="1"/>
  <c r="AK542" i="2"/>
  <c r="AR542" i="2" s="1"/>
  <c r="AK624" i="2"/>
  <c r="AK518" i="2"/>
  <c r="AR518" i="2" s="1"/>
  <c r="AK615" i="2"/>
  <c r="AR615" i="2" s="1"/>
  <c r="AK15" i="2"/>
  <c r="AK355" i="2"/>
  <c r="AR355" i="2" s="1"/>
  <c r="AK244" i="2"/>
  <c r="AK150" i="2"/>
  <c r="AR150" i="2" s="1"/>
  <c r="AK203" i="2"/>
  <c r="AK381" i="2"/>
  <c r="AR381" i="2" s="1"/>
  <c r="AK599" i="2"/>
  <c r="AR599" i="2" s="1"/>
  <c r="AK730" i="2"/>
  <c r="AR730" i="2" s="1"/>
  <c r="AK301" i="2"/>
  <c r="AK649" i="2"/>
  <c r="AR649" i="2" s="1"/>
  <c r="AK250" i="2"/>
  <c r="AR250" i="2" s="1"/>
  <c r="AK711" i="2"/>
  <c r="AR711" i="2" s="1"/>
  <c r="AK21" i="2"/>
  <c r="AK90" i="2"/>
  <c r="AK481" i="2"/>
  <c r="AR481" i="2" s="1"/>
  <c r="AK576" i="2"/>
  <c r="AR576" i="2" s="1"/>
  <c r="AK467" i="2"/>
  <c r="AK7" i="2"/>
  <c r="AK234" i="2"/>
  <c r="AK523" i="2"/>
  <c r="AR523" i="2" s="1"/>
  <c r="AK128" i="2"/>
  <c r="AK72" i="2"/>
  <c r="AK643" i="2"/>
  <c r="AR643" i="2" s="1"/>
  <c r="AK117" i="2"/>
  <c r="AK314" i="2"/>
  <c r="AR314" i="2" s="1"/>
  <c r="AK95" i="2"/>
  <c r="AK634" i="2"/>
  <c r="AR634" i="2" s="1"/>
  <c r="AK460" i="2"/>
  <c r="AK592" i="2"/>
  <c r="AK158" i="2"/>
  <c r="AK144" i="2"/>
  <c r="AK486" i="2"/>
  <c r="AK149" i="2"/>
  <c r="AK426" i="2"/>
  <c r="AK403" i="2"/>
  <c r="AR403" i="2" s="1"/>
  <c r="AK4" i="2"/>
  <c r="C60" i="3" s="1"/>
  <c r="AK673" i="2"/>
  <c r="AR673" i="2" s="1"/>
  <c r="AK697" i="2"/>
  <c r="AR697" i="2" s="1"/>
  <c r="AK140" i="2"/>
  <c r="AR140" i="2" s="1"/>
  <c r="AK13" i="2"/>
  <c r="AK662" i="2"/>
  <c r="AR662" i="2" s="1"/>
  <c r="AK493" i="2"/>
  <c r="AR493" i="2" s="1"/>
  <c r="AK433" i="2"/>
  <c r="AK587" i="2"/>
  <c r="AR587" i="2" s="1"/>
  <c r="AK82" i="2"/>
  <c r="AK648" i="2"/>
  <c r="AR648" i="2" s="1"/>
  <c r="AK721" i="2"/>
  <c r="AR721" i="2" s="1"/>
  <c r="AK702" i="2"/>
  <c r="AR702" i="2" s="1"/>
  <c r="AK120" i="2"/>
  <c r="AK727" i="2"/>
  <c r="AR727" i="2" s="1"/>
  <c r="AK129" i="2"/>
  <c r="AR129" i="2" s="1"/>
  <c r="AK312" i="2"/>
  <c r="AK206" i="2"/>
  <c r="AR206" i="2" s="1"/>
  <c r="AK427" i="2"/>
  <c r="AR427" i="2" s="1"/>
  <c r="AK378" i="2"/>
  <c r="AK294" i="2"/>
  <c r="AR294" i="2" s="1"/>
  <c r="AK223" i="2"/>
  <c r="AK297" i="2"/>
  <c r="AK540" i="2"/>
  <c r="AR540" i="2" s="1"/>
  <c r="AK560" i="2"/>
  <c r="AR560" i="2" s="1"/>
  <c r="AK103" i="2"/>
  <c r="AK339" i="2"/>
  <c r="AR339" i="2" s="1"/>
  <c r="AK354" i="2"/>
  <c r="AR354" i="2" s="1"/>
  <c r="AK309" i="2"/>
  <c r="AK293" i="2"/>
  <c r="AR293" i="2" s="1"/>
  <c r="AK398" i="2"/>
  <c r="AK29" i="2"/>
  <c r="AK505" i="2"/>
  <c r="AR505" i="2" s="1"/>
  <c r="AK519" i="2"/>
  <c r="AR519" i="2" s="1"/>
  <c r="AK38" i="2"/>
  <c r="AK23" i="2"/>
  <c r="AK535" i="2"/>
  <c r="AK380" i="2"/>
  <c r="AR380" i="2" s="1"/>
  <c r="AK652" i="2"/>
  <c r="AR652" i="2" s="1"/>
  <c r="AK30" i="2"/>
  <c r="AK719" i="2"/>
  <c r="AK382" i="2"/>
  <c r="AK590" i="2"/>
  <c r="AR590" i="2" s="1"/>
  <c r="AK582" i="2"/>
  <c r="AK622" i="2"/>
  <c r="AR622" i="2" s="1"/>
  <c r="AK577" i="2"/>
  <c r="AR577" i="2" s="1"/>
  <c r="AK335" i="2"/>
  <c r="AR335" i="2" s="1"/>
  <c r="AK57" i="2"/>
  <c r="AK595" i="2"/>
  <c r="AR595" i="2" s="1"/>
  <c r="AK449" i="2"/>
  <c r="AK83" i="2"/>
  <c r="AK565" i="2"/>
  <c r="AR565" i="2" s="1"/>
  <c r="AK171" i="2"/>
  <c r="AR171" i="2" s="1"/>
  <c r="AK476" i="2"/>
  <c r="AR476" i="2" s="1"/>
  <c r="AK401" i="2"/>
  <c r="AR401" i="2" s="1"/>
  <c r="AK287" i="2"/>
  <c r="AR287" i="2" s="1"/>
  <c r="AK726" i="2"/>
  <c r="AR726" i="2" s="1"/>
  <c r="AK196" i="2"/>
  <c r="AR196" i="2" s="1"/>
  <c r="AK79" i="2"/>
  <c r="AK291" i="2"/>
  <c r="AK108" i="2"/>
  <c r="AR108" i="2" s="1"/>
  <c r="AK185" i="2"/>
  <c r="AR185" i="2" s="1"/>
  <c r="AK591" i="2"/>
  <c r="AR591" i="2" s="1"/>
  <c r="AK479" i="2"/>
  <c r="AR479" i="2" s="1"/>
  <c r="AK574" i="2"/>
  <c r="AR574" i="2" s="1"/>
  <c r="AK316" i="2"/>
  <c r="AR316" i="2" s="1"/>
  <c r="AK305" i="2"/>
  <c r="AK99" i="2"/>
  <c r="AK100" i="2"/>
  <c r="AK315" i="2"/>
  <c r="AR315" i="2" s="1"/>
  <c r="AK424" i="2"/>
  <c r="AR424" i="2" s="1"/>
  <c r="AK236" i="2"/>
  <c r="C54" i="3" s="1"/>
  <c r="AK578" i="2"/>
  <c r="AR578" i="2" s="1"/>
  <c r="AK566" i="2"/>
  <c r="AR566" i="2" s="1"/>
  <c r="AK496" i="2"/>
  <c r="AR496" i="2" s="1"/>
  <c r="AK177" i="2"/>
  <c r="AK468" i="2"/>
  <c r="AR468" i="2" s="1"/>
  <c r="AK694" i="2"/>
  <c r="AR694" i="2" s="1"/>
  <c r="AK706" i="2"/>
  <c r="AR706" i="2" s="1"/>
  <c r="AK530" i="2"/>
  <c r="AR530" i="2" s="1"/>
  <c r="AK708" i="2"/>
  <c r="AR708" i="2" s="1"/>
  <c r="AK440" i="2"/>
  <c r="AR440" i="2" s="1"/>
  <c r="AK579" i="2"/>
  <c r="AR579" i="2" s="1"/>
  <c r="AK389" i="2"/>
  <c r="AR389" i="2" s="1"/>
  <c r="AK446" i="2"/>
  <c r="AR446" i="2" s="1"/>
  <c r="AK201" i="2"/>
  <c r="AK471" i="2"/>
  <c r="AR471" i="2" s="1"/>
  <c r="AK720" i="2"/>
  <c r="AR720" i="2" s="1"/>
  <c r="AK617" i="2"/>
  <c r="AR617" i="2" s="1"/>
  <c r="AK509" i="2"/>
  <c r="AR509" i="2" s="1"/>
  <c r="AK733" i="2"/>
  <c r="AR733" i="2" s="1"/>
  <c r="AK42" i="2"/>
  <c r="AK317" i="2"/>
  <c r="AK402" i="2"/>
  <c r="AR402" i="2" s="1"/>
  <c r="AK629" i="2"/>
  <c r="AR629" i="2" s="1"/>
  <c r="AK598" i="2"/>
  <c r="AR598" i="2" s="1"/>
  <c r="AK336" i="2"/>
  <c r="AK186" i="2"/>
  <c r="AK606" i="2"/>
  <c r="AK465" i="2"/>
  <c r="AR465" i="2" s="1"/>
  <c r="AK175" i="2"/>
  <c r="AK653" i="2"/>
  <c r="AR653" i="2" s="1"/>
  <c r="AK145" i="2"/>
  <c r="AR145" i="2" s="1"/>
  <c r="AK115" i="2"/>
  <c r="AK541" i="2"/>
  <c r="AR541" i="2" s="1"/>
  <c r="AK520" i="2"/>
  <c r="AR520" i="2" s="1"/>
  <c r="AK569" i="2"/>
  <c r="AK437" i="2"/>
  <c r="AR437" i="2" s="1"/>
  <c r="AK313" i="2"/>
  <c r="AR313" i="2" s="1"/>
  <c r="AK308" i="2"/>
  <c r="AR308" i="2" s="1"/>
  <c r="AK290" i="2"/>
  <c r="AK421" i="2"/>
  <c r="AR421" i="2" s="1"/>
  <c r="AK548" i="2"/>
  <c r="AR548" i="2" s="1"/>
  <c r="AK122" i="2"/>
  <c r="AK98" i="2"/>
  <c r="AR98" i="2" s="1"/>
  <c r="AK142" i="2"/>
  <c r="AK188" i="2"/>
  <c r="AR188" i="2" s="1"/>
  <c r="AK257" i="2"/>
  <c r="AR257" i="2" s="1"/>
  <c r="AK668" i="2"/>
  <c r="AR668" i="2" s="1"/>
  <c r="AK693" i="2"/>
  <c r="AR693" i="2" s="1"/>
  <c r="AK91" i="2"/>
  <c r="AK422" i="2"/>
  <c r="AR422" i="2" s="1"/>
  <c r="AK725" i="2"/>
  <c r="AR725" i="2" s="1"/>
  <c r="AK539" i="2"/>
  <c r="AK64" i="2"/>
  <c r="AR64" i="2" s="1"/>
  <c r="AK133" i="2"/>
  <c r="AR133" i="2" s="1"/>
  <c r="AK247" i="2"/>
  <c r="AR247" i="2" s="1"/>
  <c r="AK87" i="2"/>
  <c r="AK286" i="2"/>
  <c r="AK553" i="2"/>
  <c r="AR553" i="2" s="1"/>
  <c r="AK69" i="2"/>
  <c r="AK233" i="2"/>
  <c r="AR233" i="2" s="1"/>
  <c r="AK656" i="2"/>
  <c r="AR656" i="2" s="1"/>
  <c r="AK311" i="2"/>
  <c r="AK258" i="2"/>
  <c r="AK559" i="2"/>
  <c r="AK44" i="2"/>
  <c r="AR44" i="2" s="1"/>
  <c r="AK517" i="2"/>
  <c r="AR517" i="2" s="1"/>
  <c r="AK350" i="2"/>
  <c r="AR350" i="2" s="1"/>
  <c r="AK620" i="2"/>
  <c r="AR620" i="2" s="1"/>
  <c r="AK642" i="2"/>
  <c r="AR642" i="2" s="1"/>
  <c r="AK51" i="2"/>
  <c r="AK665" i="2"/>
  <c r="AR665" i="2" s="1"/>
  <c r="AK639" i="2"/>
  <c r="AR639" i="2" s="1"/>
  <c r="AK585" i="2"/>
  <c r="AR585" i="2" s="1"/>
  <c r="AK268" i="2"/>
  <c r="AK657" i="2"/>
  <c r="AR657" i="2" s="1"/>
  <c r="AK545" i="2"/>
  <c r="AK428" i="2"/>
  <c r="AR428" i="2" s="1"/>
  <c r="AK141" i="2"/>
  <c r="AR141" i="2" s="1"/>
  <c r="AK222" i="2"/>
  <c r="AK392" i="2"/>
  <c r="AR392" i="2" s="1"/>
  <c r="AK391" i="2"/>
  <c r="AR391" i="2" s="1"/>
  <c r="AK62" i="2"/>
  <c r="AK228" i="2"/>
  <c r="AR228" i="2" s="1"/>
  <c r="AK712" i="2"/>
  <c r="AR712" i="2" s="1"/>
  <c r="AK216" i="2"/>
  <c r="AR216" i="2" s="1"/>
  <c r="AK705" i="2"/>
  <c r="AR705" i="2" s="1"/>
  <c r="AK111" i="2"/>
  <c r="AR111" i="2" s="1"/>
  <c r="AK271" i="2"/>
  <c r="AR271" i="2" s="1"/>
  <c r="AK621" i="2"/>
  <c r="AR621" i="2" s="1"/>
  <c r="AK498" i="2"/>
  <c r="AR498" i="2" s="1"/>
  <c r="AK221" i="2"/>
  <c r="AK259" i="2"/>
  <c r="AK723" i="2"/>
  <c r="AR723" i="2" s="1"/>
  <c r="AK300" i="2"/>
  <c r="AK655" i="2"/>
  <c r="AR655" i="2" s="1"/>
  <c r="AK562" i="2"/>
  <c r="AR562" i="2" s="1"/>
  <c r="AK151" i="2"/>
  <c r="AK126" i="2"/>
  <c r="AK230" i="2"/>
  <c r="AR230" i="2" s="1"/>
  <c r="AK681" i="2"/>
  <c r="AR681" i="2" s="1"/>
  <c r="AK245" i="2"/>
  <c r="AK264" i="2"/>
  <c r="AK607" i="2"/>
  <c r="AR607" i="2" s="1"/>
  <c r="AK110" i="2"/>
  <c r="AK526" i="2"/>
  <c r="AK614" i="2"/>
  <c r="AR614" i="2" s="1"/>
  <c r="AK738" i="2"/>
  <c r="AR738" i="2" s="1"/>
  <c r="AK554" i="2"/>
  <c r="AR554" i="2" s="1"/>
  <c r="AK715" i="2"/>
  <c r="AR715" i="2" s="1"/>
  <c r="AK276" i="2"/>
  <c r="AR276" i="2" s="1"/>
  <c r="AK260" i="2"/>
  <c r="AK737" i="2"/>
  <c r="AR737" i="2" s="1"/>
  <c r="AK508" i="2"/>
  <c r="AR508" i="2" s="1"/>
  <c r="AK365" i="2"/>
  <c r="AK320" i="2"/>
  <c r="AK189" i="2"/>
  <c r="AK102" i="2"/>
  <c r="AR102" i="2" s="1"/>
  <c r="AK534" i="2"/>
  <c r="AR534" i="2" s="1"/>
  <c r="AK510" i="2"/>
  <c r="AK458" i="2"/>
  <c r="AR458" i="2" s="1"/>
  <c r="AK699" i="2"/>
  <c r="AR699" i="2" s="1"/>
  <c r="AK494" i="2"/>
  <c r="AK71" i="2"/>
  <c r="AR71" i="2" s="1"/>
  <c r="AK572" i="2"/>
  <c r="AR572" i="2" s="1"/>
  <c r="AK728" i="2"/>
  <c r="AR728" i="2" s="1"/>
  <c r="AK709" i="2"/>
  <c r="AR709" i="2" s="1"/>
  <c r="AK495" i="2"/>
  <c r="AR495" i="2" s="1"/>
  <c r="AK612" i="2"/>
  <c r="AR612" i="2" s="1"/>
  <c r="AK454" i="2"/>
  <c r="AR454" i="2" s="1"/>
  <c r="AK691" i="2"/>
  <c r="AR691" i="2" s="1"/>
  <c r="AK139" i="2"/>
  <c r="AK232" i="2"/>
  <c r="AK672" i="2"/>
  <c r="AR672" i="2" s="1"/>
  <c r="AK456" i="2"/>
  <c r="AR456" i="2" s="1"/>
  <c r="AK76" i="2"/>
  <c r="AK273" i="2"/>
  <c r="AR273" i="2" s="1"/>
  <c r="AK334" i="2"/>
  <c r="AR334" i="2" s="1"/>
  <c r="AK342" i="2"/>
  <c r="AR342" i="2" s="1"/>
  <c r="AK219" i="2"/>
  <c r="AK527" i="2"/>
  <c r="AR527" i="2" s="1"/>
  <c r="AK251" i="2"/>
  <c r="AR251" i="2" s="1"/>
  <c r="AK564" i="2"/>
  <c r="AR564" i="2" s="1"/>
  <c r="AK654" i="2"/>
  <c r="AR654" i="2" s="1"/>
  <c r="AK263" i="2"/>
  <c r="AK270" i="2"/>
  <c r="AK628" i="2"/>
  <c r="AR628" i="2" s="1"/>
  <c r="AK445" i="2"/>
  <c r="AR445" i="2" s="1"/>
  <c r="AK383" i="2"/>
  <c r="AR383" i="2" s="1"/>
  <c r="AK451" i="2"/>
  <c r="AK341" i="2"/>
  <c r="AK170" i="2"/>
  <c r="AK332" i="2"/>
  <c r="AR332" i="2" s="1"/>
  <c r="AK483" i="2"/>
  <c r="AR483" i="2" s="1"/>
  <c r="AK625" i="2"/>
  <c r="AR625" i="2" s="1"/>
  <c r="AK237" i="2"/>
  <c r="AK722" i="2"/>
  <c r="AR722" i="2" s="1"/>
  <c r="AK594" i="2"/>
  <c r="AR594" i="2" s="1"/>
  <c r="AK280" i="2"/>
  <c r="AR280" i="2" s="1"/>
  <c r="AK698" i="2"/>
  <c r="AR698" i="2" s="1"/>
  <c r="AK513" i="2"/>
  <c r="AR513" i="2" s="1"/>
  <c r="AK338" i="2"/>
  <c r="AK603" i="2"/>
  <c r="AR603" i="2" s="1"/>
  <c r="AK664" i="2"/>
  <c r="AR664" i="2" s="1"/>
  <c r="AK249" i="2"/>
  <c r="AR249" i="2" s="1"/>
  <c r="AK695" i="2"/>
  <c r="AK543" i="2"/>
  <c r="AR543" i="2" s="1"/>
  <c r="AK361" i="2"/>
  <c r="AR361" i="2" s="1"/>
  <c r="AK269" i="2"/>
  <c r="AR269" i="2" s="1"/>
  <c r="AK651" i="2"/>
  <c r="AR651" i="2" s="1"/>
  <c r="AK686" i="2"/>
  <c r="AR686" i="2" s="1"/>
  <c r="AK688" i="2"/>
  <c r="AR688" i="2" s="1"/>
  <c r="AK689" i="2"/>
  <c r="AR689" i="2" s="1"/>
  <c r="AK593" i="2"/>
  <c r="AK680" i="2"/>
  <c r="AR680" i="2" s="1"/>
  <c r="AK477" i="2"/>
  <c r="AR477" i="2" s="1"/>
  <c r="AK701" i="2"/>
  <c r="AR701" i="2" s="1"/>
  <c r="AK514" i="2"/>
  <c r="AR514" i="2" s="1"/>
  <c r="AK485" i="2"/>
  <c r="AR485" i="2" s="1"/>
  <c r="AK736" i="2"/>
  <c r="AR736" i="2" s="1"/>
  <c r="AK679" i="2"/>
  <c r="AK669" i="2"/>
  <c r="AR669" i="2" s="1"/>
  <c r="AK663" i="2"/>
  <c r="AR663" i="2" s="1"/>
  <c r="AK707" i="2"/>
  <c r="AR707" i="2" s="1"/>
  <c r="AK682" i="2"/>
  <c r="AR682" i="2" s="1"/>
  <c r="AK671" i="2"/>
  <c r="AR671" i="2" s="1"/>
  <c r="AK732" i="2"/>
  <c r="AR732" i="2" s="1"/>
  <c r="AK714" i="2"/>
  <c r="AR714" i="2" s="1"/>
  <c r="AK724" i="2"/>
  <c r="AR724" i="2" s="1"/>
  <c r="AK710" i="2"/>
  <c r="AR710" i="2" s="1"/>
  <c r="AK619" i="2"/>
  <c r="AR619" i="2" s="1"/>
  <c r="AK640" i="2"/>
  <c r="AK718" i="2"/>
  <c r="AR718" i="2" s="1"/>
  <c r="AC546" i="2"/>
  <c r="AD546" i="2"/>
  <c r="AE546" i="2"/>
  <c r="AF546" i="2"/>
  <c r="AG546" i="2"/>
  <c r="AH546" i="2"/>
  <c r="AC516" i="2"/>
  <c r="AD516" i="2"/>
  <c r="AE516" i="2"/>
  <c r="AF516" i="2"/>
  <c r="AG516" i="2"/>
  <c r="AH516" i="2"/>
  <c r="AC121" i="2"/>
  <c r="AD121" i="2"/>
  <c r="AE121" i="2"/>
  <c r="AF121" i="2"/>
  <c r="AG121" i="2"/>
  <c r="AH121" i="2"/>
  <c r="AC298" i="2"/>
  <c r="AD298" i="2"/>
  <c r="AE298" i="2"/>
  <c r="AF298" i="2"/>
  <c r="AG298" i="2"/>
  <c r="AH298" i="2"/>
  <c r="AC415" i="2"/>
  <c r="AD415" i="2"/>
  <c r="AE415" i="2"/>
  <c r="AF415" i="2"/>
  <c r="AG415" i="2"/>
  <c r="AH415" i="2"/>
  <c r="AC324" i="2"/>
  <c r="AD324" i="2"/>
  <c r="AE324" i="2"/>
  <c r="AF324" i="2"/>
  <c r="AG324" i="2"/>
  <c r="AH324" i="2"/>
  <c r="AC358" i="2"/>
  <c r="AD358" i="2"/>
  <c r="AE358" i="2"/>
  <c r="AF358" i="2"/>
  <c r="AG358" i="2"/>
  <c r="AH358" i="2"/>
  <c r="AC618" i="2"/>
  <c r="AD618" i="2"/>
  <c r="AE618" i="2"/>
  <c r="AF618" i="2"/>
  <c r="AG618" i="2"/>
  <c r="AH618" i="2"/>
  <c r="AC522" i="2"/>
  <c r="AD522" i="2"/>
  <c r="AE522" i="2"/>
  <c r="AF522" i="2"/>
  <c r="AG522" i="2"/>
  <c r="AH522" i="2"/>
  <c r="AC364" i="2"/>
  <c r="AD364" i="2"/>
  <c r="AE364" i="2"/>
  <c r="AF364" i="2"/>
  <c r="AG364" i="2"/>
  <c r="AH364" i="2"/>
  <c r="AC225" i="2"/>
  <c r="AD225" i="2"/>
  <c r="AE225" i="2"/>
  <c r="AF225" i="2"/>
  <c r="AG225" i="2"/>
  <c r="AH225" i="2"/>
  <c r="AC156" i="2"/>
  <c r="AD156" i="2"/>
  <c r="AE156" i="2"/>
  <c r="AF156" i="2"/>
  <c r="AG156" i="2"/>
  <c r="AH156" i="2"/>
  <c r="AC658" i="2"/>
  <c r="AD658" i="2"/>
  <c r="AE658" i="2"/>
  <c r="AF658" i="2"/>
  <c r="AG658" i="2"/>
  <c r="AH658" i="2"/>
  <c r="AC134" i="2"/>
  <c r="AD134" i="2"/>
  <c r="AE134" i="2"/>
  <c r="AF134" i="2"/>
  <c r="AG134" i="2"/>
  <c r="AH134" i="2"/>
  <c r="AC482" i="2"/>
  <c r="AD482" i="2"/>
  <c r="AE482" i="2"/>
  <c r="AF482" i="2"/>
  <c r="AG482" i="2"/>
  <c r="AH482" i="2"/>
  <c r="AC46" i="2"/>
  <c r="AD46" i="2"/>
  <c r="AE46" i="2"/>
  <c r="AF46" i="2"/>
  <c r="AG46" i="2"/>
  <c r="AH46" i="2"/>
  <c r="AC573" i="2"/>
  <c r="AD573" i="2"/>
  <c r="AE573" i="2"/>
  <c r="AF573" i="2"/>
  <c r="AG573" i="2"/>
  <c r="AH573" i="2"/>
  <c r="AC644" i="2"/>
  <c r="AD644" i="2"/>
  <c r="AE644" i="2"/>
  <c r="AF644" i="2"/>
  <c r="AG644" i="2"/>
  <c r="AH644" i="2"/>
  <c r="AC408" i="2"/>
  <c r="AD408" i="2"/>
  <c r="AE408" i="2"/>
  <c r="AF408" i="2"/>
  <c r="AG408" i="2"/>
  <c r="AH408" i="2"/>
  <c r="AC444" i="2"/>
  <c r="AD444" i="2"/>
  <c r="AE444" i="2"/>
  <c r="AF444" i="2"/>
  <c r="AG444" i="2"/>
  <c r="AH444" i="2"/>
  <c r="AC393" i="2"/>
  <c r="AD393" i="2"/>
  <c r="AE393" i="2"/>
  <c r="AF393" i="2"/>
  <c r="AG393" i="2"/>
  <c r="AH393" i="2"/>
  <c r="AC414" i="2"/>
  <c r="AD414" i="2"/>
  <c r="AE414" i="2"/>
  <c r="AF414" i="2"/>
  <c r="AG414" i="2"/>
  <c r="AH414" i="2"/>
  <c r="AC550" i="2"/>
  <c r="AD550" i="2"/>
  <c r="AE550" i="2"/>
  <c r="AF550" i="2"/>
  <c r="AG550" i="2"/>
  <c r="AH550" i="2"/>
  <c r="AC66" i="2"/>
  <c r="AD66" i="2"/>
  <c r="AE66" i="2"/>
  <c r="AF66" i="2"/>
  <c r="AG66" i="2"/>
  <c r="AH66" i="2"/>
  <c r="AC281" i="2"/>
  <c r="AD281" i="2"/>
  <c r="AE281" i="2"/>
  <c r="AF281" i="2"/>
  <c r="AG281" i="2"/>
  <c r="AH281" i="2"/>
  <c r="AC246" i="2"/>
  <c r="AD246" i="2"/>
  <c r="AE246" i="2"/>
  <c r="AF246" i="2"/>
  <c r="AG246" i="2"/>
  <c r="AH246" i="2"/>
  <c r="AC608" i="2"/>
  <c r="AD608" i="2"/>
  <c r="AE608" i="2"/>
  <c r="AF608" i="2"/>
  <c r="AG608" i="2"/>
  <c r="AH608" i="2"/>
  <c r="AC581" i="2"/>
  <c r="AD581" i="2"/>
  <c r="AE581" i="2"/>
  <c r="AF581" i="2"/>
  <c r="AG581" i="2"/>
  <c r="AH581" i="2"/>
  <c r="AC127" i="2"/>
  <c r="AD127" i="2"/>
  <c r="AE127" i="2"/>
  <c r="AF127" i="2"/>
  <c r="AG127" i="2"/>
  <c r="AH127" i="2"/>
  <c r="AC684" i="2"/>
  <c r="AD684" i="2"/>
  <c r="AE684" i="2"/>
  <c r="AF684" i="2"/>
  <c r="AG684" i="2"/>
  <c r="AH684" i="2"/>
  <c r="AC372" i="2"/>
  <c r="J105" i="3" s="1"/>
  <c r="AD372" i="2"/>
  <c r="K105" i="3" s="1"/>
  <c r="AE372" i="2"/>
  <c r="L105" i="3" s="1"/>
  <c r="AF372" i="2"/>
  <c r="M105" i="3" s="1"/>
  <c r="AG372" i="2"/>
  <c r="N105" i="3" s="1"/>
  <c r="AH372" i="2"/>
  <c r="O105" i="3" s="1"/>
  <c r="AC97" i="2"/>
  <c r="AD97" i="2"/>
  <c r="AE97" i="2"/>
  <c r="AF97" i="2"/>
  <c r="AG97" i="2"/>
  <c r="AH97" i="2"/>
  <c r="AC410" i="2"/>
  <c r="AD410" i="2"/>
  <c r="AE410" i="2"/>
  <c r="AF410" i="2"/>
  <c r="AG410" i="2"/>
  <c r="AH410" i="2"/>
  <c r="AC713" i="2"/>
  <c r="AD713" i="2"/>
  <c r="AE713" i="2"/>
  <c r="AF713" i="2"/>
  <c r="AG713" i="2"/>
  <c r="AH713" i="2"/>
  <c r="AC352" i="2"/>
  <c r="AD352" i="2"/>
  <c r="AE352" i="2"/>
  <c r="AF352" i="2"/>
  <c r="AG352" i="2"/>
  <c r="AH352" i="2"/>
  <c r="AC239" i="2"/>
  <c r="AD239" i="2"/>
  <c r="AE239" i="2"/>
  <c r="AF239" i="2"/>
  <c r="AG239" i="2"/>
  <c r="AH239" i="2"/>
  <c r="AC26" i="2"/>
  <c r="AD26" i="2"/>
  <c r="AE26" i="2"/>
  <c r="AF26" i="2"/>
  <c r="AG26" i="2"/>
  <c r="AH26" i="2"/>
  <c r="AC667" i="2"/>
  <c r="AD667" i="2"/>
  <c r="AE667" i="2"/>
  <c r="AF667" i="2"/>
  <c r="AG667" i="2"/>
  <c r="AH667" i="2"/>
  <c r="AC47" i="2"/>
  <c r="AD47" i="2"/>
  <c r="AE47" i="2"/>
  <c r="AF47" i="2"/>
  <c r="AG47" i="2"/>
  <c r="AH47" i="2"/>
  <c r="AC164" i="2"/>
  <c r="AD164" i="2"/>
  <c r="AE164" i="2"/>
  <c r="AF164" i="2"/>
  <c r="AG164" i="2"/>
  <c r="AH164" i="2"/>
  <c r="AC299" i="2"/>
  <c r="AD299" i="2"/>
  <c r="AE299" i="2"/>
  <c r="AF299" i="2"/>
  <c r="AG299" i="2"/>
  <c r="AH299" i="2"/>
  <c r="AC531" i="2"/>
  <c r="AD531" i="2"/>
  <c r="AE531" i="2"/>
  <c r="AF531" i="2"/>
  <c r="AG531" i="2"/>
  <c r="AH531" i="2"/>
  <c r="AC502" i="2"/>
  <c r="AD502" i="2"/>
  <c r="AE502" i="2"/>
  <c r="AF502" i="2"/>
  <c r="AG502" i="2"/>
  <c r="AH502" i="2"/>
  <c r="AC429" i="2"/>
  <c r="AD429" i="2"/>
  <c r="AE429" i="2"/>
  <c r="AF429" i="2"/>
  <c r="AG429" i="2"/>
  <c r="AH429" i="2"/>
  <c r="AC191" i="2"/>
  <c r="AD191" i="2"/>
  <c r="AE191" i="2"/>
  <c r="AF191" i="2"/>
  <c r="AG191" i="2"/>
  <c r="AH191" i="2"/>
  <c r="AC240" i="2"/>
  <c r="J99" i="3" s="1"/>
  <c r="AD240" i="2"/>
  <c r="K99" i="3" s="1"/>
  <c r="AE240" i="2"/>
  <c r="L99" i="3" s="1"/>
  <c r="AF240" i="2"/>
  <c r="M99" i="3" s="1"/>
  <c r="AG240" i="2"/>
  <c r="N99" i="3" s="1"/>
  <c r="AH240" i="2"/>
  <c r="O99" i="3" s="1"/>
  <c r="AC601" i="2"/>
  <c r="AD601" i="2"/>
  <c r="AE601" i="2"/>
  <c r="AF601" i="2"/>
  <c r="AG601" i="2"/>
  <c r="AH601" i="2"/>
  <c r="AC262" i="2"/>
  <c r="AD262" i="2"/>
  <c r="AE262" i="2"/>
  <c r="AF262" i="2"/>
  <c r="AG262" i="2"/>
  <c r="AH262" i="2"/>
  <c r="AC515" i="2"/>
  <c r="AD515" i="2"/>
  <c r="AE515" i="2"/>
  <c r="AF515" i="2"/>
  <c r="AG515" i="2"/>
  <c r="AH515" i="2"/>
  <c r="AC416" i="2"/>
  <c r="AD416" i="2"/>
  <c r="AE416" i="2"/>
  <c r="AF416" i="2"/>
  <c r="AG416" i="2"/>
  <c r="AH416" i="2"/>
  <c r="AC327" i="2"/>
  <c r="AD327" i="2"/>
  <c r="AE327" i="2"/>
  <c r="AF327" i="2"/>
  <c r="AG327" i="2"/>
  <c r="AH327" i="2"/>
  <c r="AC457" i="2"/>
  <c r="AD457" i="2"/>
  <c r="AE457" i="2"/>
  <c r="AF457" i="2"/>
  <c r="AG457" i="2"/>
  <c r="AH457" i="2"/>
  <c r="AC200" i="2"/>
  <c r="AD200" i="2"/>
  <c r="AE200" i="2"/>
  <c r="AF200" i="2"/>
  <c r="AG200" i="2"/>
  <c r="AH200" i="2"/>
  <c r="AC487" i="2"/>
  <c r="AD487" i="2"/>
  <c r="AE487" i="2"/>
  <c r="AF487" i="2"/>
  <c r="AG487" i="2"/>
  <c r="AH487" i="2"/>
  <c r="AC343" i="2"/>
  <c r="J62" i="3" s="1"/>
  <c r="AD343" i="2"/>
  <c r="K62" i="3" s="1"/>
  <c r="AE343" i="2"/>
  <c r="L62" i="3" s="1"/>
  <c r="AF343" i="2"/>
  <c r="M62" i="3" s="1"/>
  <c r="AG343" i="2"/>
  <c r="N62" i="3" s="1"/>
  <c r="AH343" i="2"/>
  <c r="O62" i="3" s="1"/>
  <c r="AC491" i="2"/>
  <c r="AD491" i="2"/>
  <c r="AE491" i="2"/>
  <c r="AF491" i="2"/>
  <c r="AG491" i="2"/>
  <c r="AH491" i="2"/>
  <c r="AC242" i="2"/>
  <c r="AD242" i="2"/>
  <c r="AE242" i="2"/>
  <c r="AF242" i="2"/>
  <c r="AG242" i="2"/>
  <c r="AH242" i="2"/>
  <c r="AC179" i="2"/>
  <c r="AD179" i="2"/>
  <c r="AE179" i="2"/>
  <c r="AF179" i="2"/>
  <c r="AG179" i="2"/>
  <c r="AH179" i="2"/>
  <c r="AC438" i="2"/>
  <c r="AD438" i="2"/>
  <c r="AE438" i="2"/>
  <c r="AF438" i="2"/>
  <c r="AG438" i="2"/>
  <c r="AH438" i="2"/>
  <c r="AC499" i="2"/>
  <c r="AD499" i="2"/>
  <c r="AE499" i="2"/>
  <c r="AF499" i="2"/>
  <c r="AG499" i="2"/>
  <c r="AH499" i="2"/>
  <c r="AC413" i="2"/>
  <c r="AD413" i="2"/>
  <c r="AE413" i="2"/>
  <c r="AF413" i="2"/>
  <c r="AG413" i="2"/>
  <c r="AH413" i="2"/>
  <c r="AC302" i="2"/>
  <c r="AD302" i="2"/>
  <c r="AE302" i="2"/>
  <c r="AF302" i="2"/>
  <c r="AG302" i="2"/>
  <c r="AH302" i="2"/>
  <c r="AC220" i="2"/>
  <c r="AD220" i="2"/>
  <c r="AE220" i="2"/>
  <c r="AF220" i="2"/>
  <c r="AG220" i="2"/>
  <c r="AH220" i="2"/>
  <c r="AC366" i="2"/>
  <c r="AD366" i="2"/>
  <c r="AE366" i="2"/>
  <c r="AF366" i="2"/>
  <c r="AG366" i="2"/>
  <c r="AH366" i="2"/>
  <c r="AC278" i="2"/>
  <c r="AD278" i="2"/>
  <c r="AE278" i="2"/>
  <c r="AF278" i="2"/>
  <c r="AG278" i="2"/>
  <c r="AH278" i="2"/>
  <c r="AC325" i="2"/>
  <c r="AD325" i="2"/>
  <c r="AE325" i="2"/>
  <c r="AF325" i="2"/>
  <c r="AG325" i="2"/>
  <c r="AH325" i="2"/>
  <c r="AC353" i="2"/>
  <c r="AD353" i="2"/>
  <c r="AE353" i="2"/>
  <c r="AF353" i="2"/>
  <c r="AG353" i="2"/>
  <c r="AH353" i="2"/>
  <c r="AC331" i="2"/>
  <c r="AD331" i="2"/>
  <c r="AE331" i="2"/>
  <c r="AF331" i="2"/>
  <c r="AG331" i="2"/>
  <c r="AH331" i="2"/>
  <c r="AC555" i="2"/>
  <c r="AD555" i="2"/>
  <c r="AE555" i="2"/>
  <c r="AF555" i="2"/>
  <c r="AG555" i="2"/>
  <c r="AH555" i="2"/>
  <c r="AC135" i="2"/>
  <c r="AD135" i="2"/>
  <c r="AE135" i="2"/>
  <c r="AF135" i="2"/>
  <c r="AG135" i="2"/>
  <c r="AH135" i="2"/>
  <c r="AC194" i="2"/>
  <c r="AD194" i="2"/>
  <c r="AE194" i="2"/>
  <c r="AF194" i="2"/>
  <c r="AG194" i="2"/>
  <c r="AH194" i="2"/>
  <c r="AC396" i="2"/>
  <c r="AD396" i="2"/>
  <c r="AE396" i="2"/>
  <c r="AF396" i="2"/>
  <c r="AG396" i="2"/>
  <c r="AH396" i="2"/>
  <c r="AC109" i="2"/>
  <c r="AD109" i="2"/>
  <c r="AE109" i="2"/>
  <c r="AF109" i="2"/>
  <c r="AG109" i="2"/>
  <c r="AH109" i="2"/>
  <c r="AC198" i="2"/>
  <c r="AD198" i="2"/>
  <c r="AE198" i="2"/>
  <c r="AF198" i="2"/>
  <c r="AG198" i="2"/>
  <c r="AH198" i="2"/>
  <c r="AC344" i="2"/>
  <c r="AD344" i="2"/>
  <c r="AE344" i="2"/>
  <c r="AF344" i="2"/>
  <c r="AG344" i="2"/>
  <c r="AH344" i="2"/>
  <c r="AC215" i="2"/>
  <c r="AD215" i="2"/>
  <c r="AE215" i="2"/>
  <c r="AF215" i="2"/>
  <c r="AG215" i="2"/>
  <c r="AH215" i="2"/>
  <c r="AC633" i="2"/>
  <c r="AD633" i="2"/>
  <c r="AE633" i="2"/>
  <c r="AF633" i="2"/>
  <c r="AG633" i="2"/>
  <c r="AH633" i="2"/>
  <c r="AC70" i="2"/>
  <c r="AD70" i="2"/>
  <c r="AE70" i="2"/>
  <c r="AF70" i="2"/>
  <c r="AG70" i="2"/>
  <c r="AH70" i="2"/>
  <c r="AC147" i="2"/>
  <c r="AD147" i="2"/>
  <c r="AE147" i="2"/>
  <c r="AF147" i="2"/>
  <c r="AG147" i="2"/>
  <c r="AH147" i="2"/>
  <c r="AC506" i="2"/>
  <c r="AD506" i="2"/>
  <c r="AE506" i="2"/>
  <c r="AF506" i="2"/>
  <c r="AG506" i="2"/>
  <c r="AH506" i="2"/>
  <c r="AC261" i="2"/>
  <c r="AD261" i="2"/>
  <c r="AE261" i="2"/>
  <c r="AF261" i="2"/>
  <c r="AG261" i="2"/>
  <c r="AH261" i="2"/>
  <c r="AC348" i="2"/>
  <c r="AD348" i="2"/>
  <c r="AE348" i="2"/>
  <c r="AF348" i="2"/>
  <c r="AG348" i="2"/>
  <c r="AH348" i="2"/>
  <c r="AC464" i="2"/>
  <c r="AD464" i="2"/>
  <c r="AE464" i="2"/>
  <c r="AF464" i="2"/>
  <c r="AG464" i="2"/>
  <c r="AH464" i="2"/>
  <c r="AC337" i="2"/>
  <c r="AD337" i="2"/>
  <c r="AE337" i="2"/>
  <c r="AF337" i="2"/>
  <c r="AG337" i="2"/>
  <c r="AH337" i="2"/>
  <c r="AC74" i="2"/>
  <c r="AD74" i="2"/>
  <c r="AE74" i="2"/>
  <c r="AF74" i="2"/>
  <c r="AG74" i="2"/>
  <c r="AH74" i="2"/>
  <c r="AC60" i="2"/>
  <c r="AD60" i="2"/>
  <c r="AE60" i="2"/>
  <c r="AF60" i="2"/>
  <c r="AG60" i="2"/>
  <c r="AH60" i="2"/>
  <c r="AC532" i="2"/>
  <c r="AD532" i="2"/>
  <c r="AE532" i="2"/>
  <c r="AF532" i="2"/>
  <c r="AG532" i="2"/>
  <c r="AH532" i="2"/>
  <c r="AC161" i="2"/>
  <c r="AD161" i="2"/>
  <c r="AE161" i="2"/>
  <c r="AF161" i="2"/>
  <c r="AG161" i="2"/>
  <c r="AH161" i="2"/>
  <c r="AC419" i="2"/>
  <c r="AD419" i="2"/>
  <c r="AE419" i="2"/>
  <c r="AF419" i="2"/>
  <c r="AG419" i="2"/>
  <c r="AH419" i="2"/>
  <c r="AC105" i="2"/>
  <c r="AD105" i="2"/>
  <c r="AE105" i="2"/>
  <c r="AF105" i="2"/>
  <c r="AG105" i="2"/>
  <c r="AH105" i="2"/>
  <c r="AC255" i="2"/>
  <c r="AD255" i="2"/>
  <c r="AE255" i="2"/>
  <c r="AF255" i="2"/>
  <c r="AG255" i="2"/>
  <c r="AH255" i="2"/>
  <c r="AC447" i="2"/>
  <c r="AD447" i="2"/>
  <c r="AE447" i="2"/>
  <c r="AF447" i="2"/>
  <c r="AG447" i="2"/>
  <c r="AH447" i="2"/>
  <c r="AC50" i="2"/>
  <c r="AD50" i="2"/>
  <c r="AE50" i="2"/>
  <c r="AF50" i="2"/>
  <c r="AG50" i="2"/>
  <c r="AH50" i="2"/>
  <c r="AC252" i="2"/>
  <c r="AD252" i="2"/>
  <c r="AE252" i="2"/>
  <c r="AF252" i="2"/>
  <c r="AG252" i="2"/>
  <c r="AH252" i="2"/>
  <c r="AC646" i="2"/>
  <c r="AD646" i="2"/>
  <c r="AE646" i="2"/>
  <c r="AF646" i="2"/>
  <c r="AG646" i="2"/>
  <c r="AH646" i="2"/>
  <c r="AC333" i="2"/>
  <c r="AD333" i="2"/>
  <c r="AE333" i="2"/>
  <c r="AF333" i="2"/>
  <c r="AG333" i="2"/>
  <c r="AH333" i="2"/>
  <c r="AC107" i="2"/>
  <c r="AD107" i="2"/>
  <c r="AE107" i="2"/>
  <c r="AF107" i="2"/>
  <c r="AG107" i="2"/>
  <c r="AH107" i="2"/>
  <c r="AC226" i="2"/>
  <c r="AD226" i="2"/>
  <c r="AE226" i="2"/>
  <c r="AF226" i="2"/>
  <c r="AG226" i="2"/>
  <c r="AH226" i="2"/>
  <c r="AC307" i="2"/>
  <c r="AD307" i="2"/>
  <c r="AE307" i="2"/>
  <c r="AF307" i="2"/>
  <c r="AG307" i="2"/>
  <c r="AH307" i="2"/>
  <c r="AC407" i="2"/>
  <c r="AD407" i="2"/>
  <c r="AE407" i="2"/>
  <c r="AF407" i="2"/>
  <c r="AG407" i="2"/>
  <c r="AH407" i="2"/>
  <c r="AC677" i="2"/>
  <c r="AD677" i="2"/>
  <c r="AE677" i="2"/>
  <c r="AF677" i="2"/>
  <c r="AG677" i="2"/>
  <c r="AH677" i="2"/>
  <c r="AC384" i="2"/>
  <c r="AD384" i="2"/>
  <c r="AE384" i="2"/>
  <c r="AF384" i="2"/>
  <c r="AG384" i="2"/>
  <c r="AH384" i="2"/>
  <c r="AC303" i="2"/>
  <c r="AD303" i="2"/>
  <c r="AE303" i="2"/>
  <c r="AF303" i="2"/>
  <c r="AG303" i="2"/>
  <c r="AH303" i="2"/>
  <c r="AC31" i="2"/>
  <c r="AD31" i="2"/>
  <c r="AE31" i="2"/>
  <c r="AF31" i="2"/>
  <c r="AG31" i="2"/>
  <c r="AH31" i="2"/>
  <c r="AC12" i="2"/>
  <c r="AD12" i="2"/>
  <c r="AE12" i="2"/>
  <c r="AF12" i="2"/>
  <c r="AG12" i="2"/>
  <c r="AH12" i="2"/>
  <c r="AC124" i="2"/>
  <c r="AD124" i="2"/>
  <c r="AE124" i="2"/>
  <c r="AF124" i="2"/>
  <c r="AG124" i="2"/>
  <c r="AH124" i="2"/>
  <c r="AC529" i="2"/>
  <c r="AD529" i="2"/>
  <c r="AE529" i="2"/>
  <c r="AF529" i="2"/>
  <c r="AG529" i="2"/>
  <c r="AH529" i="2"/>
  <c r="AC480" i="2"/>
  <c r="J94" i="3" s="1"/>
  <c r="AD480" i="2"/>
  <c r="K94" i="3" s="1"/>
  <c r="AE480" i="2"/>
  <c r="L94" i="3" s="1"/>
  <c r="AF480" i="2"/>
  <c r="M94" i="3" s="1"/>
  <c r="AG480" i="2"/>
  <c r="N94" i="3" s="1"/>
  <c r="AH480" i="2"/>
  <c r="O94" i="3" s="1"/>
  <c r="AC683" i="2"/>
  <c r="AD683" i="2"/>
  <c r="AE683" i="2"/>
  <c r="AF683" i="2"/>
  <c r="AG683" i="2"/>
  <c r="AH683" i="2"/>
  <c r="AC54" i="2"/>
  <c r="AD54" i="2"/>
  <c r="AE54" i="2"/>
  <c r="AF54" i="2"/>
  <c r="AG54" i="2"/>
  <c r="AH54" i="2"/>
  <c r="AC409" i="2"/>
  <c r="J101" i="3" s="1"/>
  <c r="AD409" i="2"/>
  <c r="K101" i="3" s="1"/>
  <c r="AE409" i="2"/>
  <c r="L101" i="3" s="1"/>
  <c r="AF409" i="2"/>
  <c r="M101" i="3" s="1"/>
  <c r="AG409" i="2"/>
  <c r="N101" i="3" s="1"/>
  <c r="AH409" i="2"/>
  <c r="O101" i="3" s="1"/>
  <c r="AC48" i="2"/>
  <c r="AD48" i="2"/>
  <c r="AE48" i="2"/>
  <c r="AF48" i="2"/>
  <c r="AG48" i="2"/>
  <c r="AH48" i="2"/>
  <c r="AC328" i="2"/>
  <c r="AD328" i="2"/>
  <c r="AE328" i="2"/>
  <c r="AF328" i="2"/>
  <c r="AG328" i="2"/>
  <c r="AH328" i="2"/>
  <c r="AC14" i="2"/>
  <c r="AD14" i="2"/>
  <c r="AE14" i="2"/>
  <c r="AF14" i="2"/>
  <c r="AG14" i="2"/>
  <c r="AH14" i="2"/>
  <c r="AC275" i="2"/>
  <c r="AD275" i="2"/>
  <c r="AE275" i="2"/>
  <c r="AF275" i="2"/>
  <c r="AG275" i="2"/>
  <c r="AH275" i="2"/>
  <c r="AC86" i="2"/>
  <c r="AD86" i="2"/>
  <c r="AE86" i="2"/>
  <c r="AF86" i="2"/>
  <c r="AG86" i="2"/>
  <c r="AH86" i="2"/>
  <c r="AC346" i="2"/>
  <c r="AD346" i="2"/>
  <c r="AE346" i="2"/>
  <c r="AF346" i="2"/>
  <c r="AG346" i="2"/>
  <c r="AH346" i="2"/>
  <c r="AC729" i="2"/>
  <c r="AD729" i="2"/>
  <c r="AE729" i="2"/>
  <c r="AF729" i="2"/>
  <c r="AG729" i="2"/>
  <c r="AH729" i="2"/>
  <c r="AC253" i="2"/>
  <c r="AD253" i="2"/>
  <c r="AE253" i="2"/>
  <c r="AF253" i="2"/>
  <c r="AG253" i="2"/>
  <c r="AH253" i="2"/>
  <c r="AC551" i="2"/>
  <c r="AD551" i="2"/>
  <c r="AE551" i="2"/>
  <c r="AF551" i="2"/>
  <c r="AG551" i="2"/>
  <c r="AH551" i="2"/>
  <c r="AC61" i="2"/>
  <c r="AD61" i="2"/>
  <c r="AE61" i="2"/>
  <c r="AF61" i="2"/>
  <c r="AG61" i="2"/>
  <c r="AH61" i="2"/>
  <c r="AC635" i="2"/>
  <c r="AD635" i="2"/>
  <c r="AE635" i="2"/>
  <c r="AF635" i="2"/>
  <c r="AG635" i="2"/>
  <c r="AH635" i="2"/>
  <c r="AC349" i="2"/>
  <c r="AD349" i="2"/>
  <c r="AE349" i="2"/>
  <c r="AF349" i="2"/>
  <c r="AG349" i="2"/>
  <c r="AH349" i="2"/>
  <c r="AC265" i="2"/>
  <c r="AD265" i="2"/>
  <c r="AE265" i="2"/>
  <c r="AF265" i="2"/>
  <c r="AG265" i="2"/>
  <c r="AH265" i="2"/>
  <c r="AC159" i="2"/>
  <c r="AD159" i="2"/>
  <c r="AE159" i="2"/>
  <c r="AF159" i="2"/>
  <c r="AG159" i="2"/>
  <c r="AH159" i="2"/>
  <c r="AC272" i="2"/>
  <c r="AD272" i="2"/>
  <c r="AE272" i="2"/>
  <c r="AF272" i="2"/>
  <c r="AG272" i="2"/>
  <c r="AH272" i="2"/>
  <c r="AC439" i="2"/>
  <c r="J120" i="3" s="1"/>
  <c r="AD439" i="2"/>
  <c r="K120" i="3" s="1"/>
  <c r="AE439" i="2"/>
  <c r="L120" i="3" s="1"/>
  <c r="AF439" i="2"/>
  <c r="M120" i="3" s="1"/>
  <c r="AG439" i="2"/>
  <c r="N120" i="3" s="1"/>
  <c r="AH439" i="2"/>
  <c r="O120" i="3" s="1"/>
  <c r="AC469" i="2"/>
  <c r="AD469" i="2"/>
  <c r="AE469" i="2"/>
  <c r="AF469" i="2"/>
  <c r="AG469" i="2"/>
  <c r="AH469" i="2"/>
  <c r="AC131" i="2"/>
  <c r="AD131" i="2"/>
  <c r="AE131" i="2"/>
  <c r="AF131" i="2"/>
  <c r="AG131" i="2"/>
  <c r="AH131" i="2"/>
  <c r="AC488" i="2"/>
  <c r="AD488" i="2"/>
  <c r="AE488" i="2"/>
  <c r="AF488" i="2"/>
  <c r="AG488" i="2"/>
  <c r="AH488" i="2"/>
  <c r="AC20" i="2"/>
  <c r="AD20" i="2"/>
  <c r="AE20" i="2"/>
  <c r="AF20" i="2"/>
  <c r="AG20" i="2"/>
  <c r="AH20" i="2"/>
  <c r="AC284" i="2"/>
  <c r="AD284" i="2"/>
  <c r="AE284" i="2"/>
  <c r="AF284" i="2"/>
  <c r="AG284" i="2"/>
  <c r="AH284" i="2"/>
  <c r="AC377" i="2"/>
  <c r="AD377" i="2"/>
  <c r="AE377" i="2"/>
  <c r="AF377" i="2"/>
  <c r="AG377" i="2"/>
  <c r="AH377" i="2"/>
  <c r="AC647" i="2"/>
  <c r="AD647" i="2"/>
  <c r="AE647" i="2"/>
  <c r="AF647" i="2"/>
  <c r="AG647" i="2"/>
  <c r="AH647" i="2"/>
  <c r="AC357" i="2"/>
  <c r="AD357" i="2"/>
  <c r="AE357" i="2"/>
  <c r="AF357" i="2"/>
  <c r="AG357" i="2"/>
  <c r="AH357" i="2"/>
  <c r="AC192" i="2"/>
  <c r="AD192" i="2"/>
  <c r="AE192" i="2"/>
  <c r="AF192" i="2"/>
  <c r="AG192" i="2"/>
  <c r="AH192" i="2"/>
  <c r="AC267" i="2"/>
  <c r="AD267" i="2"/>
  <c r="AE267" i="2"/>
  <c r="AF267" i="2"/>
  <c r="AG267" i="2"/>
  <c r="AH267" i="2"/>
  <c r="AC659" i="2"/>
  <c r="AD659" i="2"/>
  <c r="AE659" i="2"/>
  <c r="AF659" i="2"/>
  <c r="AG659" i="2"/>
  <c r="AH659" i="2"/>
  <c r="AC685" i="2"/>
  <c r="J107" i="3" s="1"/>
  <c r="AD685" i="2"/>
  <c r="K107" i="3" s="1"/>
  <c r="AE685" i="2"/>
  <c r="L107" i="3" s="1"/>
  <c r="AF685" i="2"/>
  <c r="M107" i="3" s="1"/>
  <c r="AG685" i="2"/>
  <c r="N107" i="3" s="1"/>
  <c r="AH685" i="2"/>
  <c r="O107" i="3" s="1"/>
  <c r="AC362" i="2"/>
  <c r="AD362" i="2"/>
  <c r="AE362" i="2"/>
  <c r="AF362" i="2"/>
  <c r="AG362" i="2"/>
  <c r="AH362" i="2"/>
  <c r="AC387" i="2"/>
  <c r="AD387" i="2"/>
  <c r="AE387" i="2"/>
  <c r="AF387" i="2"/>
  <c r="AG387" i="2"/>
  <c r="AH387" i="2"/>
  <c r="AC373" i="2"/>
  <c r="AD373" i="2"/>
  <c r="AE373" i="2"/>
  <c r="AF373" i="2"/>
  <c r="AG373" i="2"/>
  <c r="AH373" i="2"/>
  <c r="AC217" i="2"/>
  <c r="AD217" i="2"/>
  <c r="AE217" i="2"/>
  <c r="AF217" i="2"/>
  <c r="AG217" i="2"/>
  <c r="AH217" i="2"/>
  <c r="AC16" i="2"/>
  <c r="AD16" i="2"/>
  <c r="AE16" i="2"/>
  <c r="AF16" i="2"/>
  <c r="AG16" i="2"/>
  <c r="AH16" i="2"/>
  <c r="AC570" i="2"/>
  <c r="AD570" i="2"/>
  <c r="AE570" i="2"/>
  <c r="AF570" i="2"/>
  <c r="AG570" i="2"/>
  <c r="AH570" i="2"/>
  <c r="AC321" i="2"/>
  <c r="AD321" i="2"/>
  <c r="AE321" i="2"/>
  <c r="AF321" i="2"/>
  <c r="AG321" i="2"/>
  <c r="AH321" i="2"/>
  <c r="AC463" i="2"/>
  <c r="AD463" i="2"/>
  <c r="AE463" i="2"/>
  <c r="AF463" i="2"/>
  <c r="AG463" i="2"/>
  <c r="AH463" i="2"/>
  <c r="AC25" i="2"/>
  <c r="AD25" i="2"/>
  <c r="AE25" i="2"/>
  <c r="AF25" i="2"/>
  <c r="AG25" i="2"/>
  <c r="AH25" i="2"/>
  <c r="AC19" i="2"/>
  <c r="AD19" i="2"/>
  <c r="AE19" i="2"/>
  <c r="AF19" i="2"/>
  <c r="AG19" i="2"/>
  <c r="AH19" i="2"/>
  <c r="AC676" i="2"/>
  <c r="AD676" i="2"/>
  <c r="AE676" i="2"/>
  <c r="AF676" i="2"/>
  <c r="AG676" i="2"/>
  <c r="AH676" i="2"/>
  <c r="AC231" i="2"/>
  <c r="AD231" i="2"/>
  <c r="AE231" i="2"/>
  <c r="AF231" i="2"/>
  <c r="AG231" i="2"/>
  <c r="AH231" i="2"/>
  <c r="AC163" i="2"/>
  <c r="AD163" i="2"/>
  <c r="AE163" i="2"/>
  <c r="AF163" i="2"/>
  <c r="AG163" i="2"/>
  <c r="AH163" i="2"/>
  <c r="AC557" i="2"/>
  <c r="AD557" i="2"/>
  <c r="AE557" i="2"/>
  <c r="AF557" i="2"/>
  <c r="AG557" i="2"/>
  <c r="AH557" i="2"/>
  <c r="AC168" i="2"/>
  <c r="AD168" i="2"/>
  <c r="AE168" i="2"/>
  <c r="AF168" i="2"/>
  <c r="AG168" i="2"/>
  <c r="AH168" i="2"/>
  <c r="AC208" i="2"/>
  <c r="AD208" i="2"/>
  <c r="AE208" i="2"/>
  <c r="AF208" i="2"/>
  <c r="AG208" i="2"/>
  <c r="AH208" i="2"/>
  <c r="AC731" i="2"/>
  <c r="AD731" i="2"/>
  <c r="AE731" i="2"/>
  <c r="AF731" i="2"/>
  <c r="AG731" i="2"/>
  <c r="AH731" i="2"/>
  <c r="AC503" i="2"/>
  <c r="AD503" i="2"/>
  <c r="AE503" i="2"/>
  <c r="AF503" i="2"/>
  <c r="AG503" i="2"/>
  <c r="AH503" i="2"/>
  <c r="AC459" i="2"/>
  <c r="AD459" i="2"/>
  <c r="AE459" i="2"/>
  <c r="AF459" i="2"/>
  <c r="AG459" i="2"/>
  <c r="AH459" i="2"/>
  <c r="AC473" i="2"/>
  <c r="AD473" i="2"/>
  <c r="AE473" i="2"/>
  <c r="AF473" i="2"/>
  <c r="AG473" i="2"/>
  <c r="AH473" i="2"/>
  <c r="AC443" i="2"/>
  <c r="AD443" i="2"/>
  <c r="AE443" i="2"/>
  <c r="AF443" i="2"/>
  <c r="AG443" i="2"/>
  <c r="AH443" i="2"/>
  <c r="AC455" i="2"/>
  <c r="AD455" i="2"/>
  <c r="AE455" i="2"/>
  <c r="AF455" i="2"/>
  <c r="AG455" i="2"/>
  <c r="AH455" i="2"/>
  <c r="AC537" i="2"/>
  <c r="AD537" i="2"/>
  <c r="AE537" i="2"/>
  <c r="AF537" i="2"/>
  <c r="AG537" i="2"/>
  <c r="AH537" i="2"/>
  <c r="AC241" i="2"/>
  <c r="AD241" i="2"/>
  <c r="AE241" i="2"/>
  <c r="AF241" i="2"/>
  <c r="AG241" i="2"/>
  <c r="AH241" i="2"/>
  <c r="AC176" i="2"/>
  <c r="AD176" i="2"/>
  <c r="AE176" i="2"/>
  <c r="AF176" i="2"/>
  <c r="AG176" i="2"/>
  <c r="AH176" i="2"/>
  <c r="AC370" i="2"/>
  <c r="AD370" i="2"/>
  <c r="AE370" i="2"/>
  <c r="AF370" i="2"/>
  <c r="AG370" i="2"/>
  <c r="AH370" i="2"/>
  <c r="AC174" i="2"/>
  <c r="AD174" i="2"/>
  <c r="AE174" i="2"/>
  <c r="AF174" i="2"/>
  <c r="AG174" i="2"/>
  <c r="AH174" i="2"/>
  <c r="AC561" i="2"/>
  <c r="J96" i="3" s="1"/>
  <c r="AD561" i="2"/>
  <c r="K96" i="3" s="1"/>
  <c r="AE561" i="2"/>
  <c r="L96" i="3" s="1"/>
  <c r="AF561" i="2"/>
  <c r="M96" i="3" s="1"/>
  <c r="AG561" i="2"/>
  <c r="N96" i="3" s="1"/>
  <c r="AH561" i="2"/>
  <c r="O96" i="3" s="1"/>
  <c r="AC288" i="2"/>
  <c r="AD288" i="2"/>
  <c r="AE288" i="2"/>
  <c r="AF288" i="2"/>
  <c r="AG288" i="2"/>
  <c r="AH288" i="2"/>
  <c r="AC204" i="2"/>
  <c r="J5" i="3" s="1"/>
  <c r="AD204" i="2"/>
  <c r="K5" i="3" s="1"/>
  <c r="AE204" i="2"/>
  <c r="L5" i="3" s="1"/>
  <c r="AF204" i="2"/>
  <c r="M5" i="3" s="1"/>
  <c r="AG204" i="2"/>
  <c r="N5" i="3" s="1"/>
  <c r="AH204" i="2"/>
  <c r="O5" i="3" s="1"/>
  <c r="AC501" i="2"/>
  <c r="AD501" i="2"/>
  <c r="AE501" i="2"/>
  <c r="AF501" i="2"/>
  <c r="AG501" i="2"/>
  <c r="AH501" i="2"/>
  <c r="AC89" i="2"/>
  <c r="AD89" i="2"/>
  <c r="AE89" i="2"/>
  <c r="AF89" i="2"/>
  <c r="AG89" i="2"/>
  <c r="AH89" i="2"/>
  <c r="AC596" i="2"/>
  <c r="AD596" i="2"/>
  <c r="AE596" i="2"/>
  <c r="AF596" i="2"/>
  <c r="AG596" i="2"/>
  <c r="AH596" i="2"/>
  <c r="AC583" i="2"/>
  <c r="AD583" i="2"/>
  <c r="AE583" i="2"/>
  <c r="AF583" i="2"/>
  <c r="AG583" i="2"/>
  <c r="AH583" i="2"/>
  <c r="AC178" i="2"/>
  <c r="AD178" i="2"/>
  <c r="AE178" i="2"/>
  <c r="AF178" i="2"/>
  <c r="AG178" i="2"/>
  <c r="AH178" i="2"/>
  <c r="AC556" i="2"/>
  <c r="AD556" i="2"/>
  <c r="AE556" i="2"/>
  <c r="AF556" i="2"/>
  <c r="AG556" i="2"/>
  <c r="AH556" i="2"/>
  <c r="AC547" i="2"/>
  <c r="AD547" i="2"/>
  <c r="AE547" i="2"/>
  <c r="AF547" i="2"/>
  <c r="AG547" i="2"/>
  <c r="AH547" i="2"/>
  <c r="AC675" i="2"/>
  <c r="AD675" i="2"/>
  <c r="AE675" i="2"/>
  <c r="AF675" i="2"/>
  <c r="AG675" i="2"/>
  <c r="AH675" i="2"/>
  <c r="AC638" i="2"/>
  <c r="AD638" i="2"/>
  <c r="AE638" i="2"/>
  <c r="AF638" i="2"/>
  <c r="AG638" i="2"/>
  <c r="AH638" i="2"/>
  <c r="AC360" i="2"/>
  <c r="AD360" i="2"/>
  <c r="AE360" i="2"/>
  <c r="AF360" i="2"/>
  <c r="AG360" i="2"/>
  <c r="AH360" i="2"/>
  <c r="AC319" i="2"/>
  <c r="AD319" i="2"/>
  <c r="AE319" i="2"/>
  <c r="AF319" i="2"/>
  <c r="AG319" i="2"/>
  <c r="AH319" i="2"/>
  <c r="AC609" i="2"/>
  <c r="AD609" i="2"/>
  <c r="AE609" i="2"/>
  <c r="AF609" i="2"/>
  <c r="AG609" i="2"/>
  <c r="AH609" i="2"/>
  <c r="AC453" i="2"/>
  <c r="AD453" i="2"/>
  <c r="AE453" i="2"/>
  <c r="AF453" i="2"/>
  <c r="AG453" i="2"/>
  <c r="AH453" i="2"/>
  <c r="AC692" i="2"/>
  <c r="AD692" i="2"/>
  <c r="AE692" i="2"/>
  <c r="AF692" i="2"/>
  <c r="AG692" i="2"/>
  <c r="AH692" i="2"/>
  <c r="AC666" i="2"/>
  <c r="AD666" i="2"/>
  <c r="AE666" i="2"/>
  <c r="AF666" i="2"/>
  <c r="AG666" i="2"/>
  <c r="AH666" i="2"/>
  <c r="AC36" i="2"/>
  <c r="AD36" i="2"/>
  <c r="AE36" i="2"/>
  <c r="AF36" i="2"/>
  <c r="AG36" i="2"/>
  <c r="AH36" i="2"/>
  <c r="AC85" i="2"/>
  <c r="AD85" i="2"/>
  <c r="AE85" i="2"/>
  <c r="AF85" i="2"/>
  <c r="AG85" i="2"/>
  <c r="AH85" i="2"/>
  <c r="AC212" i="2"/>
  <c r="AD212" i="2"/>
  <c r="AE212" i="2"/>
  <c r="AF212" i="2"/>
  <c r="AG212" i="2"/>
  <c r="AH212" i="2"/>
  <c r="AC210" i="2"/>
  <c r="AD210" i="2"/>
  <c r="AE210" i="2"/>
  <c r="AF210" i="2"/>
  <c r="AG210" i="2"/>
  <c r="AH210" i="2"/>
  <c r="AC68" i="2"/>
  <c r="J28" i="3" s="1"/>
  <c r="AD68" i="2"/>
  <c r="K28" i="3" s="1"/>
  <c r="AE68" i="2"/>
  <c r="L28" i="3" s="1"/>
  <c r="AF68" i="2"/>
  <c r="M28" i="3" s="1"/>
  <c r="AG68" i="2"/>
  <c r="N28" i="3" s="1"/>
  <c r="AH68" i="2"/>
  <c r="O28" i="3" s="1"/>
  <c r="AC323" i="2"/>
  <c r="AD323" i="2"/>
  <c r="AE323" i="2"/>
  <c r="AF323" i="2"/>
  <c r="AG323" i="2"/>
  <c r="AH323" i="2"/>
  <c r="AC152" i="2"/>
  <c r="AD152" i="2"/>
  <c r="AE152" i="2"/>
  <c r="AF152" i="2"/>
  <c r="AG152" i="2"/>
  <c r="AH152" i="2"/>
  <c r="AC500" i="2"/>
  <c r="AD500" i="2"/>
  <c r="AE500" i="2"/>
  <c r="AF500" i="2"/>
  <c r="AG500" i="2"/>
  <c r="AH500" i="2"/>
  <c r="AC195" i="2"/>
  <c r="AD195" i="2"/>
  <c r="AE195" i="2"/>
  <c r="AF195" i="2"/>
  <c r="AG195" i="2"/>
  <c r="AH195" i="2"/>
  <c r="AC600" i="2"/>
  <c r="AD600" i="2"/>
  <c r="AE600" i="2"/>
  <c r="AF600" i="2"/>
  <c r="AG600" i="2"/>
  <c r="AH600" i="2"/>
  <c r="AC5" i="2"/>
  <c r="AD5" i="2"/>
  <c r="AE5" i="2"/>
  <c r="AF5" i="2"/>
  <c r="AG5" i="2"/>
  <c r="AH5" i="2"/>
  <c r="AC661" i="2"/>
  <c r="AD661" i="2"/>
  <c r="AE661" i="2"/>
  <c r="AF661" i="2"/>
  <c r="AG661" i="2"/>
  <c r="AH661" i="2"/>
  <c r="AC690" i="2"/>
  <c r="AD690" i="2"/>
  <c r="AE690" i="2"/>
  <c r="AF690" i="2"/>
  <c r="AG690" i="2"/>
  <c r="AH690" i="2"/>
  <c r="AC626" i="2"/>
  <c r="AD626" i="2"/>
  <c r="AE626" i="2"/>
  <c r="AF626" i="2"/>
  <c r="AG626" i="2"/>
  <c r="AH626" i="2"/>
  <c r="AC563" i="2"/>
  <c r="AD563" i="2"/>
  <c r="AE563" i="2"/>
  <c r="AF563" i="2"/>
  <c r="AG563" i="2"/>
  <c r="AH563" i="2"/>
  <c r="AC363" i="2"/>
  <c r="AD363" i="2"/>
  <c r="AE363" i="2"/>
  <c r="AF363" i="2"/>
  <c r="AG363" i="2"/>
  <c r="AH363" i="2"/>
  <c r="AC588" i="2"/>
  <c r="AD588" i="2"/>
  <c r="AE588" i="2"/>
  <c r="AF588" i="2"/>
  <c r="AG588" i="2"/>
  <c r="AH588" i="2"/>
  <c r="AC470" i="2"/>
  <c r="AD470" i="2"/>
  <c r="AE470" i="2"/>
  <c r="AF470" i="2"/>
  <c r="AG470" i="2"/>
  <c r="AH470" i="2"/>
  <c r="AC650" i="2"/>
  <c r="AD650" i="2"/>
  <c r="AE650" i="2"/>
  <c r="AF650" i="2"/>
  <c r="AG650" i="2"/>
  <c r="AH650" i="2"/>
  <c r="AC55" i="2"/>
  <c r="AD55" i="2"/>
  <c r="AE55" i="2"/>
  <c r="AF55" i="2"/>
  <c r="AG55" i="2"/>
  <c r="AH55" i="2"/>
  <c r="AC400" i="2"/>
  <c r="J56" i="3" s="1"/>
  <c r="AD400" i="2"/>
  <c r="K56" i="3" s="1"/>
  <c r="AE400" i="2"/>
  <c r="L56" i="3" s="1"/>
  <c r="AF400" i="2"/>
  <c r="M56" i="3" s="1"/>
  <c r="AG400" i="2"/>
  <c r="N56" i="3" s="1"/>
  <c r="AH400" i="2"/>
  <c r="O56" i="3" s="1"/>
  <c r="AC289" i="2"/>
  <c r="AD289" i="2"/>
  <c r="AE289" i="2"/>
  <c r="AF289" i="2"/>
  <c r="AG289" i="2"/>
  <c r="AH289" i="2"/>
  <c r="AC394" i="2"/>
  <c r="J106" i="3" s="1"/>
  <c r="AD394" i="2"/>
  <c r="K106" i="3" s="1"/>
  <c r="AE394" i="2"/>
  <c r="L106" i="3" s="1"/>
  <c r="AF394" i="2"/>
  <c r="M106" i="3" s="1"/>
  <c r="AG394" i="2"/>
  <c r="N106" i="3" s="1"/>
  <c r="AH394" i="2"/>
  <c r="O106" i="3" s="1"/>
  <c r="AC497" i="2"/>
  <c r="AD497" i="2"/>
  <c r="AE497" i="2"/>
  <c r="AF497" i="2"/>
  <c r="AG497" i="2"/>
  <c r="AH497" i="2"/>
  <c r="AC310" i="2"/>
  <c r="AD310" i="2"/>
  <c r="AE310" i="2"/>
  <c r="AF310" i="2"/>
  <c r="AG310" i="2"/>
  <c r="AH310" i="2"/>
  <c r="AC604" i="2"/>
  <c r="AD604" i="2"/>
  <c r="AE604" i="2"/>
  <c r="AF604" i="2"/>
  <c r="AG604" i="2"/>
  <c r="AH604" i="2"/>
  <c r="AC441" i="2"/>
  <c r="AD441" i="2"/>
  <c r="AE441" i="2"/>
  <c r="AF441" i="2"/>
  <c r="AG441" i="2"/>
  <c r="AH441" i="2"/>
  <c r="AC113" i="2"/>
  <c r="AD113" i="2"/>
  <c r="AE113" i="2"/>
  <c r="AF113" i="2"/>
  <c r="AG113" i="2"/>
  <c r="AH113" i="2"/>
  <c r="AC504" i="2"/>
  <c r="J102" i="3" s="1"/>
  <c r="AD504" i="2"/>
  <c r="K102" i="3" s="1"/>
  <c r="AE504" i="2"/>
  <c r="L102" i="3" s="1"/>
  <c r="AF504" i="2"/>
  <c r="M102" i="3" s="1"/>
  <c r="AG504" i="2"/>
  <c r="N102" i="3" s="1"/>
  <c r="AH504" i="2"/>
  <c r="O102" i="3" s="1"/>
  <c r="AC73" i="2"/>
  <c r="AD73" i="2"/>
  <c r="AE73" i="2"/>
  <c r="AF73" i="2"/>
  <c r="AG73" i="2"/>
  <c r="AH73" i="2"/>
  <c r="AC75" i="2"/>
  <c r="AD75" i="2"/>
  <c r="AE75" i="2"/>
  <c r="AF75" i="2"/>
  <c r="AG75" i="2"/>
  <c r="AH75" i="2"/>
  <c r="AC283" i="2"/>
  <c r="AD283" i="2"/>
  <c r="AE283" i="2"/>
  <c r="AF283" i="2"/>
  <c r="AG283" i="2"/>
  <c r="AH283" i="2"/>
  <c r="AC81" i="2"/>
  <c r="AD81" i="2"/>
  <c r="AE81" i="2"/>
  <c r="AF81" i="2"/>
  <c r="AG81" i="2"/>
  <c r="AH81" i="2"/>
  <c r="AC521" i="2"/>
  <c r="AD521" i="2"/>
  <c r="AE521" i="2"/>
  <c r="AF521" i="2"/>
  <c r="AG521" i="2"/>
  <c r="AH521" i="2"/>
  <c r="AC88" i="2"/>
  <c r="AD88" i="2"/>
  <c r="AE88" i="2"/>
  <c r="AF88" i="2"/>
  <c r="AG88" i="2"/>
  <c r="AH88" i="2"/>
  <c r="AC295" i="2"/>
  <c r="AD295" i="2"/>
  <c r="AE295" i="2"/>
  <c r="AF295" i="2"/>
  <c r="AG295" i="2"/>
  <c r="AH295" i="2"/>
  <c r="AC616" i="2"/>
  <c r="AD616" i="2"/>
  <c r="AE616" i="2"/>
  <c r="AF616" i="2"/>
  <c r="AG616" i="2"/>
  <c r="AH616" i="2"/>
  <c r="AC187" i="2"/>
  <c r="AD187" i="2"/>
  <c r="AE187" i="2"/>
  <c r="AF187" i="2"/>
  <c r="AG187" i="2"/>
  <c r="AH187" i="2"/>
  <c r="AC209" i="2"/>
  <c r="AD209" i="2"/>
  <c r="AE209" i="2"/>
  <c r="AF209" i="2"/>
  <c r="AG209" i="2"/>
  <c r="AH209" i="2"/>
  <c r="AC143" i="2"/>
  <c r="AD143" i="2"/>
  <c r="AE143" i="2"/>
  <c r="AF143" i="2"/>
  <c r="AG143" i="2"/>
  <c r="AH143" i="2"/>
  <c r="AC37" i="2"/>
  <c r="AD37" i="2"/>
  <c r="AE37" i="2"/>
  <c r="AF37" i="2"/>
  <c r="AG37" i="2"/>
  <c r="AH37" i="2"/>
  <c r="AC155" i="2"/>
  <c r="AD155" i="2"/>
  <c r="AE155" i="2"/>
  <c r="AF155" i="2"/>
  <c r="AG155" i="2"/>
  <c r="AH155" i="2"/>
  <c r="AC586" i="2"/>
  <c r="AD586" i="2"/>
  <c r="AE586" i="2"/>
  <c r="AF586" i="2"/>
  <c r="AG586" i="2"/>
  <c r="AH586" i="2"/>
  <c r="AC420" i="2"/>
  <c r="AD420" i="2"/>
  <c r="AE420" i="2"/>
  <c r="AF420" i="2"/>
  <c r="AG420" i="2"/>
  <c r="AH420" i="2"/>
  <c r="AC10" i="2"/>
  <c r="AD10" i="2"/>
  <c r="AE10" i="2"/>
  <c r="AF10" i="2"/>
  <c r="AG10" i="2"/>
  <c r="AH10" i="2"/>
  <c r="AC167" i="2"/>
  <c r="AD167" i="2"/>
  <c r="AE167" i="2"/>
  <c r="AF167" i="2"/>
  <c r="AG167" i="2"/>
  <c r="AH167" i="2"/>
  <c r="AC528" i="2"/>
  <c r="AD528" i="2"/>
  <c r="AE528" i="2"/>
  <c r="AF528" i="2"/>
  <c r="AG528" i="2"/>
  <c r="AH528" i="2"/>
  <c r="AC306" i="2"/>
  <c r="AD306" i="2"/>
  <c r="AE306" i="2"/>
  <c r="AF306" i="2"/>
  <c r="AG306" i="2"/>
  <c r="AH306" i="2"/>
  <c r="AC512" i="2"/>
  <c r="AD512" i="2"/>
  <c r="AE512" i="2"/>
  <c r="AF512" i="2"/>
  <c r="AG512" i="2"/>
  <c r="AH512" i="2"/>
  <c r="AC356" i="2"/>
  <c r="AD356" i="2"/>
  <c r="AE356" i="2"/>
  <c r="AF356" i="2"/>
  <c r="AG356" i="2"/>
  <c r="AH356" i="2"/>
  <c r="AC296" i="2"/>
  <c r="AD296" i="2"/>
  <c r="AE296" i="2"/>
  <c r="AF296" i="2"/>
  <c r="AG296" i="2"/>
  <c r="AH296" i="2"/>
  <c r="AC80" i="2"/>
  <c r="AD80" i="2"/>
  <c r="AE80" i="2"/>
  <c r="AF80" i="2"/>
  <c r="AG80" i="2"/>
  <c r="AH80" i="2"/>
  <c r="AC670" i="2"/>
  <c r="AD670" i="2"/>
  <c r="AE670" i="2"/>
  <c r="AF670" i="2"/>
  <c r="AG670" i="2"/>
  <c r="AH670" i="2"/>
  <c r="AC40" i="2"/>
  <c r="AD40" i="2"/>
  <c r="AE40" i="2"/>
  <c r="AF40" i="2"/>
  <c r="AG40" i="2"/>
  <c r="AH40" i="2"/>
  <c r="AC35" i="2"/>
  <c r="AD35" i="2"/>
  <c r="AE35" i="2"/>
  <c r="AF35" i="2"/>
  <c r="AG35" i="2"/>
  <c r="AH35" i="2"/>
  <c r="AC183" i="2"/>
  <c r="AD183" i="2"/>
  <c r="AE183" i="2"/>
  <c r="AF183" i="2"/>
  <c r="AG183" i="2"/>
  <c r="AH183" i="2"/>
  <c r="AC385" i="2"/>
  <c r="AD385" i="2"/>
  <c r="AE385" i="2"/>
  <c r="AF385" i="2"/>
  <c r="AG385" i="2"/>
  <c r="AH385" i="2"/>
  <c r="AC436" i="2"/>
  <c r="AD436" i="2"/>
  <c r="AE436" i="2"/>
  <c r="AF436" i="2"/>
  <c r="AG436" i="2"/>
  <c r="AH436" i="2"/>
  <c r="AC430" i="2"/>
  <c r="AD430" i="2"/>
  <c r="AE430" i="2"/>
  <c r="AF430" i="2"/>
  <c r="AG430" i="2"/>
  <c r="AH430" i="2"/>
  <c r="AC558" i="2"/>
  <c r="AD558" i="2"/>
  <c r="AE558" i="2"/>
  <c r="AF558" i="2"/>
  <c r="AG558" i="2"/>
  <c r="AH558" i="2"/>
  <c r="AC118" i="2"/>
  <c r="AD118" i="2"/>
  <c r="AE118" i="2"/>
  <c r="AF118" i="2"/>
  <c r="AG118" i="2"/>
  <c r="AH118" i="2"/>
  <c r="AC106" i="2"/>
  <c r="AD106" i="2"/>
  <c r="AE106" i="2"/>
  <c r="AF106" i="2"/>
  <c r="AG106" i="2"/>
  <c r="AH106" i="2"/>
  <c r="AC379" i="2"/>
  <c r="AD379" i="2"/>
  <c r="AE379" i="2"/>
  <c r="AF379" i="2"/>
  <c r="AG379" i="2"/>
  <c r="AH379" i="2"/>
  <c r="AC432" i="2"/>
  <c r="AD432" i="2"/>
  <c r="AE432" i="2"/>
  <c r="AF432" i="2"/>
  <c r="AG432" i="2"/>
  <c r="AH432" i="2"/>
  <c r="AC632" i="2"/>
  <c r="AD632" i="2"/>
  <c r="AE632" i="2"/>
  <c r="AF632" i="2"/>
  <c r="AG632" i="2"/>
  <c r="AH632" i="2"/>
  <c r="AC45" i="2"/>
  <c r="AD45" i="2"/>
  <c r="AE45" i="2"/>
  <c r="AF45" i="2"/>
  <c r="AG45" i="2"/>
  <c r="AH45" i="2"/>
  <c r="AC571" i="2"/>
  <c r="AD571" i="2"/>
  <c r="AE571" i="2"/>
  <c r="AF571" i="2"/>
  <c r="AG571" i="2"/>
  <c r="AH571" i="2"/>
  <c r="AC442" i="2"/>
  <c r="AD442" i="2"/>
  <c r="AE442" i="2"/>
  <c r="AF442" i="2"/>
  <c r="AG442" i="2"/>
  <c r="AH442" i="2"/>
  <c r="AC386" i="2"/>
  <c r="AD386" i="2"/>
  <c r="AE386" i="2"/>
  <c r="AF386" i="2"/>
  <c r="AG386" i="2"/>
  <c r="AH386" i="2"/>
  <c r="AC630" i="2"/>
  <c r="AD630" i="2"/>
  <c r="AE630" i="2"/>
  <c r="AF630" i="2"/>
  <c r="AG630" i="2"/>
  <c r="AH630" i="2"/>
  <c r="AC359" i="2"/>
  <c r="AD359" i="2"/>
  <c r="AE359" i="2"/>
  <c r="AF359" i="2"/>
  <c r="AG359" i="2"/>
  <c r="AH359" i="2"/>
  <c r="AC412" i="2"/>
  <c r="AD412" i="2"/>
  <c r="AE412" i="2"/>
  <c r="AF412" i="2"/>
  <c r="AG412" i="2"/>
  <c r="AH412" i="2"/>
  <c r="AC613" i="2"/>
  <c r="AD613" i="2"/>
  <c r="AE613" i="2"/>
  <c r="AF613" i="2"/>
  <c r="AG613" i="2"/>
  <c r="AH613" i="2"/>
  <c r="AC696" i="2"/>
  <c r="AD696" i="2"/>
  <c r="AE696" i="2"/>
  <c r="AF696" i="2"/>
  <c r="AG696" i="2"/>
  <c r="AH696" i="2"/>
  <c r="AC369" i="2"/>
  <c r="AD369" i="2"/>
  <c r="AE369" i="2"/>
  <c r="AF369" i="2"/>
  <c r="AG369" i="2"/>
  <c r="AH369" i="2"/>
  <c r="AC492" i="2"/>
  <c r="AD492" i="2"/>
  <c r="AE492" i="2"/>
  <c r="AF492" i="2"/>
  <c r="AG492" i="2"/>
  <c r="AH492" i="2"/>
  <c r="AC716" i="2"/>
  <c r="AD716" i="2"/>
  <c r="AE716" i="2"/>
  <c r="AF716" i="2"/>
  <c r="AG716" i="2"/>
  <c r="AH716" i="2"/>
  <c r="AC589" i="2"/>
  <c r="AD589" i="2"/>
  <c r="AE589" i="2"/>
  <c r="AF589" i="2"/>
  <c r="AG589" i="2"/>
  <c r="AH589" i="2"/>
  <c r="AC597" i="2"/>
  <c r="AD597" i="2"/>
  <c r="AE597" i="2"/>
  <c r="AF597" i="2"/>
  <c r="AG597" i="2"/>
  <c r="AH597" i="2"/>
  <c r="AC431" i="2"/>
  <c r="AD431" i="2"/>
  <c r="AE431" i="2"/>
  <c r="AF431" i="2"/>
  <c r="AG431" i="2"/>
  <c r="AH431" i="2"/>
  <c r="AC52" i="2"/>
  <c r="J2" i="3" s="1"/>
  <c r="AD52" i="2"/>
  <c r="K2" i="3" s="1"/>
  <c r="AE52" i="2"/>
  <c r="L2" i="3" s="1"/>
  <c r="AF52" i="2"/>
  <c r="M2" i="3" s="1"/>
  <c r="AG52" i="2"/>
  <c r="N2" i="3" s="1"/>
  <c r="AH52" i="2"/>
  <c r="O2" i="3" s="1"/>
  <c r="AC538" i="2"/>
  <c r="AD538" i="2"/>
  <c r="AE538" i="2"/>
  <c r="AF538" i="2"/>
  <c r="AG538" i="2"/>
  <c r="AH538" i="2"/>
  <c r="AC274" i="2"/>
  <c r="AD274" i="2"/>
  <c r="AE274" i="2"/>
  <c r="AF274" i="2"/>
  <c r="AG274" i="2"/>
  <c r="AH274" i="2"/>
  <c r="AC472" i="2"/>
  <c r="AD472" i="2"/>
  <c r="AE472" i="2"/>
  <c r="AF472" i="2"/>
  <c r="AG472" i="2"/>
  <c r="AH472" i="2"/>
  <c r="AC24" i="2"/>
  <c r="AD24" i="2"/>
  <c r="AE24" i="2"/>
  <c r="AF24" i="2"/>
  <c r="AG24" i="2"/>
  <c r="AH24" i="2"/>
  <c r="AC254" i="2"/>
  <c r="AD254" i="2"/>
  <c r="AE254" i="2"/>
  <c r="AF254" i="2"/>
  <c r="AG254" i="2"/>
  <c r="AH254" i="2"/>
  <c r="AC22" i="2"/>
  <c r="AD22" i="2"/>
  <c r="AE22" i="2"/>
  <c r="AF22" i="2"/>
  <c r="AG22" i="2"/>
  <c r="AH22" i="2"/>
  <c r="AC466" i="2"/>
  <c r="AD466" i="2"/>
  <c r="AE466" i="2"/>
  <c r="AF466" i="2"/>
  <c r="AG466" i="2"/>
  <c r="AH466" i="2"/>
  <c r="AC104" i="2"/>
  <c r="AD104" i="2"/>
  <c r="AE104" i="2"/>
  <c r="AF104" i="2"/>
  <c r="AG104" i="2"/>
  <c r="AH104" i="2"/>
  <c r="AC347" i="2"/>
  <c r="J100" i="3" s="1"/>
  <c r="AD347" i="2"/>
  <c r="K100" i="3" s="1"/>
  <c r="AE347" i="2"/>
  <c r="L100" i="3" s="1"/>
  <c r="AF347" i="2"/>
  <c r="M100" i="3" s="1"/>
  <c r="AG347" i="2"/>
  <c r="N100" i="3" s="1"/>
  <c r="AH347" i="2"/>
  <c r="O100" i="3" s="1"/>
  <c r="AC475" i="2"/>
  <c r="AD475" i="2"/>
  <c r="AE475" i="2"/>
  <c r="AF475" i="2"/>
  <c r="AG475" i="2"/>
  <c r="AH475" i="2"/>
  <c r="AC58" i="2"/>
  <c r="AD58" i="2"/>
  <c r="AE58" i="2"/>
  <c r="AF58" i="2"/>
  <c r="AG58" i="2"/>
  <c r="AH58" i="2"/>
  <c r="AC435" i="2"/>
  <c r="AD435" i="2"/>
  <c r="AE435" i="2"/>
  <c r="AF435" i="2"/>
  <c r="AG435" i="2"/>
  <c r="AH435" i="2"/>
  <c r="AC368" i="2"/>
  <c r="AD368" i="2"/>
  <c r="AE368" i="2"/>
  <c r="AF368" i="2"/>
  <c r="AG368" i="2"/>
  <c r="AH368" i="2"/>
  <c r="AC162" i="2"/>
  <c r="AD162" i="2"/>
  <c r="AE162" i="2"/>
  <c r="AF162" i="2"/>
  <c r="AG162" i="2"/>
  <c r="AH162" i="2"/>
  <c r="AC399" i="2"/>
  <c r="AD399" i="2"/>
  <c r="AE399" i="2"/>
  <c r="AF399" i="2"/>
  <c r="AG399" i="2"/>
  <c r="AH399" i="2"/>
  <c r="AC190" i="2"/>
  <c r="J16" i="3" s="1"/>
  <c r="AD190" i="2"/>
  <c r="K16" i="3" s="1"/>
  <c r="AE190" i="2"/>
  <c r="L16" i="3" s="1"/>
  <c r="AF190" i="2"/>
  <c r="M16" i="3" s="1"/>
  <c r="AG190" i="2"/>
  <c r="N16" i="3" s="1"/>
  <c r="AH190" i="2"/>
  <c r="O16" i="3" s="1"/>
  <c r="AC734" i="2"/>
  <c r="AD734" i="2"/>
  <c r="AE734" i="2"/>
  <c r="AF734" i="2"/>
  <c r="AG734" i="2"/>
  <c r="AH734" i="2"/>
  <c r="AC406" i="2"/>
  <c r="AD406" i="2"/>
  <c r="AE406" i="2"/>
  <c r="AF406" i="2"/>
  <c r="AG406" i="2"/>
  <c r="AH406" i="2"/>
  <c r="AC448" i="2"/>
  <c r="AD448" i="2"/>
  <c r="AE448" i="2"/>
  <c r="AF448" i="2"/>
  <c r="AG448" i="2"/>
  <c r="AH448" i="2"/>
  <c r="AC489" i="2"/>
  <c r="AD489" i="2"/>
  <c r="AE489" i="2"/>
  <c r="AF489" i="2"/>
  <c r="AG489" i="2"/>
  <c r="AH489" i="2"/>
  <c r="AC474" i="2"/>
  <c r="AD474" i="2"/>
  <c r="AE474" i="2"/>
  <c r="AF474" i="2"/>
  <c r="AG474" i="2"/>
  <c r="AH474" i="2"/>
  <c r="AC53" i="2"/>
  <c r="AD53" i="2"/>
  <c r="AE53" i="2"/>
  <c r="AF53" i="2"/>
  <c r="AG53" i="2"/>
  <c r="AH53" i="2"/>
  <c r="AC340" i="2"/>
  <c r="AD340" i="2"/>
  <c r="AE340" i="2"/>
  <c r="AF340" i="2"/>
  <c r="AG340" i="2"/>
  <c r="AH340" i="2"/>
  <c r="AC138" i="2"/>
  <c r="AD138" i="2"/>
  <c r="AE138" i="2"/>
  <c r="AF138" i="2"/>
  <c r="AG138" i="2"/>
  <c r="AH138" i="2"/>
  <c r="AC3" i="2"/>
  <c r="AD3" i="2"/>
  <c r="AE3" i="2"/>
  <c r="AF3" i="2"/>
  <c r="AG3" i="2"/>
  <c r="AH3" i="2"/>
  <c r="AC525" i="2"/>
  <c r="AD525" i="2"/>
  <c r="AE525" i="2"/>
  <c r="AF525" i="2"/>
  <c r="AG525" i="2"/>
  <c r="AH525" i="2"/>
  <c r="AC197" i="2"/>
  <c r="AD197" i="2"/>
  <c r="AE197" i="2"/>
  <c r="AF197" i="2"/>
  <c r="AG197" i="2"/>
  <c r="AH197" i="2"/>
  <c r="AC248" i="2"/>
  <c r="AD248" i="2"/>
  <c r="AE248" i="2"/>
  <c r="AF248" i="2"/>
  <c r="AG248" i="2"/>
  <c r="AH248" i="2"/>
  <c r="AC116" i="2"/>
  <c r="J41" i="3" s="1"/>
  <c r="AD116" i="2"/>
  <c r="K41" i="3" s="1"/>
  <c r="AE116" i="2"/>
  <c r="L41" i="3" s="1"/>
  <c r="AF116" i="2"/>
  <c r="M41" i="3" s="1"/>
  <c r="AG116" i="2"/>
  <c r="N41" i="3" s="1"/>
  <c r="AH116" i="2"/>
  <c r="O41" i="3" s="1"/>
  <c r="AC434" i="2"/>
  <c r="AD434" i="2"/>
  <c r="AE434" i="2"/>
  <c r="AF434" i="2"/>
  <c r="AG434" i="2"/>
  <c r="AH434" i="2"/>
  <c r="AC584" i="2"/>
  <c r="AD584" i="2"/>
  <c r="AE584" i="2"/>
  <c r="AF584" i="2"/>
  <c r="AG584" i="2"/>
  <c r="AH584" i="2"/>
  <c r="AC182" i="2"/>
  <c r="AD182" i="2"/>
  <c r="AE182" i="2"/>
  <c r="AF182" i="2"/>
  <c r="AG182" i="2"/>
  <c r="AH182" i="2"/>
  <c r="AC165" i="2"/>
  <c r="AD165" i="2"/>
  <c r="AE165" i="2"/>
  <c r="AF165" i="2"/>
  <c r="AG165" i="2"/>
  <c r="AH165" i="2"/>
  <c r="AC567" i="2"/>
  <c r="AD567" i="2"/>
  <c r="AE567" i="2"/>
  <c r="AF567" i="2"/>
  <c r="AG567" i="2"/>
  <c r="AH567" i="2"/>
  <c r="AC484" i="2"/>
  <c r="AD484" i="2"/>
  <c r="AE484" i="2"/>
  <c r="AF484" i="2"/>
  <c r="AG484" i="2"/>
  <c r="AH484" i="2"/>
  <c r="AC193" i="2"/>
  <c r="AD193" i="2"/>
  <c r="AE193" i="2"/>
  <c r="AF193" i="2"/>
  <c r="AG193" i="2"/>
  <c r="AH193" i="2"/>
  <c r="AC137" i="2"/>
  <c r="AD137" i="2"/>
  <c r="AE137" i="2"/>
  <c r="AF137" i="2"/>
  <c r="AG137" i="2"/>
  <c r="AH137" i="2"/>
  <c r="AC119" i="2"/>
  <c r="AD119" i="2"/>
  <c r="AE119" i="2"/>
  <c r="AF119" i="2"/>
  <c r="AG119" i="2"/>
  <c r="AH119" i="2"/>
  <c r="AC94" i="2"/>
  <c r="AD94" i="2"/>
  <c r="AE94" i="2"/>
  <c r="AF94" i="2"/>
  <c r="AG94" i="2"/>
  <c r="AH94" i="2"/>
  <c r="AC218" i="2"/>
  <c r="J17" i="3" s="1"/>
  <c r="AD218" i="2"/>
  <c r="K17" i="3" s="1"/>
  <c r="AE218" i="2"/>
  <c r="L17" i="3" s="1"/>
  <c r="AF218" i="2"/>
  <c r="M17" i="3" s="1"/>
  <c r="AG218" i="2"/>
  <c r="N17" i="3" s="1"/>
  <c r="AH218" i="2"/>
  <c r="O17" i="3" s="1"/>
  <c r="AC405" i="2"/>
  <c r="AD405" i="2"/>
  <c r="AE405" i="2"/>
  <c r="AF405" i="2"/>
  <c r="AG405" i="2"/>
  <c r="AH405" i="2"/>
  <c r="AC703" i="2"/>
  <c r="AD703" i="2"/>
  <c r="AE703" i="2"/>
  <c r="AF703" i="2"/>
  <c r="AG703" i="2"/>
  <c r="AH703" i="2"/>
  <c r="AC213" i="2"/>
  <c r="AD213" i="2"/>
  <c r="AE213" i="2"/>
  <c r="AF213" i="2"/>
  <c r="AG213" i="2"/>
  <c r="AH213" i="2"/>
  <c r="AC224" i="2"/>
  <c r="AD224" i="2"/>
  <c r="AE224" i="2"/>
  <c r="AF224" i="2"/>
  <c r="AG224" i="2"/>
  <c r="AH224" i="2"/>
  <c r="AC304" i="2"/>
  <c r="AD304" i="2"/>
  <c r="AE304" i="2"/>
  <c r="AF304" i="2"/>
  <c r="AG304" i="2"/>
  <c r="AH304" i="2"/>
  <c r="AC96" i="2"/>
  <c r="AD96" i="2"/>
  <c r="AE96" i="2"/>
  <c r="AF96" i="2"/>
  <c r="AG96" i="2"/>
  <c r="AH96" i="2"/>
  <c r="AC112" i="2"/>
  <c r="AD112" i="2"/>
  <c r="AE112" i="2"/>
  <c r="AF112" i="2"/>
  <c r="AG112" i="2"/>
  <c r="AH112" i="2"/>
  <c r="AC461" i="2"/>
  <c r="AD461" i="2"/>
  <c r="AE461" i="2"/>
  <c r="AF461" i="2"/>
  <c r="AG461" i="2"/>
  <c r="AH461" i="2"/>
  <c r="AC602" i="2"/>
  <c r="AD602" i="2"/>
  <c r="AE602" i="2"/>
  <c r="AF602" i="2"/>
  <c r="AG602" i="2"/>
  <c r="AH602" i="2"/>
  <c r="AC636" i="2"/>
  <c r="AD636" i="2"/>
  <c r="AE636" i="2"/>
  <c r="AF636" i="2"/>
  <c r="AG636" i="2"/>
  <c r="AH636" i="2"/>
  <c r="AC345" i="2"/>
  <c r="AD345" i="2"/>
  <c r="AE345" i="2"/>
  <c r="AF345" i="2"/>
  <c r="AG345" i="2"/>
  <c r="AH345" i="2"/>
  <c r="AC417" i="2"/>
  <c r="AD417" i="2"/>
  <c r="AE417" i="2"/>
  <c r="AF417" i="2"/>
  <c r="AG417" i="2"/>
  <c r="AH417" i="2"/>
  <c r="AC67" i="2"/>
  <c r="AD67" i="2"/>
  <c r="AE67" i="2"/>
  <c r="AF67" i="2"/>
  <c r="AG67" i="2"/>
  <c r="AH67" i="2"/>
  <c r="AC172" i="2"/>
  <c r="AD172" i="2"/>
  <c r="AE172" i="2"/>
  <c r="AF172" i="2"/>
  <c r="AG172" i="2"/>
  <c r="AH172" i="2"/>
  <c r="AC390" i="2"/>
  <c r="AD390" i="2"/>
  <c r="AE390" i="2"/>
  <c r="AF390" i="2"/>
  <c r="AG390" i="2"/>
  <c r="AH390" i="2"/>
  <c r="AC205" i="2"/>
  <c r="AD205" i="2"/>
  <c r="AE205" i="2"/>
  <c r="AF205" i="2"/>
  <c r="AG205" i="2"/>
  <c r="AH205" i="2"/>
  <c r="AC549" i="2"/>
  <c r="AD549" i="2"/>
  <c r="AE549" i="2"/>
  <c r="AF549" i="2"/>
  <c r="AG549" i="2"/>
  <c r="AH549" i="2"/>
  <c r="AC56" i="2"/>
  <c r="AD56" i="2"/>
  <c r="AE56" i="2"/>
  <c r="AF56" i="2"/>
  <c r="AG56" i="2"/>
  <c r="AH56" i="2"/>
  <c r="AC202" i="2"/>
  <c r="AD202" i="2"/>
  <c r="AE202" i="2"/>
  <c r="AF202" i="2"/>
  <c r="AG202" i="2"/>
  <c r="AH202" i="2"/>
  <c r="AC229" i="2"/>
  <c r="AD229" i="2"/>
  <c r="AE229" i="2"/>
  <c r="AF229" i="2"/>
  <c r="AG229" i="2"/>
  <c r="AH229" i="2"/>
  <c r="AC375" i="2"/>
  <c r="AD375" i="2"/>
  <c r="AE375" i="2"/>
  <c r="AF375" i="2"/>
  <c r="AG375" i="2"/>
  <c r="AH375" i="2"/>
  <c r="AC374" i="2"/>
  <c r="AD374" i="2"/>
  <c r="AE374" i="2"/>
  <c r="AF374" i="2"/>
  <c r="AG374" i="2"/>
  <c r="AH374" i="2"/>
  <c r="AC63" i="2"/>
  <c r="AD63" i="2"/>
  <c r="AE63" i="2"/>
  <c r="AF63" i="2"/>
  <c r="AG63" i="2"/>
  <c r="AH63" i="2"/>
  <c r="AC279" i="2"/>
  <c r="AD279" i="2"/>
  <c r="AE279" i="2"/>
  <c r="AF279" i="2"/>
  <c r="AG279" i="2"/>
  <c r="AH279" i="2"/>
  <c r="AC326" i="2"/>
  <c r="AD326" i="2"/>
  <c r="AE326" i="2"/>
  <c r="AF326" i="2"/>
  <c r="AG326" i="2"/>
  <c r="AH326" i="2"/>
  <c r="AC623" i="2"/>
  <c r="AD623" i="2"/>
  <c r="AE623" i="2"/>
  <c r="AF623" i="2"/>
  <c r="AG623" i="2"/>
  <c r="AH623" i="2"/>
  <c r="AC136" i="2"/>
  <c r="AD136" i="2"/>
  <c r="AE136" i="2"/>
  <c r="AF136" i="2"/>
  <c r="AG136" i="2"/>
  <c r="AH136" i="2"/>
  <c r="AC610" i="2"/>
  <c r="AD610" i="2"/>
  <c r="AE610" i="2"/>
  <c r="AF610" i="2"/>
  <c r="AG610" i="2"/>
  <c r="AH610" i="2"/>
  <c r="AC34" i="2"/>
  <c r="AD34" i="2"/>
  <c r="AE34" i="2"/>
  <c r="AF34" i="2"/>
  <c r="AG34" i="2"/>
  <c r="AH34" i="2"/>
  <c r="AC65" i="2"/>
  <c r="AD65" i="2"/>
  <c r="AE65" i="2"/>
  <c r="AF65" i="2"/>
  <c r="AG65" i="2"/>
  <c r="AH65" i="2"/>
  <c r="AC678" i="2"/>
  <c r="AD678" i="2"/>
  <c r="AE678" i="2"/>
  <c r="AF678" i="2"/>
  <c r="AG678" i="2"/>
  <c r="AH678" i="2"/>
  <c r="AC11" i="2"/>
  <c r="AD11" i="2"/>
  <c r="AE11" i="2"/>
  <c r="AF11" i="2"/>
  <c r="AG11" i="2"/>
  <c r="AH11" i="2"/>
  <c r="AC544" i="2"/>
  <c r="AD544" i="2"/>
  <c r="AE544" i="2"/>
  <c r="AF544" i="2"/>
  <c r="AG544" i="2"/>
  <c r="AH544" i="2"/>
  <c r="AC243" i="2"/>
  <c r="AD243" i="2"/>
  <c r="AE243" i="2"/>
  <c r="AF243" i="2"/>
  <c r="AG243" i="2"/>
  <c r="AH243" i="2"/>
  <c r="AC536" i="2"/>
  <c r="AD536" i="2"/>
  <c r="AE536" i="2"/>
  <c r="AF536" i="2"/>
  <c r="AG536" i="2"/>
  <c r="AH536" i="2"/>
  <c r="AC169" i="2"/>
  <c r="AD169" i="2"/>
  <c r="AE169" i="2"/>
  <c r="AF169" i="2"/>
  <c r="AG169" i="2"/>
  <c r="AH169" i="2"/>
  <c r="AC351" i="2"/>
  <c r="AD351" i="2"/>
  <c r="AE351" i="2"/>
  <c r="AF351" i="2"/>
  <c r="AG351" i="2"/>
  <c r="AH351" i="2"/>
  <c r="AC277" i="2"/>
  <c r="AD277" i="2"/>
  <c r="AE277" i="2"/>
  <c r="AF277" i="2"/>
  <c r="AG277" i="2"/>
  <c r="AH277" i="2"/>
  <c r="AC388" i="2"/>
  <c r="AD388" i="2"/>
  <c r="AE388" i="2"/>
  <c r="AF388" i="2"/>
  <c r="AG388" i="2"/>
  <c r="AH388" i="2"/>
  <c r="AC132" i="2"/>
  <c r="AD132" i="2"/>
  <c r="AE132" i="2"/>
  <c r="AF132" i="2"/>
  <c r="AG132" i="2"/>
  <c r="AH132" i="2"/>
  <c r="AC157" i="2"/>
  <c r="AD157" i="2"/>
  <c r="AE157" i="2"/>
  <c r="AF157" i="2"/>
  <c r="AG157" i="2"/>
  <c r="AH157" i="2"/>
  <c r="AC130" i="2"/>
  <c r="AD130" i="2"/>
  <c r="AE130" i="2"/>
  <c r="AF130" i="2"/>
  <c r="AG130" i="2"/>
  <c r="AH130" i="2"/>
  <c r="AC533" i="2"/>
  <c r="AD533" i="2"/>
  <c r="AE533" i="2"/>
  <c r="AF533" i="2"/>
  <c r="AG533" i="2"/>
  <c r="AH533" i="2"/>
  <c r="AC2" i="2"/>
  <c r="AD2" i="2"/>
  <c r="AE2" i="2"/>
  <c r="AF2" i="2"/>
  <c r="AG2" i="2"/>
  <c r="AH2" i="2"/>
  <c r="AC166" i="2"/>
  <c r="AD166" i="2"/>
  <c r="AE166" i="2"/>
  <c r="AF166" i="2"/>
  <c r="AG166" i="2"/>
  <c r="AH166" i="2"/>
  <c r="AC322" i="2"/>
  <c r="AD322" i="2"/>
  <c r="AE322" i="2"/>
  <c r="AF322" i="2"/>
  <c r="M118" i="3" s="1"/>
  <c r="AG322" i="2"/>
  <c r="AH322" i="2"/>
  <c r="AC318" i="2"/>
  <c r="AD318" i="2"/>
  <c r="AE318" i="2"/>
  <c r="AF318" i="2"/>
  <c r="AG318" i="2"/>
  <c r="AH318" i="2"/>
  <c r="AC367" i="2"/>
  <c r="AD367" i="2"/>
  <c r="AE367" i="2"/>
  <c r="AF367" i="2"/>
  <c r="AG367" i="2"/>
  <c r="AH367" i="2"/>
  <c r="AC395" i="2"/>
  <c r="AD395" i="2"/>
  <c r="AE395" i="2"/>
  <c r="AF395" i="2"/>
  <c r="AG395" i="2"/>
  <c r="AH395" i="2"/>
  <c r="AC199" i="2"/>
  <c r="AD199" i="2"/>
  <c r="AE199" i="2"/>
  <c r="AF199" i="2"/>
  <c r="AG199" i="2"/>
  <c r="AH199" i="2"/>
  <c r="AC8" i="2"/>
  <c r="AD8" i="2"/>
  <c r="AE8" i="2"/>
  <c r="AF8" i="2"/>
  <c r="AG8" i="2"/>
  <c r="AH8" i="2"/>
  <c r="AC59" i="2"/>
  <c r="AD59" i="2"/>
  <c r="AE59" i="2"/>
  <c r="AF59" i="2"/>
  <c r="AG59" i="2"/>
  <c r="AH59" i="2"/>
  <c r="AC627" i="2"/>
  <c r="AD627" i="2"/>
  <c r="AE627" i="2"/>
  <c r="AF627" i="2"/>
  <c r="AG627" i="2"/>
  <c r="AH627" i="2"/>
  <c r="AC211" i="2"/>
  <c r="AD211" i="2"/>
  <c r="AE211" i="2"/>
  <c r="AF211" i="2"/>
  <c r="AG211" i="2"/>
  <c r="AH211" i="2"/>
  <c r="AC39" i="2"/>
  <c r="AD39" i="2"/>
  <c r="AE39" i="2"/>
  <c r="AF39" i="2"/>
  <c r="AG39" i="2"/>
  <c r="AH39" i="2"/>
  <c r="AC641" i="2"/>
  <c r="AD641" i="2"/>
  <c r="AE641" i="2"/>
  <c r="AF641" i="2"/>
  <c r="AG641" i="2"/>
  <c r="AH641" i="2"/>
  <c r="AC93" i="2"/>
  <c r="AD93" i="2"/>
  <c r="AE93" i="2"/>
  <c r="AF93" i="2"/>
  <c r="AG93" i="2"/>
  <c r="AH93" i="2"/>
  <c r="AC101" i="2"/>
  <c r="AD101" i="2"/>
  <c r="AE101" i="2"/>
  <c r="AF101" i="2"/>
  <c r="AG101" i="2"/>
  <c r="AH101" i="2"/>
  <c r="AC478" i="2"/>
  <c r="AD478" i="2"/>
  <c r="AE478" i="2"/>
  <c r="AF478" i="2"/>
  <c r="AG478" i="2"/>
  <c r="AH478" i="2"/>
  <c r="AC425" i="2"/>
  <c r="AD425" i="2"/>
  <c r="AE425" i="2"/>
  <c r="AF425" i="2"/>
  <c r="AG425" i="2"/>
  <c r="AH425" i="2"/>
  <c r="AC735" i="2"/>
  <c r="AD735" i="2"/>
  <c r="AE735" i="2"/>
  <c r="AF735" i="2"/>
  <c r="AG735" i="2"/>
  <c r="AH735" i="2"/>
  <c r="AC123" i="2"/>
  <c r="AD123" i="2"/>
  <c r="AE123" i="2"/>
  <c r="AF123" i="2"/>
  <c r="AG123" i="2"/>
  <c r="AH123" i="2"/>
  <c r="AC687" i="2"/>
  <c r="AD687" i="2"/>
  <c r="AE687" i="2"/>
  <c r="AF687" i="2"/>
  <c r="AG687" i="2"/>
  <c r="AH687" i="2"/>
  <c r="AC84" i="2"/>
  <c r="AD84" i="2"/>
  <c r="AE84" i="2"/>
  <c r="AF84" i="2"/>
  <c r="AG84" i="2"/>
  <c r="AH84" i="2"/>
  <c r="AC575" i="2"/>
  <c r="AD575" i="2"/>
  <c r="AE575" i="2"/>
  <c r="AF575" i="2"/>
  <c r="AG575" i="2"/>
  <c r="AH575" i="2"/>
  <c r="AC92" i="2"/>
  <c r="AD92" i="2"/>
  <c r="AE92" i="2"/>
  <c r="AF92" i="2"/>
  <c r="AG92" i="2"/>
  <c r="AH92" i="2"/>
  <c r="AC418" i="2"/>
  <c r="AD418" i="2"/>
  <c r="AE418" i="2"/>
  <c r="AF418" i="2"/>
  <c r="AG418" i="2"/>
  <c r="AH418" i="2"/>
  <c r="AC568" i="2"/>
  <c r="AD568" i="2"/>
  <c r="AE568" i="2"/>
  <c r="AF568" i="2"/>
  <c r="AG568" i="2"/>
  <c r="AH568" i="2"/>
  <c r="AC207" i="2"/>
  <c r="AD207" i="2"/>
  <c r="AE207" i="2"/>
  <c r="AF207" i="2"/>
  <c r="AG207" i="2"/>
  <c r="AH207" i="2"/>
  <c r="AC181" i="2"/>
  <c r="J15" i="3" s="1"/>
  <c r="AD181" i="2"/>
  <c r="K15" i="3" s="1"/>
  <c r="AE181" i="2"/>
  <c r="L15" i="3" s="1"/>
  <c r="AF181" i="2"/>
  <c r="M15" i="3" s="1"/>
  <c r="AG181" i="2"/>
  <c r="N15" i="3" s="1"/>
  <c r="AH181" i="2"/>
  <c r="O15" i="3" s="1"/>
  <c r="AC700" i="2"/>
  <c r="AD700" i="2"/>
  <c r="AE700" i="2"/>
  <c r="AF700" i="2"/>
  <c r="AG700" i="2"/>
  <c r="AH700" i="2"/>
  <c r="AC41" i="2"/>
  <c r="AD41" i="2"/>
  <c r="AE41" i="2"/>
  <c r="AF41" i="2"/>
  <c r="AG41" i="2"/>
  <c r="AH41" i="2"/>
  <c r="AC285" i="2"/>
  <c r="AD285" i="2"/>
  <c r="AE285" i="2"/>
  <c r="AF285" i="2"/>
  <c r="AG285" i="2"/>
  <c r="AH285" i="2"/>
  <c r="AC371" i="2"/>
  <c r="AD371" i="2"/>
  <c r="AE371" i="2"/>
  <c r="AF371" i="2"/>
  <c r="AG371" i="2"/>
  <c r="AH371" i="2"/>
  <c r="AC32" i="2"/>
  <c r="AD32" i="2"/>
  <c r="AE32" i="2"/>
  <c r="AF32" i="2"/>
  <c r="AG32" i="2"/>
  <c r="AH32" i="2"/>
  <c r="AC6" i="2"/>
  <c r="AD6" i="2"/>
  <c r="AE6" i="2"/>
  <c r="AF6" i="2"/>
  <c r="AG6" i="2"/>
  <c r="AH6" i="2"/>
  <c r="AC27" i="2"/>
  <c r="AD27" i="2"/>
  <c r="AE27" i="2"/>
  <c r="AF27" i="2"/>
  <c r="AG27" i="2"/>
  <c r="AH27" i="2"/>
  <c r="AC235" i="2"/>
  <c r="AD235" i="2"/>
  <c r="AE235" i="2"/>
  <c r="AF235" i="2"/>
  <c r="AG235" i="2"/>
  <c r="AH235" i="2"/>
  <c r="AC153" i="2"/>
  <c r="AD153" i="2"/>
  <c r="AE153" i="2"/>
  <c r="AF153" i="2"/>
  <c r="AG153" i="2"/>
  <c r="AH153" i="2"/>
  <c r="AC78" i="2"/>
  <c r="AD78" i="2"/>
  <c r="AE78" i="2"/>
  <c r="AF78" i="2"/>
  <c r="AG78" i="2"/>
  <c r="AH78" i="2"/>
  <c r="AC146" i="2"/>
  <c r="AD146" i="2"/>
  <c r="AE146" i="2"/>
  <c r="AF146" i="2"/>
  <c r="AG146" i="2"/>
  <c r="AH146" i="2"/>
  <c r="AC154" i="2"/>
  <c r="AD154" i="2"/>
  <c r="AE154" i="2"/>
  <c r="AF154" i="2"/>
  <c r="AG154" i="2"/>
  <c r="AH154" i="2"/>
  <c r="AC43" i="2"/>
  <c r="AD43" i="2"/>
  <c r="AE43" i="2"/>
  <c r="AF43" i="2"/>
  <c r="AG43" i="2"/>
  <c r="AH43" i="2"/>
  <c r="AC580" i="2"/>
  <c r="AD580" i="2"/>
  <c r="AE580" i="2"/>
  <c r="AF580" i="2"/>
  <c r="AG580" i="2"/>
  <c r="AH580" i="2"/>
  <c r="AC611" i="2"/>
  <c r="AD611" i="2"/>
  <c r="AE611" i="2"/>
  <c r="AF611" i="2"/>
  <c r="AG611" i="2"/>
  <c r="AH611" i="2"/>
  <c r="AC214" i="2"/>
  <c r="AD214" i="2"/>
  <c r="AE214" i="2"/>
  <c r="AF214" i="2"/>
  <c r="AG214" i="2"/>
  <c r="AH214" i="2"/>
  <c r="AC462" i="2"/>
  <c r="AD462" i="2"/>
  <c r="AE462" i="2"/>
  <c r="AF462" i="2"/>
  <c r="AG462" i="2"/>
  <c r="AH462" i="2"/>
  <c r="AC125" i="2"/>
  <c r="AD125" i="2"/>
  <c r="AE125" i="2"/>
  <c r="AF125" i="2"/>
  <c r="AG125" i="2"/>
  <c r="AH125" i="2"/>
  <c r="AC404" i="2"/>
  <c r="AD404" i="2"/>
  <c r="AE404" i="2"/>
  <c r="AF404" i="2"/>
  <c r="AG404" i="2"/>
  <c r="AH404" i="2"/>
  <c r="AC77" i="2"/>
  <c r="AD77" i="2"/>
  <c r="AE77" i="2"/>
  <c r="AF77" i="2"/>
  <c r="AG77" i="2"/>
  <c r="AH77" i="2"/>
  <c r="AC160" i="2"/>
  <c r="AD160" i="2"/>
  <c r="AE160" i="2"/>
  <c r="AF160" i="2"/>
  <c r="AG160" i="2"/>
  <c r="AH160" i="2"/>
  <c r="AC511" i="2"/>
  <c r="AD511" i="2"/>
  <c r="AE511" i="2"/>
  <c r="AF511" i="2"/>
  <c r="AG511" i="2"/>
  <c r="AH511" i="2"/>
  <c r="AC18" i="2"/>
  <c r="J14" i="3" s="1"/>
  <c r="AD18" i="2"/>
  <c r="K14" i="3" s="1"/>
  <c r="AE18" i="2"/>
  <c r="L14" i="3" s="1"/>
  <c r="AF18" i="2"/>
  <c r="M14" i="3" s="1"/>
  <c r="AG18" i="2"/>
  <c r="N14" i="3" s="1"/>
  <c r="AH18" i="2"/>
  <c r="O14" i="3" s="1"/>
  <c r="AC524" i="2"/>
  <c r="AD524" i="2"/>
  <c r="AE524" i="2"/>
  <c r="AF524" i="2"/>
  <c r="AG524" i="2"/>
  <c r="AH524" i="2"/>
  <c r="AC552" i="2"/>
  <c r="AD552" i="2"/>
  <c r="AE552" i="2"/>
  <c r="AF552" i="2"/>
  <c r="AG552" i="2"/>
  <c r="AH552" i="2"/>
  <c r="AC329" i="2"/>
  <c r="AD329" i="2"/>
  <c r="AE329" i="2"/>
  <c r="AF329" i="2"/>
  <c r="AG329" i="2"/>
  <c r="AH329" i="2"/>
  <c r="AC173" i="2"/>
  <c r="AD173" i="2"/>
  <c r="AE173" i="2"/>
  <c r="AF173" i="2"/>
  <c r="AG173" i="2"/>
  <c r="AH173" i="2"/>
  <c r="AC674" i="2"/>
  <c r="AD674" i="2"/>
  <c r="AE674" i="2"/>
  <c r="AF674" i="2"/>
  <c r="AG674" i="2"/>
  <c r="AH674" i="2"/>
  <c r="AC49" i="2"/>
  <c r="AD49" i="2"/>
  <c r="AE49" i="2"/>
  <c r="AF49" i="2"/>
  <c r="AG49" i="2"/>
  <c r="AH49" i="2"/>
  <c r="AC631" i="2"/>
  <c r="J125" i="3" s="1"/>
  <c r="AD631" i="2"/>
  <c r="K125" i="3" s="1"/>
  <c r="AE631" i="2"/>
  <c r="L125" i="3" s="1"/>
  <c r="AF631" i="2"/>
  <c r="M125" i="3" s="1"/>
  <c r="AG631" i="2"/>
  <c r="N125" i="3" s="1"/>
  <c r="AH631" i="2"/>
  <c r="O125" i="3" s="1"/>
  <c r="AC28" i="2"/>
  <c r="AD28" i="2"/>
  <c r="AE28" i="2"/>
  <c r="AF28" i="2"/>
  <c r="AG28" i="2"/>
  <c r="AH28" i="2"/>
  <c r="AC717" i="2"/>
  <c r="AD717" i="2"/>
  <c r="AE717" i="2"/>
  <c r="AF717" i="2"/>
  <c r="AG717" i="2"/>
  <c r="AH717" i="2"/>
  <c r="AC376" i="2"/>
  <c r="AD376" i="2"/>
  <c r="AE376" i="2"/>
  <c r="AF376" i="2"/>
  <c r="AG376" i="2"/>
  <c r="AH376" i="2"/>
  <c r="AC292" i="2"/>
  <c r="AD292" i="2"/>
  <c r="AE292" i="2"/>
  <c r="AF292" i="2"/>
  <c r="AG292" i="2"/>
  <c r="AH292" i="2"/>
  <c r="AC148" i="2"/>
  <c r="AD148" i="2"/>
  <c r="AE148" i="2"/>
  <c r="AF148" i="2"/>
  <c r="AG148" i="2"/>
  <c r="AH148" i="2"/>
  <c r="AC423" i="2"/>
  <c r="AD423" i="2"/>
  <c r="AE423" i="2"/>
  <c r="AF423" i="2"/>
  <c r="AG423" i="2"/>
  <c r="AH423" i="2"/>
  <c r="AC645" i="2"/>
  <c r="AD645" i="2"/>
  <c r="AE645" i="2"/>
  <c r="AF645" i="2"/>
  <c r="AG645" i="2"/>
  <c r="AH645" i="2"/>
  <c r="AC411" i="2"/>
  <c r="AD411" i="2"/>
  <c r="AE411" i="2"/>
  <c r="AF411" i="2"/>
  <c r="AG411" i="2"/>
  <c r="AH411" i="2"/>
  <c r="AC114" i="2"/>
  <c r="AD114" i="2"/>
  <c r="AE114" i="2"/>
  <c r="AF114" i="2"/>
  <c r="AG114" i="2"/>
  <c r="AH114" i="2"/>
  <c r="AC330" i="2"/>
  <c r="AD330" i="2"/>
  <c r="AE330" i="2"/>
  <c r="AF330" i="2"/>
  <c r="AG330" i="2"/>
  <c r="AH330" i="2"/>
  <c r="AC637" i="2"/>
  <c r="AD637" i="2"/>
  <c r="AE637" i="2"/>
  <c r="AF637" i="2"/>
  <c r="AG637" i="2"/>
  <c r="AH637" i="2"/>
  <c r="AC507" i="2"/>
  <c r="AD507" i="2"/>
  <c r="AE507" i="2"/>
  <c r="AF507" i="2"/>
  <c r="AG507" i="2"/>
  <c r="AH507" i="2"/>
  <c r="AC17" i="2"/>
  <c r="AD17" i="2"/>
  <c r="AE17" i="2"/>
  <c r="AF17" i="2"/>
  <c r="AG17" i="2"/>
  <c r="AH17" i="2"/>
  <c r="AC9" i="2"/>
  <c r="AD9" i="2"/>
  <c r="AE9" i="2"/>
  <c r="AF9" i="2"/>
  <c r="AG9" i="2"/>
  <c r="AH9" i="2"/>
  <c r="AC184" i="2"/>
  <c r="AD184" i="2"/>
  <c r="AE184" i="2"/>
  <c r="AF184" i="2"/>
  <c r="AG184" i="2"/>
  <c r="AH184" i="2"/>
  <c r="AC180" i="2"/>
  <c r="AD180" i="2"/>
  <c r="AE180" i="2"/>
  <c r="AF180" i="2"/>
  <c r="AG180" i="2"/>
  <c r="AH180" i="2"/>
  <c r="AC282" i="2"/>
  <c r="AD282" i="2"/>
  <c r="AE282" i="2"/>
  <c r="AF282" i="2"/>
  <c r="AG282" i="2"/>
  <c r="AH282" i="2"/>
  <c r="AC33" i="2"/>
  <c r="AD33" i="2"/>
  <c r="AE33" i="2"/>
  <c r="AF33" i="2"/>
  <c r="AG33" i="2"/>
  <c r="AH33" i="2"/>
  <c r="AC452" i="2"/>
  <c r="AD452" i="2"/>
  <c r="AE452" i="2"/>
  <c r="AF452" i="2"/>
  <c r="AG452" i="2"/>
  <c r="AH452" i="2"/>
  <c r="AC605" i="2"/>
  <c r="AD605" i="2"/>
  <c r="AE605" i="2"/>
  <c r="AF605" i="2"/>
  <c r="AG605" i="2"/>
  <c r="AH605" i="2"/>
  <c r="AC256" i="2"/>
  <c r="AD256" i="2"/>
  <c r="AE256" i="2"/>
  <c r="AF256" i="2"/>
  <c r="AG256" i="2"/>
  <c r="AH256" i="2"/>
  <c r="AC397" i="2"/>
  <c r="AD397" i="2"/>
  <c r="AE397" i="2"/>
  <c r="AF397" i="2"/>
  <c r="AG397" i="2"/>
  <c r="AH397" i="2"/>
  <c r="AC490" i="2"/>
  <c r="AD490" i="2"/>
  <c r="AE490" i="2"/>
  <c r="AF490" i="2"/>
  <c r="AG490" i="2"/>
  <c r="AH490" i="2"/>
  <c r="AC266" i="2"/>
  <c r="AD266" i="2"/>
  <c r="AE266" i="2"/>
  <c r="AF266" i="2"/>
  <c r="AG266" i="2"/>
  <c r="AH266" i="2"/>
  <c r="AC450" i="2"/>
  <c r="AD450" i="2"/>
  <c r="AE450" i="2"/>
  <c r="AF450" i="2"/>
  <c r="AG450" i="2"/>
  <c r="AH450" i="2"/>
  <c r="AC227" i="2"/>
  <c r="AD227" i="2"/>
  <c r="AE227" i="2"/>
  <c r="AF227" i="2"/>
  <c r="AG227" i="2"/>
  <c r="AH227" i="2"/>
  <c r="AC238" i="2"/>
  <c r="AD238" i="2"/>
  <c r="AE238" i="2"/>
  <c r="AF238" i="2"/>
  <c r="AG238" i="2"/>
  <c r="AH238" i="2"/>
  <c r="AC704" i="2"/>
  <c r="AD704" i="2"/>
  <c r="AE704" i="2"/>
  <c r="AF704" i="2"/>
  <c r="AG704" i="2"/>
  <c r="AH704" i="2"/>
  <c r="AC542" i="2"/>
  <c r="AD542" i="2"/>
  <c r="AE542" i="2"/>
  <c r="AF542" i="2"/>
  <c r="AG542" i="2"/>
  <c r="AH542" i="2"/>
  <c r="AC624" i="2"/>
  <c r="AD624" i="2"/>
  <c r="AE624" i="2"/>
  <c r="AF624" i="2"/>
  <c r="AG624" i="2"/>
  <c r="AH624" i="2"/>
  <c r="AC518" i="2"/>
  <c r="AD518" i="2"/>
  <c r="AE518" i="2"/>
  <c r="AF518" i="2"/>
  <c r="AG518" i="2"/>
  <c r="AH518" i="2"/>
  <c r="AC615" i="2"/>
  <c r="AD615" i="2"/>
  <c r="AE615" i="2"/>
  <c r="AF615" i="2"/>
  <c r="AG615" i="2"/>
  <c r="AH615" i="2"/>
  <c r="AC15" i="2"/>
  <c r="AD15" i="2"/>
  <c r="AE15" i="2"/>
  <c r="AF15" i="2"/>
  <c r="AG15" i="2"/>
  <c r="AH15" i="2"/>
  <c r="AC355" i="2"/>
  <c r="AD355" i="2"/>
  <c r="AE355" i="2"/>
  <c r="AF355" i="2"/>
  <c r="AG355" i="2"/>
  <c r="AH355" i="2"/>
  <c r="AC244" i="2"/>
  <c r="AD244" i="2"/>
  <c r="AE244" i="2"/>
  <c r="AF244" i="2"/>
  <c r="AG244" i="2"/>
  <c r="AH244" i="2"/>
  <c r="AC150" i="2"/>
  <c r="AD150" i="2"/>
  <c r="AE150" i="2"/>
  <c r="AF150" i="2"/>
  <c r="AG150" i="2"/>
  <c r="AH150" i="2"/>
  <c r="AC203" i="2"/>
  <c r="AD203" i="2"/>
  <c r="AE203" i="2"/>
  <c r="AF203" i="2"/>
  <c r="AG203" i="2"/>
  <c r="AH203" i="2"/>
  <c r="AC381" i="2"/>
  <c r="AD381" i="2"/>
  <c r="AE381" i="2"/>
  <c r="AF381" i="2"/>
  <c r="AG381" i="2"/>
  <c r="AH381" i="2"/>
  <c r="AC599" i="2"/>
  <c r="AD599" i="2"/>
  <c r="AE599" i="2"/>
  <c r="AF599" i="2"/>
  <c r="AG599" i="2"/>
  <c r="AH599" i="2"/>
  <c r="AC730" i="2"/>
  <c r="AD730" i="2"/>
  <c r="AE730" i="2"/>
  <c r="AF730" i="2"/>
  <c r="AG730" i="2"/>
  <c r="AH730" i="2"/>
  <c r="AC301" i="2"/>
  <c r="AD301" i="2"/>
  <c r="AE301" i="2"/>
  <c r="AF301" i="2"/>
  <c r="AG301" i="2"/>
  <c r="AH301" i="2"/>
  <c r="AC649" i="2"/>
  <c r="AD649" i="2"/>
  <c r="AE649" i="2"/>
  <c r="AF649" i="2"/>
  <c r="AG649" i="2"/>
  <c r="AH649" i="2"/>
  <c r="AC250" i="2"/>
  <c r="AD250" i="2"/>
  <c r="AE250" i="2"/>
  <c r="AF250" i="2"/>
  <c r="AG250" i="2"/>
  <c r="AH250" i="2"/>
  <c r="AC711" i="2"/>
  <c r="AD711" i="2"/>
  <c r="AE711" i="2"/>
  <c r="AF711" i="2"/>
  <c r="AG711" i="2"/>
  <c r="AH711" i="2"/>
  <c r="AC21" i="2"/>
  <c r="AD21" i="2"/>
  <c r="AE21" i="2"/>
  <c r="AF21" i="2"/>
  <c r="AG21" i="2"/>
  <c r="AH21" i="2"/>
  <c r="AC90" i="2"/>
  <c r="AD90" i="2"/>
  <c r="AE90" i="2"/>
  <c r="AF90" i="2"/>
  <c r="AG90" i="2"/>
  <c r="AH90" i="2"/>
  <c r="AC481" i="2"/>
  <c r="AD481" i="2"/>
  <c r="AE481" i="2"/>
  <c r="AF481" i="2"/>
  <c r="AG481" i="2"/>
  <c r="AH481" i="2"/>
  <c r="AC576" i="2"/>
  <c r="AD576" i="2"/>
  <c r="AE576" i="2"/>
  <c r="AF576" i="2"/>
  <c r="AG576" i="2"/>
  <c r="AH576" i="2"/>
  <c r="AC467" i="2"/>
  <c r="AD467" i="2"/>
  <c r="AE467" i="2"/>
  <c r="AF467" i="2"/>
  <c r="AG467" i="2"/>
  <c r="AH467" i="2"/>
  <c r="AC7" i="2"/>
  <c r="AD7" i="2"/>
  <c r="AE7" i="2"/>
  <c r="AF7" i="2"/>
  <c r="AG7" i="2"/>
  <c r="AH7" i="2"/>
  <c r="AC234" i="2"/>
  <c r="AD234" i="2"/>
  <c r="AE234" i="2"/>
  <c r="AF234" i="2"/>
  <c r="AG234" i="2"/>
  <c r="AH234" i="2"/>
  <c r="AC523" i="2"/>
  <c r="AD523" i="2"/>
  <c r="AE523" i="2"/>
  <c r="AF523" i="2"/>
  <c r="AG523" i="2"/>
  <c r="AH523" i="2"/>
  <c r="AC128" i="2"/>
  <c r="AD128" i="2"/>
  <c r="AE128" i="2"/>
  <c r="AF128" i="2"/>
  <c r="AG128" i="2"/>
  <c r="AH128" i="2"/>
  <c r="AC72" i="2"/>
  <c r="AD72" i="2"/>
  <c r="AE72" i="2"/>
  <c r="AF72" i="2"/>
  <c r="AG72" i="2"/>
  <c r="AH72" i="2"/>
  <c r="AC643" i="2"/>
  <c r="AD643" i="2"/>
  <c r="AE643" i="2"/>
  <c r="AF643" i="2"/>
  <c r="AG643" i="2"/>
  <c r="AH643" i="2"/>
  <c r="AC117" i="2"/>
  <c r="AD117" i="2"/>
  <c r="AE117" i="2"/>
  <c r="AF117" i="2"/>
  <c r="AG117" i="2"/>
  <c r="AH117" i="2"/>
  <c r="AC314" i="2"/>
  <c r="AD314" i="2"/>
  <c r="AE314" i="2"/>
  <c r="AF314" i="2"/>
  <c r="AG314" i="2"/>
  <c r="AH314" i="2"/>
  <c r="AC95" i="2"/>
  <c r="J25" i="3" s="1"/>
  <c r="AD95" i="2"/>
  <c r="K25" i="3" s="1"/>
  <c r="AE95" i="2"/>
  <c r="L25" i="3" s="1"/>
  <c r="AF95" i="2"/>
  <c r="M25" i="3" s="1"/>
  <c r="AG95" i="2"/>
  <c r="N25" i="3" s="1"/>
  <c r="AH95" i="2"/>
  <c r="O25" i="3" s="1"/>
  <c r="AC634" i="2"/>
  <c r="AD634" i="2"/>
  <c r="AE634" i="2"/>
  <c r="AF634" i="2"/>
  <c r="AG634" i="2"/>
  <c r="AH634" i="2"/>
  <c r="AC460" i="2"/>
  <c r="AD460" i="2"/>
  <c r="AE460" i="2"/>
  <c r="AF460" i="2"/>
  <c r="AG460" i="2"/>
  <c r="AH460" i="2"/>
  <c r="AC592" i="2"/>
  <c r="J97" i="3" s="1"/>
  <c r="AD592" i="2"/>
  <c r="K97" i="3" s="1"/>
  <c r="AE592" i="2"/>
  <c r="L97" i="3" s="1"/>
  <c r="AF592" i="2"/>
  <c r="M97" i="3" s="1"/>
  <c r="AG592" i="2"/>
  <c r="N97" i="3" s="1"/>
  <c r="AH592" i="2"/>
  <c r="O97" i="3" s="1"/>
  <c r="AC158" i="2"/>
  <c r="AD158" i="2"/>
  <c r="AE158" i="2"/>
  <c r="AF158" i="2"/>
  <c r="AG158" i="2"/>
  <c r="AH158" i="2"/>
  <c r="AC144" i="2"/>
  <c r="AD144" i="2"/>
  <c r="AE144" i="2"/>
  <c r="AF144" i="2"/>
  <c r="AG144" i="2"/>
  <c r="AH144" i="2"/>
  <c r="AC486" i="2"/>
  <c r="J57" i="3" s="1"/>
  <c r="AD486" i="2"/>
  <c r="K57" i="3" s="1"/>
  <c r="AE486" i="2"/>
  <c r="L57" i="3" s="1"/>
  <c r="AF486" i="2"/>
  <c r="M57" i="3" s="1"/>
  <c r="AG486" i="2"/>
  <c r="N57" i="3" s="1"/>
  <c r="AH486" i="2"/>
  <c r="O57" i="3" s="1"/>
  <c r="AC149" i="2"/>
  <c r="AD149" i="2"/>
  <c r="AE149" i="2"/>
  <c r="AF149" i="2"/>
  <c r="AG149" i="2"/>
  <c r="AH149" i="2"/>
  <c r="AC426" i="2"/>
  <c r="AD426" i="2"/>
  <c r="AE426" i="2"/>
  <c r="AF426" i="2"/>
  <c r="AG426" i="2"/>
  <c r="AH426" i="2"/>
  <c r="AC403" i="2"/>
  <c r="AD403" i="2"/>
  <c r="AE403" i="2"/>
  <c r="AF403" i="2"/>
  <c r="AG403" i="2"/>
  <c r="AH403" i="2"/>
  <c r="AC4" i="2"/>
  <c r="J60" i="3" s="1"/>
  <c r="AD4" i="2"/>
  <c r="K60" i="3" s="1"/>
  <c r="AE4" i="2"/>
  <c r="L60" i="3" s="1"/>
  <c r="AF4" i="2"/>
  <c r="M60" i="3" s="1"/>
  <c r="AG4" i="2"/>
  <c r="N60" i="3" s="1"/>
  <c r="AH4" i="2"/>
  <c r="O60" i="3" s="1"/>
  <c r="AC673" i="2"/>
  <c r="AD673" i="2"/>
  <c r="AE673" i="2"/>
  <c r="AF673" i="2"/>
  <c r="AG673" i="2"/>
  <c r="AH673" i="2"/>
  <c r="AC697" i="2"/>
  <c r="AD697" i="2"/>
  <c r="AE697" i="2"/>
  <c r="AF697" i="2"/>
  <c r="AG697" i="2"/>
  <c r="AH697" i="2"/>
  <c r="AC140" i="2"/>
  <c r="AD140" i="2"/>
  <c r="AE140" i="2"/>
  <c r="AF140" i="2"/>
  <c r="AG140" i="2"/>
  <c r="AH140" i="2"/>
  <c r="AC13" i="2"/>
  <c r="AD13" i="2"/>
  <c r="AE13" i="2"/>
  <c r="AF13" i="2"/>
  <c r="AG13" i="2"/>
  <c r="AH13" i="2"/>
  <c r="AC662" i="2"/>
  <c r="AD662" i="2"/>
  <c r="AE662" i="2"/>
  <c r="AF662" i="2"/>
  <c r="AG662" i="2"/>
  <c r="AH662" i="2"/>
  <c r="AC493" i="2"/>
  <c r="AD493" i="2"/>
  <c r="AE493" i="2"/>
  <c r="AF493" i="2"/>
  <c r="AG493" i="2"/>
  <c r="AH493" i="2"/>
  <c r="AC433" i="2"/>
  <c r="AD433" i="2"/>
  <c r="AE433" i="2"/>
  <c r="AF433" i="2"/>
  <c r="AG433" i="2"/>
  <c r="AH433" i="2"/>
  <c r="AC587" i="2"/>
  <c r="AD587" i="2"/>
  <c r="AE587" i="2"/>
  <c r="AF587" i="2"/>
  <c r="AG587" i="2"/>
  <c r="AH587" i="2"/>
  <c r="AC82" i="2"/>
  <c r="AD82" i="2"/>
  <c r="AE82" i="2"/>
  <c r="AF82" i="2"/>
  <c r="AG82" i="2"/>
  <c r="AH82" i="2"/>
  <c r="AC648" i="2"/>
  <c r="AD648" i="2"/>
  <c r="AE648" i="2"/>
  <c r="AF648" i="2"/>
  <c r="AG648" i="2"/>
  <c r="AH648" i="2"/>
  <c r="AC721" i="2"/>
  <c r="AD721" i="2"/>
  <c r="AE721" i="2"/>
  <c r="AF721" i="2"/>
  <c r="AG721" i="2"/>
  <c r="AH721" i="2"/>
  <c r="AC702" i="2"/>
  <c r="AD702" i="2"/>
  <c r="AE702" i="2"/>
  <c r="AF702" i="2"/>
  <c r="AG702" i="2"/>
  <c r="AH702" i="2"/>
  <c r="AC120" i="2"/>
  <c r="AD120" i="2"/>
  <c r="AE120" i="2"/>
  <c r="AF120" i="2"/>
  <c r="AG120" i="2"/>
  <c r="AH120" i="2"/>
  <c r="AC727" i="2"/>
  <c r="AD727" i="2"/>
  <c r="AE727" i="2"/>
  <c r="AF727" i="2"/>
  <c r="AG727" i="2"/>
  <c r="AH727" i="2"/>
  <c r="AC129" i="2"/>
  <c r="AD129" i="2"/>
  <c r="AE129" i="2"/>
  <c r="AF129" i="2"/>
  <c r="AG129" i="2"/>
  <c r="AH129" i="2"/>
  <c r="AC312" i="2"/>
  <c r="AD312" i="2"/>
  <c r="AE312" i="2"/>
  <c r="AF312" i="2"/>
  <c r="AG312" i="2"/>
  <c r="AH312" i="2"/>
  <c r="AC206" i="2"/>
  <c r="AD206" i="2"/>
  <c r="AE206" i="2"/>
  <c r="AF206" i="2"/>
  <c r="AG206" i="2"/>
  <c r="AH206" i="2"/>
  <c r="AC427" i="2"/>
  <c r="AD427" i="2"/>
  <c r="AE427" i="2"/>
  <c r="AF427" i="2"/>
  <c r="AG427" i="2"/>
  <c r="AH427" i="2"/>
  <c r="AC378" i="2"/>
  <c r="AD378" i="2"/>
  <c r="AE378" i="2"/>
  <c r="AF378" i="2"/>
  <c r="AG378" i="2"/>
  <c r="AH378" i="2"/>
  <c r="AC294" i="2"/>
  <c r="AD294" i="2"/>
  <c r="AE294" i="2"/>
  <c r="AF294" i="2"/>
  <c r="AG294" i="2"/>
  <c r="AH294" i="2"/>
  <c r="AC223" i="2"/>
  <c r="AD223" i="2"/>
  <c r="AE223" i="2"/>
  <c r="AF223" i="2"/>
  <c r="AG223" i="2"/>
  <c r="AH223" i="2"/>
  <c r="AC297" i="2"/>
  <c r="AD297" i="2"/>
  <c r="AE297" i="2"/>
  <c r="AF297" i="2"/>
  <c r="AG297" i="2"/>
  <c r="AH297" i="2"/>
  <c r="AC540" i="2"/>
  <c r="AD540" i="2"/>
  <c r="AE540" i="2"/>
  <c r="AF540" i="2"/>
  <c r="AG540" i="2"/>
  <c r="AH540" i="2"/>
  <c r="AC560" i="2"/>
  <c r="AD560" i="2"/>
  <c r="AE560" i="2"/>
  <c r="AF560" i="2"/>
  <c r="AG560" i="2"/>
  <c r="AH560" i="2"/>
  <c r="AC103" i="2"/>
  <c r="AD103" i="2"/>
  <c r="AE103" i="2"/>
  <c r="AF103" i="2"/>
  <c r="AG103" i="2"/>
  <c r="AH103" i="2"/>
  <c r="AC339" i="2"/>
  <c r="AD339" i="2"/>
  <c r="AE339" i="2"/>
  <c r="AF339" i="2"/>
  <c r="AG339" i="2"/>
  <c r="AH339" i="2"/>
  <c r="AC354" i="2"/>
  <c r="AD354" i="2"/>
  <c r="AE354" i="2"/>
  <c r="AF354" i="2"/>
  <c r="AG354" i="2"/>
  <c r="AH354" i="2"/>
  <c r="AC309" i="2"/>
  <c r="AD309" i="2"/>
  <c r="AE309" i="2"/>
  <c r="AF309" i="2"/>
  <c r="AG309" i="2"/>
  <c r="AH309" i="2"/>
  <c r="AC293" i="2"/>
  <c r="AD293" i="2"/>
  <c r="AE293" i="2"/>
  <c r="AF293" i="2"/>
  <c r="AG293" i="2"/>
  <c r="AH293" i="2"/>
  <c r="AC398" i="2"/>
  <c r="AD398" i="2"/>
  <c r="AE398" i="2"/>
  <c r="AF398" i="2"/>
  <c r="AG398" i="2"/>
  <c r="AH398" i="2"/>
  <c r="AC29" i="2"/>
  <c r="AD29" i="2"/>
  <c r="AE29" i="2"/>
  <c r="AF29" i="2"/>
  <c r="AG29" i="2"/>
  <c r="AH29" i="2"/>
  <c r="AC505" i="2"/>
  <c r="AD505" i="2"/>
  <c r="AE505" i="2"/>
  <c r="AF505" i="2"/>
  <c r="AG505" i="2"/>
  <c r="AH505" i="2"/>
  <c r="AC519" i="2"/>
  <c r="AD519" i="2"/>
  <c r="AE519" i="2"/>
  <c r="AF519" i="2"/>
  <c r="AG519" i="2"/>
  <c r="AH519" i="2"/>
  <c r="AC38" i="2"/>
  <c r="AD38" i="2"/>
  <c r="AE38" i="2"/>
  <c r="AF38" i="2"/>
  <c r="AG38" i="2"/>
  <c r="AH38" i="2"/>
  <c r="AC23" i="2"/>
  <c r="AD23" i="2"/>
  <c r="AE23" i="2"/>
  <c r="AF23" i="2"/>
  <c r="AG23" i="2"/>
  <c r="AH23" i="2"/>
  <c r="AC535" i="2"/>
  <c r="AD535" i="2"/>
  <c r="AE535" i="2"/>
  <c r="AF535" i="2"/>
  <c r="AG535" i="2"/>
  <c r="AH535" i="2"/>
  <c r="AC380" i="2"/>
  <c r="AD380" i="2"/>
  <c r="AE380" i="2"/>
  <c r="AF380" i="2"/>
  <c r="AG380" i="2"/>
  <c r="AH380" i="2"/>
  <c r="AC652" i="2"/>
  <c r="AD652" i="2"/>
  <c r="AE652" i="2"/>
  <c r="AF652" i="2"/>
  <c r="AG652" i="2"/>
  <c r="AH652" i="2"/>
  <c r="AC30" i="2"/>
  <c r="AD30" i="2"/>
  <c r="AE30" i="2"/>
  <c r="AF30" i="2"/>
  <c r="AG30" i="2"/>
  <c r="AH30" i="2"/>
  <c r="AC719" i="2"/>
  <c r="AD719" i="2"/>
  <c r="AE719" i="2"/>
  <c r="AF719" i="2"/>
  <c r="AG719" i="2"/>
  <c r="AH719" i="2"/>
  <c r="AC382" i="2"/>
  <c r="AD382" i="2"/>
  <c r="AE382" i="2"/>
  <c r="AF382" i="2"/>
  <c r="AG382" i="2"/>
  <c r="AH382" i="2"/>
  <c r="AC590" i="2"/>
  <c r="AD590" i="2"/>
  <c r="AE590" i="2"/>
  <c r="AF590" i="2"/>
  <c r="AG590" i="2"/>
  <c r="AH590" i="2"/>
  <c r="AC582" i="2"/>
  <c r="AD582" i="2"/>
  <c r="AE582" i="2"/>
  <c r="AF582" i="2"/>
  <c r="AG582" i="2"/>
  <c r="AH582" i="2"/>
  <c r="AC622" i="2"/>
  <c r="AD622" i="2"/>
  <c r="AE622" i="2"/>
  <c r="AF622" i="2"/>
  <c r="AG622" i="2"/>
  <c r="AH622" i="2"/>
  <c r="AC577" i="2"/>
  <c r="AD577" i="2"/>
  <c r="AE577" i="2"/>
  <c r="AF577" i="2"/>
  <c r="AG577" i="2"/>
  <c r="AH577" i="2"/>
  <c r="AC335" i="2"/>
  <c r="AD335" i="2"/>
  <c r="AE335" i="2"/>
  <c r="AF335" i="2"/>
  <c r="AG335" i="2"/>
  <c r="AH335" i="2"/>
  <c r="AC57" i="2"/>
  <c r="AD57" i="2"/>
  <c r="AE57" i="2"/>
  <c r="AF57" i="2"/>
  <c r="AG57" i="2"/>
  <c r="AH57" i="2"/>
  <c r="AC595" i="2"/>
  <c r="AD595" i="2"/>
  <c r="AE595" i="2"/>
  <c r="AF595" i="2"/>
  <c r="AG595" i="2"/>
  <c r="AH595" i="2"/>
  <c r="AC449" i="2"/>
  <c r="AD449" i="2"/>
  <c r="AE449" i="2"/>
  <c r="AF449" i="2"/>
  <c r="AG449" i="2"/>
  <c r="AH449" i="2"/>
  <c r="AC83" i="2"/>
  <c r="AD83" i="2"/>
  <c r="AE83" i="2"/>
  <c r="AF83" i="2"/>
  <c r="AG83" i="2"/>
  <c r="AH83" i="2"/>
  <c r="AC565" i="2"/>
  <c r="AD565" i="2"/>
  <c r="AE565" i="2"/>
  <c r="AF565" i="2"/>
  <c r="AG565" i="2"/>
  <c r="AH565" i="2"/>
  <c r="AC171" i="2"/>
  <c r="AD171" i="2"/>
  <c r="AE171" i="2"/>
  <c r="AF171" i="2"/>
  <c r="AG171" i="2"/>
  <c r="AH171" i="2"/>
  <c r="AC476" i="2"/>
  <c r="AD476" i="2"/>
  <c r="AE476" i="2"/>
  <c r="AF476" i="2"/>
  <c r="AG476" i="2"/>
  <c r="AH476" i="2"/>
  <c r="AC401" i="2"/>
  <c r="AD401" i="2"/>
  <c r="AE401" i="2"/>
  <c r="AF401" i="2"/>
  <c r="AG401" i="2"/>
  <c r="AH401" i="2"/>
  <c r="AC287" i="2"/>
  <c r="AD287" i="2"/>
  <c r="AE287" i="2"/>
  <c r="AF287" i="2"/>
  <c r="AG287" i="2"/>
  <c r="AH287" i="2"/>
  <c r="AC726" i="2"/>
  <c r="AD726" i="2"/>
  <c r="AE726" i="2"/>
  <c r="AF726" i="2"/>
  <c r="AG726" i="2"/>
  <c r="AH726" i="2"/>
  <c r="AC196" i="2"/>
  <c r="AD196" i="2"/>
  <c r="AE196" i="2"/>
  <c r="AF196" i="2"/>
  <c r="AG196" i="2"/>
  <c r="AH196" i="2"/>
  <c r="AC79" i="2"/>
  <c r="AD79" i="2"/>
  <c r="AE79" i="2"/>
  <c r="AF79" i="2"/>
  <c r="AG79" i="2"/>
  <c r="AH79" i="2"/>
  <c r="AC291" i="2"/>
  <c r="AD291" i="2"/>
  <c r="AE291" i="2"/>
  <c r="AF291" i="2"/>
  <c r="AG291" i="2"/>
  <c r="AH291" i="2"/>
  <c r="AC108" i="2"/>
  <c r="AD108" i="2"/>
  <c r="AE108" i="2"/>
  <c r="AF108" i="2"/>
  <c r="AG108" i="2"/>
  <c r="AH108" i="2"/>
  <c r="AC185" i="2"/>
  <c r="AD185" i="2"/>
  <c r="AE185" i="2"/>
  <c r="AF185" i="2"/>
  <c r="AG185" i="2"/>
  <c r="AH185" i="2"/>
  <c r="AC591" i="2"/>
  <c r="AD591" i="2"/>
  <c r="AE591" i="2"/>
  <c r="AF591" i="2"/>
  <c r="AG591" i="2"/>
  <c r="AH591" i="2"/>
  <c r="AC479" i="2"/>
  <c r="AD479" i="2"/>
  <c r="AE479" i="2"/>
  <c r="AF479" i="2"/>
  <c r="AG479" i="2"/>
  <c r="AH479" i="2"/>
  <c r="AC574" i="2"/>
  <c r="AD574" i="2"/>
  <c r="AE574" i="2"/>
  <c r="AF574" i="2"/>
  <c r="AG574" i="2"/>
  <c r="AH574" i="2"/>
  <c r="AC316" i="2"/>
  <c r="AD316" i="2"/>
  <c r="AE316" i="2"/>
  <c r="AF316" i="2"/>
  <c r="AG316" i="2"/>
  <c r="AH316" i="2"/>
  <c r="AC305" i="2"/>
  <c r="AD305" i="2"/>
  <c r="AE305" i="2"/>
  <c r="AF305" i="2"/>
  <c r="AG305" i="2"/>
  <c r="AH305" i="2"/>
  <c r="AC99" i="2"/>
  <c r="AD99" i="2"/>
  <c r="AE99" i="2"/>
  <c r="AF99" i="2"/>
  <c r="AG99" i="2"/>
  <c r="AH99" i="2"/>
  <c r="AC100" i="2"/>
  <c r="AD100" i="2"/>
  <c r="AE100" i="2"/>
  <c r="AF100" i="2"/>
  <c r="AG100" i="2"/>
  <c r="AH100" i="2"/>
  <c r="AC315" i="2"/>
  <c r="AD315" i="2"/>
  <c r="AE315" i="2"/>
  <c r="AF315" i="2"/>
  <c r="AG315" i="2"/>
  <c r="AH315" i="2"/>
  <c r="AC424" i="2"/>
  <c r="AD424" i="2"/>
  <c r="AE424" i="2"/>
  <c r="AF424" i="2"/>
  <c r="AG424" i="2"/>
  <c r="AH424" i="2"/>
  <c r="AC236" i="2"/>
  <c r="J54" i="3" s="1"/>
  <c r="AD236" i="2"/>
  <c r="K54" i="3" s="1"/>
  <c r="AE236" i="2"/>
  <c r="L54" i="3" s="1"/>
  <c r="AF236" i="2"/>
  <c r="M54" i="3" s="1"/>
  <c r="AG236" i="2"/>
  <c r="N54" i="3" s="1"/>
  <c r="AH236" i="2"/>
  <c r="O54" i="3" s="1"/>
  <c r="AC578" i="2"/>
  <c r="AD578" i="2"/>
  <c r="AE578" i="2"/>
  <c r="AF578" i="2"/>
  <c r="AG578" i="2"/>
  <c r="AH578" i="2"/>
  <c r="AC566" i="2"/>
  <c r="AD566" i="2"/>
  <c r="AE566" i="2"/>
  <c r="AF566" i="2"/>
  <c r="AG566" i="2"/>
  <c r="AH566" i="2"/>
  <c r="AC496" i="2"/>
  <c r="AD496" i="2"/>
  <c r="AE496" i="2"/>
  <c r="AF496" i="2"/>
  <c r="AG496" i="2"/>
  <c r="AH496" i="2"/>
  <c r="AC177" i="2"/>
  <c r="J89" i="3" s="1"/>
  <c r="AD177" i="2"/>
  <c r="K89" i="3" s="1"/>
  <c r="AE177" i="2"/>
  <c r="L89" i="3" s="1"/>
  <c r="AF177" i="2"/>
  <c r="M89" i="3" s="1"/>
  <c r="AG177" i="2"/>
  <c r="N89" i="3" s="1"/>
  <c r="AH177" i="2"/>
  <c r="O89" i="3" s="1"/>
  <c r="AC468" i="2"/>
  <c r="AD468" i="2"/>
  <c r="AE468" i="2"/>
  <c r="AF468" i="2"/>
  <c r="AG468" i="2"/>
  <c r="AH468" i="2"/>
  <c r="AC694" i="2"/>
  <c r="AD694" i="2"/>
  <c r="AE694" i="2"/>
  <c r="AF694" i="2"/>
  <c r="AG694" i="2"/>
  <c r="AH694" i="2"/>
  <c r="AC706" i="2"/>
  <c r="AD706" i="2"/>
  <c r="AE706" i="2"/>
  <c r="AF706" i="2"/>
  <c r="AG706" i="2"/>
  <c r="AH706" i="2"/>
  <c r="AC530" i="2"/>
  <c r="AD530" i="2"/>
  <c r="AE530" i="2"/>
  <c r="AF530" i="2"/>
  <c r="AG530" i="2"/>
  <c r="AH530" i="2"/>
  <c r="AC708" i="2"/>
  <c r="AD708" i="2"/>
  <c r="AE708" i="2"/>
  <c r="AF708" i="2"/>
  <c r="AG708" i="2"/>
  <c r="AH708" i="2"/>
  <c r="AC440" i="2"/>
  <c r="AD440" i="2"/>
  <c r="AE440" i="2"/>
  <c r="AF440" i="2"/>
  <c r="AG440" i="2"/>
  <c r="AH440" i="2"/>
  <c r="AC579" i="2"/>
  <c r="AD579" i="2"/>
  <c r="AE579" i="2"/>
  <c r="AF579" i="2"/>
  <c r="AG579" i="2"/>
  <c r="AH579" i="2"/>
  <c r="AC389" i="2"/>
  <c r="AD389" i="2"/>
  <c r="AE389" i="2"/>
  <c r="AF389" i="2"/>
  <c r="AG389" i="2"/>
  <c r="AH389" i="2"/>
  <c r="AC446" i="2"/>
  <c r="AD446" i="2"/>
  <c r="AE446" i="2"/>
  <c r="AF446" i="2"/>
  <c r="AG446" i="2"/>
  <c r="AH446" i="2"/>
  <c r="AC201" i="2"/>
  <c r="AD201" i="2"/>
  <c r="AE201" i="2"/>
  <c r="AF201" i="2"/>
  <c r="AG201" i="2"/>
  <c r="AH201" i="2"/>
  <c r="AC471" i="2"/>
  <c r="AD471" i="2"/>
  <c r="AE471" i="2"/>
  <c r="AF471" i="2"/>
  <c r="AG471" i="2"/>
  <c r="AH471" i="2"/>
  <c r="AC720" i="2"/>
  <c r="AD720" i="2"/>
  <c r="AE720" i="2"/>
  <c r="AF720" i="2"/>
  <c r="AG720" i="2"/>
  <c r="AH720" i="2"/>
  <c r="AC617" i="2"/>
  <c r="AD617" i="2"/>
  <c r="AE617" i="2"/>
  <c r="AF617" i="2"/>
  <c r="AG617" i="2"/>
  <c r="AH617" i="2"/>
  <c r="AC509" i="2"/>
  <c r="AD509" i="2"/>
  <c r="AE509" i="2"/>
  <c r="AF509" i="2"/>
  <c r="AG509" i="2"/>
  <c r="AH509" i="2"/>
  <c r="AC733" i="2"/>
  <c r="AD733" i="2"/>
  <c r="AE733" i="2"/>
  <c r="AF733" i="2"/>
  <c r="AG733" i="2"/>
  <c r="AH733" i="2"/>
  <c r="AC42" i="2"/>
  <c r="AD42" i="2"/>
  <c r="AE42" i="2"/>
  <c r="AF42" i="2"/>
  <c r="AG42" i="2"/>
  <c r="AH42" i="2"/>
  <c r="AC317" i="2"/>
  <c r="AD317" i="2"/>
  <c r="AE317" i="2"/>
  <c r="AF317" i="2"/>
  <c r="AG317" i="2"/>
  <c r="AH317" i="2"/>
  <c r="AC402" i="2"/>
  <c r="AD402" i="2"/>
  <c r="AE402" i="2"/>
  <c r="AF402" i="2"/>
  <c r="AG402" i="2"/>
  <c r="AH402" i="2"/>
  <c r="AC629" i="2"/>
  <c r="AD629" i="2"/>
  <c r="AE629" i="2"/>
  <c r="AF629" i="2"/>
  <c r="AG629" i="2"/>
  <c r="AH629" i="2"/>
  <c r="AC598" i="2"/>
  <c r="AD598" i="2"/>
  <c r="AE598" i="2"/>
  <c r="AF598" i="2"/>
  <c r="AG598" i="2"/>
  <c r="AH598" i="2"/>
  <c r="AC336" i="2"/>
  <c r="AD336" i="2"/>
  <c r="AE336" i="2"/>
  <c r="AF336" i="2"/>
  <c r="AG336" i="2"/>
  <c r="AH336" i="2"/>
  <c r="AC186" i="2"/>
  <c r="AD186" i="2"/>
  <c r="AE186" i="2"/>
  <c r="AF186" i="2"/>
  <c r="AG186" i="2"/>
  <c r="AH186" i="2"/>
  <c r="AC606" i="2"/>
  <c r="AD606" i="2"/>
  <c r="AE606" i="2"/>
  <c r="AF606" i="2"/>
  <c r="M124" i="3" s="1"/>
  <c r="AG606" i="2"/>
  <c r="AH606" i="2"/>
  <c r="AC465" i="2"/>
  <c r="AD465" i="2"/>
  <c r="AE465" i="2"/>
  <c r="AF465" i="2"/>
  <c r="AG465" i="2"/>
  <c r="AH465" i="2"/>
  <c r="AC175" i="2"/>
  <c r="AD175" i="2"/>
  <c r="AE175" i="2"/>
  <c r="AF175" i="2"/>
  <c r="AG175" i="2"/>
  <c r="AH175" i="2"/>
  <c r="AC653" i="2"/>
  <c r="AD653" i="2"/>
  <c r="AE653" i="2"/>
  <c r="AF653" i="2"/>
  <c r="AG653" i="2"/>
  <c r="AH653" i="2"/>
  <c r="AC145" i="2"/>
  <c r="AD145" i="2"/>
  <c r="AE145" i="2"/>
  <c r="AF145" i="2"/>
  <c r="AG145" i="2"/>
  <c r="AH145" i="2"/>
  <c r="AC115" i="2"/>
  <c r="AD115" i="2"/>
  <c r="AE115" i="2"/>
  <c r="AF115" i="2"/>
  <c r="AG115" i="2"/>
  <c r="AH115" i="2"/>
  <c r="AC541" i="2"/>
  <c r="AD541" i="2"/>
  <c r="AE541" i="2"/>
  <c r="AF541" i="2"/>
  <c r="AG541" i="2"/>
  <c r="AH541" i="2"/>
  <c r="AC520" i="2"/>
  <c r="AD520" i="2"/>
  <c r="AE520" i="2"/>
  <c r="AF520" i="2"/>
  <c r="AG520" i="2"/>
  <c r="AH520" i="2"/>
  <c r="AC569" i="2"/>
  <c r="J122" i="3" s="1"/>
  <c r="AD569" i="2"/>
  <c r="K122" i="3" s="1"/>
  <c r="AE569" i="2"/>
  <c r="L122" i="3" s="1"/>
  <c r="AF569" i="2"/>
  <c r="M122" i="3" s="1"/>
  <c r="AG569" i="2"/>
  <c r="N122" i="3" s="1"/>
  <c r="AH569" i="2"/>
  <c r="O122" i="3" s="1"/>
  <c r="AC437" i="2"/>
  <c r="AD437" i="2"/>
  <c r="AE437" i="2"/>
  <c r="AF437" i="2"/>
  <c r="AG437" i="2"/>
  <c r="AH437" i="2"/>
  <c r="AC313" i="2"/>
  <c r="AD313" i="2"/>
  <c r="AE313" i="2"/>
  <c r="AF313" i="2"/>
  <c r="AG313" i="2"/>
  <c r="AH313" i="2"/>
  <c r="AC308" i="2"/>
  <c r="AD308" i="2"/>
  <c r="AE308" i="2"/>
  <c r="AF308" i="2"/>
  <c r="AG308" i="2"/>
  <c r="AH308" i="2"/>
  <c r="AC290" i="2"/>
  <c r="AD290" i="2"/>
  <c r="AE290" i="2"/>
  <c r="AF290" i="2"/>
  <c r="AG290" i="2"/>
  <c r="AH290" i="2"/>
  <c r="AC421" i="2"/>
  <c r="AD421" i="2"/>
  <c r="AE421" i="2"/>
  <c r="AF421" i="2"/>
  <c r="AG421" i="2"/>
  <c r="AH421" i="2"/>
  <c r="AC548" i="2"/>
  <c r="AD548" i="2"/>
  <c r="AE548" i="2"/>
  <c r="AF548" i="2"/>
  <c r="AG548" i="2"/>
  <c r="AH548" i="2"/>
  <c r="AC122" i="2"/>
  <c r="AD122" i="2"/>
  <c r="AE122" i="2"/>
  <c r="AF122" i="2"/>
  <c r="AG122" i="2"/>
  <c r="AH122" i="2"/>
  <c r="AC98" i="2"/>
  <c r="AD98" i="2"/>
  <c r="AE98" i="2"/>
  <c r="AF98" i="2"/>
  <c r="AG98" i="2"/>
  <c r="AH98" i="2"/>
  <c r="AC142" i="2"/>
  <c r="AD142" i="2"/>
  <c r="AE142" i="2"/>
  <c r="AF142" i="2"/>
  <c r="AG142" i="2"/>
  <c r="AH142" i="2"/>
  <c r="AC188" i="2"/>
  <c r="AD188" i="2"/>
  <c r="AE188" i="2"/>
  <c r="AF188" i="2"/>
  <c r="AG188" i="2"/>
  <c r="AH188" i="2"/>
  <c r="AC257" i="2"/>
  <c r="AD257" i="2"/>
  <c r="AE257" i="2"/>
  <c r="AF257" i="2"/>
  <c r="AG257" i="2"/>
  <c r="AH257" i="2"/>
  <c r="AC668" i="2"/>
  <c r="AD668" i="2"/>
  <c r="AE668" i="2"/>
  <c r="AF668" i="2"/>
  <c r="AG668" i="2"/>
  <c r="AH668" i="2"/>
  <c r="AC693" i="2"/>
  <c r="AD693" i="2"/>
  <c r="AE693" i="2"/>
  <c r="AF693" i="2"/>
  <c r="AG693" i="2"/>
  <c r="AH693" i="2"/>
  <c r="AC91" i="2"/>
  <c r="AD91" i="2"/>
  <c r="AE91" i="2"/>
  <c r="AF91" i="2"/>
  <c r="AG91" i="2"/>
  <c r="AH91" i="2"/>
  <c r="AC422" i="2"/>
  <c r="AD422" i="2"/>
  <c r="AE422" i="2"/>
  <c r="AF422" i="2"/>
  <c r="AG422" i="2"/>
  <c r="AH422" i="2"/>
  <c r="AC725" i="2"/>
  <c r="AD725" i="2"/>
  <c r="AE725" i="2"/>
  <c r="AF725" i="2"/>
  <c r="AG725" i="2"/>
  <c r="AH725" i="2"/>
  <c r="AC539" i="2"/>
  <c r="J121" i="3" s="1"/>
  <c r="AD539" i="2"/>
  <c r="K121" i="3" s="1"/>
  <c r="AE539" i="2"/>
  <c r="L121" i="3" s="1"/>
  <c r="AF539" i="2"/>
  <c r="M121" i="3" s="1"/>
  <c r="AG539" i="2"/>
  <c r="N121" i="3" s="1"/>
  <c r="AH539" i="2"/>
  <c r="O121" i="3" s="1"/>
  <c r="AC64" i="2"/>
  <c r="AD64" i="2"/>
  <c r="AE64" i="2"/>
  <c r="AF64" i="2"/>
  <c r="AG64" i="2"/>
  <c r="AH64" i="2"/>
  <c r="AC133" i="2"/>
  <c r="AD133" i="2"/>
  <c r="AE133" i="2"/>
  <c r="AF133" i="2"/>
  <c r="AG133" i="2"/>
  <c r="AH133" i="2"/>
  <c r="AC247" i="2"/>
  <c r="AD247" i="2"/>
  <c r="AE247" i="2"/>
  <c r="AF247" i="2"/>
  <c r="AG247" i="2"/>
  <c r="AH247" i="2"/>
  <c r="AC87" i="2"/>
  <c r="AD87" i="2"/>
  <c r="AE87" i="2"/>
  <c r="AF87" i="2"/>
  <c r="AG87" i="2"/>
  <c r="AH87" i="2"/>
  <c r="AC286" i="2"/>
  <c r="AD286" i="2"/>
  <c r="AE286" i="2"/>
  <c r="AF286" i="2"/>
  <c r="AG286" i="2"/>
  <c r="AH286" i="2"/>
  <c r="AC553" i="2"/>
  <c r="AD553" i="2"/>
  <c r="AE553" i="2"/>
  <c r="AF553" i="2"/>
  <c r="AG553" i="2"/>
  <c r="AH553" i="2"/>
  <c r="AC69" i="2"/>
  <c r="AD69" i="2"/>
  <c r="AE69" i="2"/>
  <c r="AF69" i="2"/>
  <c r="AG69" i="2"/>
  <c r="AH69" i="2"/>
  <c r="AC233" i="2"/>
  <c r="AD233" i="2"/>
  <c r="AE233" i="2"/>
  <c r="AF233" i="2"/>
  <c r="AG233" i="2"/>
  <c r="AH233" i="2"/>
  <c r="AC656" i="2"/>
  <c r="AD656" i="2"/>
  <c r="AE656" i="2"/>
  <c r="AF656" i="2"/>
  <c r="AG656" i="2"/>
  <c r="AH656" i="2"/>
  <c r="AC311" i="2"/>
  <c r="AD311" i="2"/>
  <c r="AE311" i="2"/>
  <c r="AF311" i="2"/>
  <c r="AG311" i="2"/>
  <c r="AH311" i="2"/>
  <c r="AC258" i="2"/>
  <c r="AD258" i="2"/>
  <c r="K55" i="3" s="1"/>
  <c r="AE258" i="2"/>
  <c r="L55" i="3" s="1"/>
  <c r="AF258" i="2"/>
  <c r="M55" i="3" s="1"/>
  <c r="AG258" i="2"/>
  <c r="N55" i="3" s="1"/>
  <c r="AH258" i="2"/>
  <c r="O55" i="3" s="1"/>
  <c r="AC559" i="2"/>
  <c r="J95" i="3" s="1"/>
  <c r="AD559" i="2"/>
  <c r="K95" i="3" s="1"/>
  <c r="AE559" i="2"/>
  <c r="L95" i="3" s="1"/>
  <c r="AF559" i="2"/>
  <c r="M95" i="3" s="1"/>
  <c r="AG559" i="2"/>
  <c r="N95" i="3" s="1"/>
  <c r="AH559" i="2"/>
  <c r="O95" i="3" s="1"/>
  <c r="AC44" i="2"/>
  <c r="AD44" i="2"/>
  <c r="AE44" i="2"/>
  <c r="AF44" i="2"/>
  <c r="AG44" i="2"/>
  <c r="AH44" i="2"/>
  <c r="AC517" i="2"/>
  <c r="AD517" i="2"/>
  <c r="AE517" i="2"/>
  <c r="AF517" i="2"/>
  <c r="AG517" i="2"/>
  <c r="AH517" i="2"/>
  <c r="AC350" i="2"/>
  <c r="AD350" i="2"/>
  <c r="AE350" i="2"/>
  <c r="AF350" i="2"/>
  <c r="AG350" i="2"/>
  <c r="AH350" i="2"/>
  <c r="AC620" i="2"/>
  <c r="AD620" i="2"/>
  <c r="AE620" i="2"/>
  <c r="AF620" i="2"/>
  <c r="AG620" i="2"/>
  <c r="AH620" i="2"/>
  <c r="AC642" i="2"/>
  <c r="AD642" i="2"/>
  <c r="AE642" i="2"/>
  <c r="AF642" i="2"/>
  <c r="AG642" i="2"/>
  <c r="AH642" i="2"/>
  <c r="AC51" i="2"/>
  <c r="AD51" i="2"/>
  <c r="AE51" i="2"/>
  <c r="AF51" i="2"/>
  <c r="AG51" i="2"/>
  <c r="AH51" i="2"/>
  <c r="AC665" i="2"/>
  <c r="AD665" i="2"/>
  <c r="AE665" i="2"/>
  <c r="AF665" i="2"/>
  <c r="AG665" i="2"/>
  <c r="AH665" i="2"/>
  <c r="AC639" i="2"/>
  <c r="AD639" i="2"/>
  <c r="AE639" i="2"/>
  <c r="AF639" i="2"/>
  <c r="AG639" i="2"/>
  <c r="AH639" i="2"/>
  <c r="AC585" i="2"/>
  <c r="AD585" i="2"/>
  <c r="AE585" i="2"/>
  <c r="AF585" i="2"/>
  <c r="AG585" i="2"/>
  <c r="AH585" i="2"/>
  <c r="AC268" i="2"/>
  <c r="AD268" i="2"/>
  <c r="AE268" i="2"/>
  <c r="AF268" i="2"/>
  <c r="AG268" i="2"/>
  <c r="AH268" i="2"/>
  <c r="AC657" i="2"/>
  <c r="AD657" i="2"/>
  <c r="AE657" i="2"/>
  <c r="AF657" i="2"/>
  <c r="AG657" i="2"/>
  <c r="AH657" i="2"/>
  <c r="AC545" i="2"/>
  <c r="AD545" i="2"/>
  <c r="AE545" i="2"/>
  <c r="AF545" i="2"/>
  <c r="AG545" i="2"/>
  <c r="AH545" i="2"/>
  <c r="AC428" i="2"/>
  <c r="AD428" i="2"/>
  <c r="AE428" i="2"/>
  <c r="AF428" i="2"/>
  <c r="AG428" i="2"/>
  <c r="AH428" i="2"/>
  <c r="AC141" i="2"/>
  <c r="AD141" i="2"/>
  <c r="AE141" i="2"/>
  <c r="AF141" i="2"/>
  <c r="AG141" i="2"/>
  <c r="AH141" i="2"/>
  <c r="AC222" i="2"/>
  <c r="AD222" i="2"/>
  <c r="AE222" i="2"/>
  <c r="AF222" i="2"/>
  <c r="AG222" i="2"/>
  <c r="AH222" i="2"/>
  <c r="AC392" i="2"/>
  <c r="AD392" i="2"/>
  <c r="AE392" i="2"/>
  <c r="AF392" i="2"/>
  <c r="AG392" i="2"/>
  <c r="AH392" i="2"/>
  <c r="AC391" i="2"/>
  <c r="AD391" i="2"/>
  <c r="AE391" i="2"/>
  <c r="AF391" i="2"/>
  <c r="AG391" i="2"/>
  <c r="AH391" i="2"/>
  <c r="AC62" i="2"/>
  <c r="J12" i="3" s="1"/>
  <c r="AD62" i="2"/>
  <c r="K12" i="3" s="1"/>
  <c r="AE62" i="2"/>
  <c r="L12" i="3" s="1"/>
  <c r="AF62" i="2"/>
  <c r="M12" i="3" s="1"/>
  <c r="AG62" i="2"/>
  <c r="N12" i="3" s="1"/>
  <c r="AH62" i="2"/>
  <c r="O12" i="3" s="1"/>
  <c r="AC228" i="2"/>
  <c r="AD228" i="2"/>
  <c r="AE228" i="2"/>
  <c r="AF228" i="2"/>
  <c r="AG228" i="2"/>
  <c r="AH228" i="2"/>
  <c r="AC712" i="2"/>
  <c r="AD712" i="2"/>
  <c r="AE712" i="2"/>
  <c r="AF712" i="2"/>
  <c r="AG712" i="2"/>
  <c r="AH712" i="2"/>
  <c r="AC216" i="2"/>
  <c r="AD216" i="2"/>
  <c r="AE216" i="2"/>
  <c r="AF216" i="2"/>
  <c r="AG216" i="2"/>
  <c r="AH216" i="2"/>
  <c r="AC705" i="2"/>
  <c r="AD705" i="2"/>
  <c r="AE705" i="2"/>
  <c r="AF705" i="2"/>
  <c r="AG705" i="2"/>
  <c r="AH705" i="2"/>
  <c r="AC111" i="2"/>
  <c r="AD111" i="2"/>
  <c r="AE111" i="2"/>
  <c r="AF111" i="2"/>
  <c r="AG111" i="2"/>
  <c r="AH111" i="2"/>
  <c r="AC271" i="2"/>
  <c r="AD271" i="2"/>
  <c r="AE271" i="2"/>
  <c r="AF271" i="2"/>
  <c r="AG271" i="2"/>
  <c r="AH271" i="2"/>
  <c r="AC621" i="2"/>
  <c r="AD621" i="2"/>
  <c r="AE621" i="2"/>
  <c r="AF621" i="2"/>
  <c r="AG621" i="2"/>
  <c r="AH621" i="2"/>
  <c r="AC498" i="2"/>
  <c r="AD498" i="2"/>
  <c r="AE498" i="2"/>
  <c r="AF498" i="2"/>
  <c r="AG498" i="2"/>
  <c r="AH498" i="2"/>
  <c r="AC221" i="2"/>
  <c r="AD221" i="2"/>
  <c r="AE221" i="2"/>
  <c r="AF221" i="2"/>
  <c r="AG221" i="2"/>
  <c r="AH221" i="2"/>
  <c r="AC259" i="2"/>
  <c r="AD259" i="2"/>
  <c r="AE259" i="2"/>
  <c r="AF259" i="2"/>
  <c r="AG259" i="2"/>
  <c r="AH259" i="2"/>
  <c r="AC723" i="2"/>
  <c r="AD723" i="2"/>
  <c r="AE723" i="2"/>
  <c r="AF723" i="2"/>
  <c r="AG723" i="2"/>
  <c r="AH723" i="2"/>
  <c r="AC300" i="2"/>
  <c r="AD300" i="2"/>
  <c r="AE300" i="2"/>
  <c r="AF300" i="2"/>
  <c r="AG300" i="2"/>
  <c r="AH300" i="2"/>
  <c r="AC655" i="2"/>
  <c r="AD655" i="2"/>
  <c r="AE655" i="2"/>
  <c r="AF655" i="2"/>
  <c r="AG655" i="2"/>
  <c r="AH655" i="2"/>
  <c r="AC562" i="2"/>
  <c r="AD562" i="2"/>
  <c r="AE562" i="2"/>
  <c r="AF562" i="2"/>
  <c r="AG562" i="2"/>
  <c r="AH562" i="2"/>
  <c r="AC151" i="2"/>
  <c r="AD151" i="2"/>
  <c r="AE151" i="2"/>
  <c r="AF151" i="2"/>
  <c r="AG151" i="2"/>
  <c r="AH151" i="2"/>
  <c r="AC126" i="2"/>
  <c r="AD126" i="2"/>
  <c r="AE126" i="2"/>
  <c r="AF126" i="2"/>
  <c r="AG126" i="2"/>
  <c r="AH126" i="2"/>
  <c r="AC230" i="2"/>
  <c r="AD230" i="2"/>
  <c r="AE230" i="2"/>
  <c r="AF230" i="2"/>
  <c r="AG230" i="2"/>
  <c r="AH230" i="2"/>
  <c r="AC681" i="2"/>
  <c r="AD681" i="2"/>
  <c r="AE681" i="2"/>
  <c r="AF681" i="2"/>
  <c r="AG681" i="2"/>
  <c r="AH681" i="2"/>
  <c r="AC245" i="2"/>
  <c r="AD245" i="2"/>
  <c r="AE245" i="2"/>
  <c r="AF245" i="2"/>
  <c r="AG245" i="2"/>
  <c r="AH245" i="2"/>
  <c r="AC264" i="2"/>
  <c r="AD264" i="2"/>
  <c r="AE264" i="2"/>
  <c r="AF264" i="2"/>
  <c r="AG264" i="2"/>
  <c r="AH264" i="2"/>
  <c r="AC607" i="2"/>
  <c r="AD607" i="2"/>
  <c r="AE607" i="2"/>
  <c r="AF607" i="2"/>
  <c r="AG607" i="2"/>
  <c r="AH607" i="2"/>
  <c r="AC110" i="2"/>
  <c r="AD110" i="2"/>
  <c r="AE110" i="2"/>
  <c r="AF110" i="2"/>
  <c r="AG110" i="2"/>
  <c r="AH110" i="2"/>
  <c r="AC526" i="2"/>
  <c r="AD526" i="2"/>
  <c r="AE526" i="2"/>
  <c r="AF526" i="2"/>
  <c r="AG526" i="2"/>
  <c r="AH526" i="2"/>
  <c r="AC614" i="2"/>
  <c r="AD614" i="2"/>
  <c r="AE614" i="2"/>
  <c r="AF614" i="2"/>
  <c r="AG614" i="2"/>
  <c r="AH614" i="2"/>
  <c r="AC738" i="2"/>
  <c r="AD738" i="2"/>
  <c r="AE738" i="2"/>
  <c r="AF738" i="2"/>
  <c r="AG738" i="2"/>
  <c r="AH738" i="2"/>
  <c r="AC554" i="2"/>
  <c r="AD554" i="2"/>
  <c r="AE554" i="2"/>
  <c r="AF554" i="2"/>
  <c r="AG554" i="2"/>
  <c r="AH554" i="2"/>
  <c r="AC715" i="2"/>
  <c r="AD715" i="2"/>
  <c r="AE715" i="2"/>
  <c r="AF715" i="2"/>
  <c r="AG715" i="2"/>
  <c r="AH715" i="2"/>
  <c r="AC276" i="2"/>
  <c r="AD276" i="2"/>
  <c r="AE276" i="2"/>
  <c r="AF276" i="2"/>
  <c r="AG276" i="2"/>
  <c r="AH276" i="2"/>
  <c r="AC260" i="2"/>
  <c r="AD260" i="2"/>
  <c r="AE260" i="2"/>
  <c r="AF260" i="2"/>
  <c r="AG260" i="2"/>
  <c r="AH260" i="2"/>
  <c r="AC737" i="2"/>
  <c r="AD737" i="2"/>
  <c r="AE737" i="2"/>
  <c r="AF737" i="2"/>
  <c r="AG737" i="2"/>
  <c r="AH737" i="2"/>
  <c r="AC508" i="2"/>
  <c r="AD508" i="2"/>
  <c r="AE508" i="2"/>
  <c r="AF508" i="2"/>
  <c r="AG508" i="2"/>
  <c r="AH508" i="2"/>
  <c r="AC365" i="2"/>
  <c r="AD365" i="2"/>
  <c r="AE365" i="2"/>
  <c r="AF365" i="2"/>
  <c r="AG365" i="2"/>
  <c r="AH365" i="2"/>
  <c r="AC320" i="2"/>
  <c r="J53" i="3" s="1"/>
  <c r="AD320" i="2"/>
  <c r="K53" i="3" s="1"/>
  <c r="AE320" i="2"/>
  <c r="L53" i="3" s="1"/>
  <c r="AF320" i="2"/>
  <c r="M53" i="3" s="1"/>
  <c r="AG320" i="2"/>
  <c r="N53" i="3" s="1"/>
  <c r="AH320" i="2"/>
  <c r="O53" i="3" s="1"/>
  <c r="AC189" i="2"/>
  <c r="AD189" i="2"/>
  <c r="AE189" i="2"/>
  <c r="AF189" i="2"/>
  <c r="AG189" i="2"/>
  <c r="AH189" i="2"/>
  <c r="AC102" i="2"/>
  <c r="AD102" i="2"/>
  <c r="AE102" i="2"/>
  <c r="AF102" i="2"/>
  <c r="AG102" i="2"/>
  <c r="AH102" i="2"/>
  <c r="AC534" i="2"/>
  <c r="AD534" i="2"/>
  <c r="AE534" i="2"/>
  <c r="AF534" i="2"/>
  <c r="AG534" i="2"/>
  <c r="AH534" i="2"/>
  <c r="AC510" i="2"/>
  <c r="J61" i="3" s="1"/>
  <c r="AD510" i="2"/>
  <c r="K61" i="3" s="1"/>
  <c r="AE510" i="2"/>
  <c r="L61" i="3" s="1"/>
  <c r="AF510" i="2"/>
  <c r="M61" i="3" s="1"/>
  <c r="AG510" i="2"/>
  <c r="N61" i="3" s="1"/>
  <c r="AH510" i="2"/>
  <c r="O61" i="3" s="1"/>
  <c r="AC458" i="2"/>
  <c r="AD458" i="2"/>
  <c r="AE458" i="2"/>
  <c r="AF458" i="2"/>
  <c r="AG458" i="2"/>
  <c r="AH458" i="2"/>
  <c r="AC699" i="2"/>
  <c r="AD699" i="2"/>
  <c r="AE699" i="2"/>
  <c r="AF699" i="2"/>
  <c r="AG699" i="2"/>
  <c r="AH699" i="2"/>
  <c r="AC494" i="2"/>
  <c r="AD494" i="2"/>
  <c r="AE494" i="2"/>
  <c r="AF494" i="2"/>
  <c r="AG494" i="2"/>
  <c r="AH494" i="2"/>
  <c r="AC71" i="2"/>
  <c r="AD71" i="2"/>
  <c r="AE71" i="2"/>
  <c r="AF71" i="2"/>
  <c r="AG71" i="2"/>
  <c r="AH71" i="2"/>
  <c r="AC572" i="2"/>
  <c r="AD572" i="2"/>
  <c r="AE572" i="2"/>
  <c r="AF572" i="2"/>
  <c r="AG572" i="2"/>
  <c r="AH572" i="2"/>
  <c r="AC728" i="2"/>
  <c r="AD728" i="2"/>
  <c r="AE728" i="2"/>
  <c r="AF728" i="2"/>
  <c r="AG728" i="2"/>
  <c r="AH728" i="2"/>
  <c r="AC709" i="2"/>
  <c r="AD709" i="2"/>
  <c r="AE709" i="2"/>
  <c r="AF709" i="2"/>
  <c r="AG709" i="2"/>
  <c r="AH709" i="2"/>
  <c r="AC495" i="2"/>
  <c r="AD495" i="2"/>
  <c r="AE495" i="2"/>
  <c r="AF495" i="2"/>
  <c r="AG495" i="2"/>
  <c r="AH495" i="2"/>
  <c r="AC612" i="2"/>
  <c r="AD612" i="2"/>
  <c r="AE612" i="2"/>
  <c r="AF612" i="2"/>
  <c r="AG612" i="2"/>
  <c r="AH612" i="2"/>
  <c r="AC454" i="2"/>
  <c r="AD454" i="2"/>
  <c r="AE454" i="2"/>
  <c r="AF454" i="2"/>
  <c r="AG454" i="2"/>
  <c r="AH454" i="2"/>
  <c r="AC691" i="2"/>
  <c r="AD691" i="2"/>
  <c r="AE691" i="2"/>
  <c r="AF691" i="2"/>
  <c r="AG691" i="2"/>
  <c r="AH691" i="2"/>
  <c r="AC139" i="2"/>
  <c r="AD139" i="2"/>
  <c r="AE139" i="2"/>
  <c r="AF139" i="2"/>
  <c r="AG139" i="2"/>
  <c r="AH139" i="2"/>
  <c r="AC232" i="2"/>
  <c r="AD232" i="2"/>
  <c r="AE232" i="2"/>
  <c r="AF232" i="2"/>
  <c r="AG232" i="2"/>
  <c r="AH232" i="2"/>
  <c r="AC672" i="2"/>
  <c r="AD672" i="2"/>
  <c r="AE672" i="2"/>
  <c r="AF672" i="2"/>
  <c r="AG672" i="2"/>
  <c r="AH672" i="2"/>
  <c r="AC456" i="2"/>
  <c r="AD456" i="2"/>
  <c r="AE456" i="2"/>
  <c r="AF456" i="2"/>
  <c r="AG456" i="2"/>
  <c r="AH456" i="2"/>
  <c r="AC76" i="2"/>
  <c r="AD76" i="2"/>
  <c r="AE76" i="2"/>
  <c r="AF76" i="2"/>
  <c r="AG76" i="2"/>
  <c r="AH76" i="2"/>
  <c r="AC273" i="2"/>
  <c r="AD273" i="2"/>
  <c r="AE273" i="2"/>
  <c r="AF273" i="2"/>
  <c r="AG273" i="2"/>
  <c r="AH273" i="2"/>
  <c r="AC334" i="2"/>
  <c r="AD334" i="2"/>
  <c r="AE334" i="2"/>
  <c r="AF334" i="2"/>
  <c r="AG334" i="2"/>
  <c r="AH334" i="2"/>
  <c r="AC342" i="2"/>
  <c r="AD342" i="2"/>
  <c r="AE342" i="2"/>
  <c r="AF342" i="2"/>
  <c r="AG342" i="2"/>
  <c r="AH342" i="2"/>
  <c r="AC219" i="2"/>
  <c r="AD219" i="2"/>
  <c r="AE219" i="2"/>
  <c r="AF219" i="2"/>
  <c r="AG219" i="2"/>
  <c r="AH219" i="2"/>
  <c r="AC527" i="2"/>
  <c r="AD527" i="2"/>
  <c r="AE527" i="2"/>
  <c r="AF527" i="2"/>
  <c r="AG527" i="2"/>
  <c r="AH527" i="2"/>
  <c r="AC251" i="2"/>
  <c r="AD251" i="2"/>
  <c r="AE251" i="2"/>
  <c r="AF251" i="2"/>
  <c r="AG251" i="2"/>
  <c r="AH251" i="2"/>
  <c r="AC564" i="2"/>
  <c r="AD564" i="2"/>
  <c r="AE564" i="2"/>
  <c r="AF564" i="2"/>
  <c r="AG564" i="2"/>
  <c r="AH564" i="2"/>
  <c r="AC654" i="2"/>
  <c r="AD654" i="2"/>
  <c r="AE654" i="2"/>
  <c r="AF654" i="2"/>
  <c r="AG654" i="2"/>
  <c r="AH654" i="2"/>
  <c r="AC263" i="2"/>
  <c r="AD263" i="2"/>
  <c r="AE263" i="2"/>
  <c r="AF263" i="2"/>
  <c r="AG263" i="2"/>
  <c r="AH263" i="2"/>
  <c r="AC270" i="2"/>
  <c r="AD270" i="2"/>
  <c r="AE270" i="2"/>
  <c r="AF270" i="2"/>
  <c r="AG270" i="2"/>
  <c r="AH270" i="2"/>
  <c r="AC628" i="2"/>
  <c r="AD628" i="2"/>
  <c r="AE628" i="2"/>
  <c r="AF628" i="2"/>
  <c r="AG628" i="2"/>
  <c r="AH628" i="2"/>
  <c r="AC445" i="2"/>
  <c r="AD445" i="2"/>
  <c r="AE445" i="2"/>
  <c r="AF445" i="2"/>
  <c r="AG445" i="2"/>
  <c r="AH445" i="2"/>
  <c r="AC383" i="2"/>
  <c r="AD383" i="2"/>
  <c r="AE383" i="2"/>
  <c r="AF383" i="2"/>
  <c r="AG383" i="2"/>
  <c r="AH383" i="2"/>
  <c r="AC451" i="2"/>
  <c r="AD451" i="2"/>
  <c r="AE451" i="2"/>
  <c r="AF451" i="2"/>
  <c r="AG451" i="2"/>
  <c r="AH451" i="2"/>
  <c r="AC341" i="2"/>
  <c r="AD341" i="2"/>
  <c r="AE341" i="2"/>
  <c r="AF341" i="2"/>
  <c r="AG341" i="2"/>
  <c r="AH341" i="2"/>
  <c r="AC170" i="2"/>
  <c r="AD170" i="2"/>
  <c r="AE170" i="2"/>
  <c r="AF170" i="2"/>
  <c r="AG170" i="2"/>
  <c r="AH170" i="2"/>
  <c r="AC332" i="2"/>
  <c r="AD332" i="2"/>
  <c r="AE332" i="2"/>
  <c r="AF332" i="2"/>
  <c r="AG332" i="2"/>
  <c r="AH332" i="2"/>
  <c r="AC483" i="2"/>
  <c r="AD483" i="2"/>
  <c r="AE483" i="2"/>
  <c r="AF483" i="2"/>
  <c r="AG483" i="2"/>
  <c r="AH483" i="2"/>
  <c r="AC625" i="2"/>
  <c r="AD625" i="2"/>
  <c r="AE625" i="2"/>
  <c r="AF625" i="2"/>
  <c r="AG625" i="2"/>
  <c r="AH625" i="2"/>
  <c r="AC237" i="2"/>
  <c r="AD237" i="2"/>
  <c r="AE237" i="2"/>
  <c r="AF237" i="2"/>
  <c r="AG237" i="2"/>
  <c r="AH237" i="2"/>
  <c r="AC722" i="2"/>
  <c r="AD722" i="2"/>
  <c r="AE722" i="2"/>
  <c r="AF722" i="2"/>
  <c r="AG722" i="2"/>
  <c r="AH722" i="2"/>
  <c r="AC594" i="2"/>
  <c r="AD594" i="2"/>
  <c r="AE594" i="2"/>
  <c r="AF594" i="2"/>
  <c r="AG594" i="2"/>
  <c r="AH594" i="2"/>
  <c r="AC280" i="2"/>
  <c r="AD280" i="2"/>
  <c r="AE280" i="2"/>
  <c r="AF280" i="2"/>
  <c r="AG280" i="2"/>
  <c r="AH280" i="2"/>
  <c r="AC698" i="2"/>
  <c r="AD698" i="2"/>
  <c r="AE698" i="2"/>
  <c r="AF698" i="2"/>
  <c r="AG698" i="2"/>
  <c r="AH698" i="2"/>
  <c r="AC513" i="2"/>
  <c r="AD513" i="2"/>
  <c r="AE513" i="2"/>
  <c r="AF513" i="2"/>
  <c r="AG513" i="2"/>
  <c r="AH513" i="2"/>
  <c r="AC338" i="2"/>
  <c r="AD338" i="2"/>
  <c r="AE338" i="2"/>
  <c r="AF338" i="2"/>
  <c r="AG338" i="2"/>
  <c r="AH338" i="2"/>
  <c r="AC603" i="2"/>
  <c r="AD603" i="2"/>
  <c r="AE603" i="2"/>
  <c r="AF603" i="2"/>
  <c r="AG603" i="2"/>
  <c r="AH603" i="2"/>
  <c r="AC664" i="2"/>
  <c r="AD664" i="2"/>
  <c r="AE664" i="2"/>
  <c r="AF664" i="2"/>
  <c r="AG664" i="2"/>
  <c r="AH664" i="2"/>
  <c r="AC249" i="2"/>
  <c r="AD249" i="2"/>
  <c r="AE249" i="2"/>
  <c r="AF249" i="2"/>
  <c r="AG249" i="2"/>
  <c r="AH249" i="2"/>
  <c r="AC695" i="2"/>
  <c r="J126" i="3" s="1"/>
  <c r="AD695" i="2"/>
  <c r="K126" i="3" s="1"/>
  <c r="AE695" i="2"/>
  <c r="L126" i="3" s="1"/>
  <c r="AF695" i="2"/>
  <c r="M126" i="3" s="1"/>
  <c r="AG695" i="2"/>
  <c r="N126" i="3" s="1"/>
  <c r="AH695" i="2"/>
  <c r="O126" i="3" s="1"/>
  <c r="AC543" i="2"/>
  <c r="AD543" i="2"/>
  <c r="AE543" i="2"/>
  <c r="AF543" i="2"/>
  <c r="AG543" i="2"/>
  <c r="AH543" i="2"/>
  <c r="AC361" i="2"/>
  <c r="AD361" i="2"/>
  <c r="AE361" i="2"/>
  <c r="AF361" i="2"/>
  <c r="AG361" i="2"/>
  <c r="AH361" i="2"/>
  <c r="AC269" i="2"/>
  <c r="AD269" i="2"/>
  <c r="AE269" i="2"/>
  <c r="AF269" i="2"/>
  <c r="AG269" i="2"/>
  <c r="AH269" i="2"/>
  <c r="AC651" i="2"/>
  <c r="AD651" i="2"/>
  <c r="AE651" i="2"/>
  <c r="AF651" i="2"/>
  <c r="AG651" i="2"/>
  <c r="AH651" i="2"/>
  <c r="AC686" i="2"/>
  <c r="AD686" i="2"/>
  <c r="AE686" i="2"/>
  <c r="AF686" i="2"/>
  <c r="AG686" i="2"/>
  <c r="AH686" i="2"/>
  <c r="AC688" i="2"/>
  <c r="AD688" i="2"/>
  <c r="AE688" i="2"/>
  <c r="AF688" i="2"/>
  <c r="AG688" i="2"/>
  <c r="AH688" i="2"/>
  <c r="AC689" i="2"/>
  <c r="AD689" i="2"/>
  <c r="AE689" i="2"/>
  <c r="AF689" i="2"/>
  <c r="AG689" i="2"/>
  <c r="AH689" i="2"/>
  <c r="AC593" i="2"/>
  <c r="AD593" i="2"/>
  <c r="AE593" i="2"/>
  <c r="AF593" i="2"/>
  <c r="AG593" i="2"/>
  <c r="AH593" i="2"/>
  <c r="AC680" i="2"/>
  <c r="AD680" i="2"/>
  <c r="AE680" i="2"/>
  <c r="AF680" i="2"/>
  <c r="AG680" i="2"/>
  <c r="AH680" i="2"/>
  <c r="AC477" i="2"/>
  <c r="AD477" i="2"/>
  <c r="AE477" i="2"/>
  <c r="AF477" i="2"/>
  <c r="AG477" i="2"/>
  <c r="AH477" i="2"/>
  <c r="AC701" i="2"/>
  <c r="AD701" i="2"/>
  <c r="AE701" i="2"/>
  <c r="AF701" i="2"/>
  <c r="AG701" i="2"/>
  <c r="AH701" i="2"/>
  <c r="AC514" i="2"/>
  <c r="AD514" i="2"/>
  <c r="AE514" i="2"/>
  <c r="AF514" i="2"/>
  <c r="AG514" i="2"/>
  <c r="AH514" i="2"/>
  <c r="AC485" i="2"/>
  <c r="AD485" i="2"/>
  <c r="AE485" i="2"/>
  <c r="AF485" i="2"/>
  <c r="AG485" i="2"/>
  <c r="AH485" i="2"/>
  <c r="AC736" i="2"/>
  <c r="AD736" i="2"/>
  <c r="AE736" i="2"/>
  <c r="AF736" i="2"/>
  <c r="AG736" i="2"/>
  <c r="AH736" i="2"/>
  <c r="AC679" i="2"/>
  <c r="J98" i="3" s="1"/>
  <c r="AD679" i="2"/>
  <c r="K98" i="3" s="1"/>
  <c r="AE679" i="2"/>
  <c r="L98" i="3" s="1"/>
  <c r="AF679" i="2"/>
  <c r="M98" i="3" s="1"/>
  <c r="AG679" i="2"/>
  <c r="N98" i="3" s="1"/>
  <c r="AH679" i="2"/>
  <c r="O98" i="3" s="1"/>
  <c r="AC669" i="2"/>
  <c r="AD669" i="2"/>
  <c r="AE669" i="2"/>
  <c r="AF669" i="2"/>
  <c r="AG669" i="2"/>
  <c r="AH669" i="2"/>
  <c r="AC663" i="2"/>
  <c r="AD663" i="2"/>
  <c r="AE663" i="2"/>
  <c r="AF663" i="2"/>
  <c r="AG663" i="2"/>
  <c r="AH663" i="2"/>
  <c r="AC707" i="2"/>
  <c r="AD707" i="2"/>
  <c r="AE707" i="2"/>
  <c r="AF707" i="2"/>
  <c r="AG707" i="2"/>
  <c r="AH707" i="2"/>
  <c r="AC682" i="2"/>
  <c r="AD682" i="2"/>
  <c r="AE682" i="2"/>
  <c r="AF682" i="2"/>
  <c r="AG682" i="2"/>
  <c r="AH682" i="2"/>
  <c r="AC671" i="2"/>
  <c r="AD671" i="2"/>
  <c r="AE671" i="2"/>
  <c r="AF671" i="2"/>
  <c r="AG671" i="2"/>
  <c r="AH671" i="2"/>
  <c r="AC732" i="2"/>
  <c r="AD732" i="2"/>
  <c r="AE732" i="2"/>
  <c r="AF732" i="2"/>
  <c r="AG732" i="2"/>
  <c r="AH732" i="2"/>
  <c r="AC714" i="2"/>
  <c r="AD714" i="2"/>
  <c r="AE714" i="2"/>
  <c r="AF714" i="2"/>
  <c r="AG714" i="2"/>
  <c r="AH714" i="2"/>
  <c r="AC724" i="2"/>
  <c r="AD724" i="2"/>
  <c r="AE724" i="2"/>
  <c r="AF724" i="2"/>
  <c r="AG724" i="2"/>
  <c r="AH724" i="2"/>
  <c r="AC710" i="2"/>
  <c r="AD710" i="2"/>
  <c r="AE710" i="2"/>
  <c r="AF710" i="2"/>
  <c r="AG710" i="2"/>
  <c r="AH710" i="2"/>
  <c r="AC619" i="2"/>
  <c r="AD619" i="2"/>
  <c r="AE619" i="2"/>
  <c r="AF619" i="2"/>
  <c r="AG619" i="2"/>
  <c r="AH619" i="2"/>
  <c r="AC640" i="2"/>
  <c r="AD640" i="2"/>
  <c r="AE640" i="2"/>
  <c r="AF640" i="2"/>
  <c r="AG640" i="2"/>
  <c r="AH640" i="2"/>
  <c r="AC718" i="2"/>
  <c r="AD718" i="2"/>
  <c r="AE718" i="2"/>
  <c r="AF718" i="2"/>
  <c r="AG718" i="2"/>
  <c r="AH718" i="2"/>
  <c r="AD660" i="2"/>
  <c r="AE660" i="2"/>
  <c r="AF660" i="2"/>
  <c r="AG660" i="2"/>
  <c r="AH660" i="2"/>
  <c r="AC660" i="2"/>
  <c r="U660" i="2"/>
  <c r="U546" i="2"/>
  <c r="U516" i="2"/>
  <c r="U121" i="2"/>
  <c r="U298" i="2"/>
  <c r="U415" i="2"/>
  <c r="U324" i="2"/>
  <c r="U358" i="2"/>
  <c r="U618" i="2"/>
  <c r="U522" i="2"/>
  <c r="U364" i="2"/>
  <c r="U225" i="2"/>
  <c r="U156" i="2"/>
  <c r="U658" i="2"/>
  <c r="U134" i="2"/>
  <c r="U482" i="2"/>
  <c r="U46" i="2"/>
  <c r="U573" i="2"/>
  <c r="U644" i="2"/>
  <c r="U408" i="2"/>
  <c r="U444" i="2"/>
  <c r="U393" i="2"/>
  <c r="U414" i="2"/>
  <c r="U550" i="2"/>
  <c r="U66" i="2"/>
  <c r="U281" i="2"/>
  <c r="U246" i="2"/>
  <c r="U608" i="2"/>
  <c r="U581" i="2"/>
  <c r="U127" i="2"/>
  <c r="U684" i="2"/>
  <c r="U372" i="2"/>
  <c r="T105" i="3" s="1"/>
  <c r="U97" i="2"/>
  <c r="U410" i="2"/>
  <c r="U713" i="2"/>
  <c r="U352" i="2"/>
  <c r="U239" i="2"/>
  <c r="U26" i="2"/>
  <c r="U667" i="2"/>
  <c r="U47" i="2"/>
  <c r="U164" i="2"/>
  <c r="U299" i="2"/>
  <c r="U531" i="2"/>
  <c r="U502" i="2"/>
  <c r="U429" i="2"/>
  <c r="U191" i="2"/>
  <c r="U240" i="2"/>
  <c r="T99" i="3" s="1"/>
  <c r="U601" i="2"/>
  <c r="U262" i="2"/>
  <c r="U515" i="2"/>
  <c r="U416" i="2"/>
  <c r="U327" i="2"/>
  <c r="U457" i="2"/>
  <c r="U200" i="2"/>
  <c r="U487" i="2"/>
  <c r="U343" i="2"/>
  <c r="T62" i="3" s="1"/>
  <c r="U491" i="2"/>
  <c r="U242" i="2"/>
  <c r="U179" i="2"/>
  <c r="U438" i="2"/>
  <c r="U499" i="2"/>
  <c r="U413" i="2"/>
  <c r="U302" i="2"/>
  <c r="U220" i="2"/>
  <c r="U366" i="2"/>
  <c r="U278" i="2"/>
  <c r="U325" i="2"/>
  <c r="U353" i="2"/>
  <c r="U331" i="2"/>
  <c r="U555" i="2"/>
  <c r="U135" i="2"/>
  <c r="U194" i="2"/>
  <c r="U396" i="2"/>
  <c r="U109" i="2"/>
  <c r="U198" i="2"/>
  <c r="U344" i="2"/>
  <c r="U215" i="2"/>
  <c r="U633" i="2"/>
  <c r="U70" i="2"/>
  <c r="U147" i="2"/>
  <c r="U506" i="2"/>
  <c r="U261" i="2"/>
  <c r="U348" i="2"/>
  <c r="U464" i="2"/>
  <c r="U337" i="2"/>
  <c r="U74" i="2"/>
  <c r="U60" i="2"/>
  <c r="U532" i="2"/>
  <c r="U161" i="2"/>
  <c r="U419" i="2"/>
  <c r="U105" i="2"/>
  <c r="U255" i="2"/>
  <c r="U447" i="2"/>
  <c r="U50" i="2"/>
  <c r="U252" i="2"/>
  <c r="U646" i="2"/>
  <c r="U333" i="2"/>
  <c r="U107" i="2"/>
  <c r="U226" i="2"/>
  <c r="U307" i="2"/>
  <c r="U407" i="2"/>
  <c r="U677" i="2"/>
  <c r="U384" i="2"/>
  <c r="U303" i="2"/>
  <c r="U31" i="2"/>
  <c r="U12" i="2"/>
  <c r="U124" i="2"/>
  <c r="U529" i="2"/>
  <c r="U480" i="2"/>
  <c r="T94" i="3" s="1"/>
  <c r="U683" i="2"/>
  <c r="U54" i="2"/>
  <c r="U409" i="2"/>
  <c r="T101" i="3" s="1"/>
  <c r="U48" i="2"/>
  <c r="U328" i="2"/>
  <c r="U14" i="2"/>
  <c r="U275" i="2"/>
  <c r="U86" i="2"/>
  <c r="U346" i="2"/>
  <c r="U729" i="2"/>
  <c r="U253" i="2"/>
  <c r="U551" i="2"/>
  <c r="U61" i="2"/>
  <c r="U635" i="2"/>
  <c r="U349" i="2"/>
  <c r="U265" i="2"/>
  <c r="U159" i="2"/>
  <c r="U272" i="2"/>
  <c r="U439" i="2"/>
  <c r="T120" i="3" s="1"/>
  <c r="U469" i="2"/>
  <c r="U131" i="2"/>
  <c r="U488" i="2"/>
  <c r="U20" i="2"/>
  <c r="U284" i="2"/>
  <c r="U377" i="2"/>
  <c r="U647" i="2"/>
  <c r="U357" i="2"/>
  <c r="U192" i="2"/>
  <c r="U267" i="2"/>
  <c r="U659" i="2"/>
  <c r="U685" i="2"/>
  <c r="T107" i="3" s="1"/>
  <c r="U362" i="2"/>
  <c r="U387" i="2"/>
  <c r="U373" i="2"/>
  <c r="U217" i="2"/>
  <c r="U16" i="2"/>
  <c r="U570" i="2"/>
  <c r="U321" i="2"/>
  <c r="U463" i="2"/>
  <c r="U25" i="2"/>
  <c r="U19" i="2"/>
  <c r="U676" i="2"/>
  <c r="U231" i="2"/>
  <c r="U163" i="2"/>
  <c r="U557" i="2"/>
  <c r="U168" i="2"/>
  <c r="U208" i="2"/>
  <c r="U731" i="2"/>
  <c r="U503" i="2"/>
  <c r="U459" i="2"/>
  <c r="U473" i="2"/>
  <c r="U443" i="2"/>
  <c r="U455" i="2"/>
  <c r="U537" i="2"/>
  <c r="U241" i="2"/>
  <c r="U176" i="2"/>
  <c r="U370" i="2"/>
  <c r="U174" i="2"/>
  <c r="U561" i="2"/>
  <c r="T96" i="3" s="1"/>
  <c r="U288" i="2"/>
  <c r="U204" i="2"/>
  <c r="T5" i="3" s="1"/>
  <c r="U501" i="2"/>
  <c r="U89" i="2"/>
  <c r="U596" i="2"/>
  <c r="U583" i="2"/>
  <c r="U178" i="2"/>
  <c r="U556" i="2"/>
  <c r="U547" i="2"/>
  <c r="U675" i="2"/>
  <c r="U638" i="2"/>
  <c r="U360" i="2"/>
  <c r="U319" i="2"/>
  <c r="U609" i="2"/>
  <c r="U453" i="2"/>
  <c r="U692" i="2"/>
  <c r="U666" i="2"/>
  <c r="U36" i="2"/>
  <c r="U85" i="2"/>
  <c r="U212" i="2"/>
  <c r="U210" i="2"/>
  <c r="U68" i="2"/>
  <c r="U323" i="2"/>
  <c r="U152" i="2"/>
  <c r="U500" i="2"/>
  <c r="U195" i="2"/>
  <c r="U600" i="2"/>
  <c r="U5" i="2"/>
  <c r="U661" i="2"/>
  <c r="U690" i="2"/>
  <c r="U626" i="2"/>
  <c r="U563" i="2"/>
  <c r="U363" i="2"/>
  <c r="U588" i="2"/>
  <c r="U470" i="2"/>
  <c r="U650" i="2"/>
  <c r="U55" i="2"/>
  <c r="U400" i="2"/>
  <c r="T56" i="3" s="1"/>
  <c r="U289" i="2"/>
  <c r="U394" i="2"/>
  <c r="T106" i="3" s="1"/>
  <c r="U497" i="2"/>
  <c r="U310" i="2"/>
  <c r="U604" i="2"/>
  <c r="U441" i="2"/>
  <c r="U113" i="2"/>
  <c r="U504" i="2"/>
  <c r="T102" i="3" s="1"/>
  <c r="U73" i="2"/>
  <c r="U75" i="2"/>
  <c r="U283" i="2"/>
  <c r="U81" i="2"/>
  <c r="U521" i="2"/>
  <c r="U88" i="2"/>
  <c r="U295" i="2"/>
  <c r="U616" i="2"/>
  <c r="U187" i="2"/>
  <c r="U209" i="2"/>
  <c r="U143" i="2"/>
  <c r="U37" i="2"/>
  <c r="U155" i="2"/>
  <c r="U586" i="2"/>
  <c r="U420" i="2"/>
  <c r="U10" i="2"/>
  <c r="U167" i="2"/>
  <c r="U528" i="2"/>
  <c r="U306" i="2"/>
  <c r="U512" i="2"/>
  <c r="U356" i="2"/>
  <c r="U296" i="2"/>
  <c r="U80" i="2"/>
  <c r="U670" i="2"/>
  <c r="U40" i="2"/>
  <c r="U35" i="2"/>
  <c r="U183" i="2"/>
  <c r="U385" i="2"/>
  <c r="U436" i="2"/>
  <c r="U430" i="2"/>
  <c r="U558" i="2"/>
  <c r="U118" i="2"/>
  <c r="U106" i="2"/>
  <c r="U379" i="2"/>
  <c r="U432" i="2"/>
  <c r="U632" i="2"/>
  <c r="U45" i="2"/>
  <c r="U571" i="2"/>
  <c r="U442" i="2"/>
  <c r="U386" i="2"/>
  <c r="U630" i="2"/>
  <c r="U359" i="2"/>
  <c r="U412" i="2"/>
  <c r="U613" i="2"/>
  <c r="U696" i="2"/>
  <c r="U369" i="2"/>
  <c r="U492" i="2"/>
  <c r="U716" i="2"/>
  <c r="U589" i="2"/>
  <c r="U597" i="2"/>
  <c r="U431" i="2"/>
  <c r="U52" i="2"/>
  <c r="T2" i="3" s="1"/>
  <c r="U538" i="2"/>
  <c r="U274" i="2"/>
  <c r="U472" i="2"/>
  <c r="U24" i="2"/>
  <c r="U254" i="2"/>
  <c r="U22" i="2"/>
  <c r="U466" i="2"/>
  <c r="U104" i="2"/>
  <c r="U347" i="2"/>
  <c r="T100" i="3" s="1"/>
  <c r="U475" i="2"/>
  <c r="U58" i="2"/>
  <c r="U435" i="2"/>
  <c r="U368" i="2"/>
  <c r="U162" i="2"/>
  <c r="U399" i="2"/>
  <c r="U190" i="2"/>
  <c r="T16" i="3" s="1"/>
  <c r="U734" i="2"/>
  <c r="U406" i="2"/>
  <c r="U448" i="2"/>
  <c r="U489" i="2"/>
  <c r="U474" i="2"/>
  <c r="U53" i="2"/>
  <c r="U340" i="2"/>
  <c r="U138" i="2"/>
  <c r="U3" i="2"/>
  <c r="U525" i="2"/>
  <c r="U197" i="2"/>
  <c r="U248" i="2"/>
  <c r="U116" i="2"/>
  <c r="U434" i="2"/>
  <c r="U584" i="2"/>
  <c r="U182" i="2"/>
  <c r="U165" i="2"/>
  <c r="U567" i="2"/>
  <c r="U484" i="2"/>
  <c r="U193" i="2"/>
  <c r="U137" i="2"/>
  <c r="U119" i="2"/>
  <c r="U94" i="2"/>
  <c r="U218" i="2"/>
  <c r="T17" i="3" s="1"/>
  <c r="U405" i="2"/>
  <c r="U703" i="2"/>
  <c r="U213" i="2"/>
  <c r="U224" i="2"/>
  <c r="U304" i="2"/>
  <c r="U96" i="2"/>
  <c r="U112" i="2"/>
  <c r="U461" i="2"/>
  <c r="U602" i="2"/>
  <c r="U636" i="2"/>
  <c r="U345" i="2"/>
  <c r="U417" i="2"/>
  <c r="U67" i="2"/>
  <c r="U172" i="2"/>
  <c r="U390" i="2"/>
  <c r="U205" i="2"/>
  <c r="U549" i="2"/>
  <c r="U56" i="2"/>
  <c r="U202" i="2"/>
  <c r="U229" i="2"/>
  <c r="U375" i="2"/>
  <c r="U374" i="2"/>
  <c r="U63" i="2"/>
  <c r="U279" i="2"/>
  <c r="U326" i="2"/>
  <c r="U623" i="2"/>
  <c r="U136" i="2"/>
  <c r="U610" i="2"/>
  <c r="U34" i="2"/>
  <c r="U65" i="2"/>
  <c r="U678" i="2"/>
  <c r="U11" i="2"/>
  <c r="U544" i="2"/>
  <c r="U243" i="2"/>
  <c r="U536" i="2"/>
  <c r="U169" i="2"/>
  <c r="U351" i="2"/>
  <c r="U277" i="2"/>
  <c r="U388" i="2"/>
  <c r="U132" i="2"/>
  <c r="U157" i="2"/>
  <c r="U130" i="2"/>
  <c r="U533" i="2"/>
  <c r="U2" i="2"/>
  <c r="U166" i="2"/>
  <c r="U322" i="2"/>
  <c r="U318" i="2"/>
  <c r="U367" i="2"/>
  <c r="U395" i="2"/>
  <c r="U199" i="2"/>
  <c r="U8" i="2"/>
  <c r="U59" i="2"/>
  <c r="U627" i="2"/>
  <c r="U211" i="2"/>
  <c r="U39" i="2"/>
  <c r="U641" i="2"/>
  <c r="U93" i="2"/>
  <c r="U101" i="2"/>
  <c r="U478" i="2"/>
  <c r="U425" i="2"/>
  <c r="U735" i="2"/>
  <c r="U123" i="2"/>
  <c r="U687" i="2"/>
  <c r="U84" i="2"/>
  <c r="U575" i="2"/>
  <c r="U92" i="2"/>
  <c r="U418" i="2"/>
  <c r="U568" i="2"/>
  <c r="U207" i="2"/>
  <c r="U181" i="2"/>
  <c r="T15" i="3" s="1"/>
  <c r="U700" i="2"/>
  <c r="U41" i="2"/>
  <c r="U285" i="2"/>
  <c r="U371" i="2"/>
  <c r="U32" i="2"/>
  <c r="U6" i="2"/>
  <c r="U27" i="2"/>
  <c r="U235" i="2"/>
  <c r="U153" i="2"/>
  <c r="U78" i="2"/>
  <c r="U146" i="2"/>
  <c r="U154" i="2"/>
  <c r="U43" i="2"/>
  <c r="U580" i="2"/>
  <c r="U611" i="2"/>
  <c r="U214" i="2"/>
  <c r="U462" i="2"/>
  <c r="U125" i="2"/>
  <c r="U404" i="2"/>
  <c r="U77" i="2"/>
  <c r="U160" i="2"/>
  <c r="U511" i="2"/>
  <c r="U18" i="2"/>
  <c r="T14" i="3" s="1"/>
  <c r="U524" i="2"/>
  <c r="U552" i="2"/>
  <c r="U329" i="2"/>
  <c r="U173" i="2"/>
  <c r="U674" i="2"/>
  <c r="U49" i="2"/>
  <c r="U631" i="2"/>
  <c r="T125" i="3" s="1"/>
  <c r="U28" i="2"/>
  <c r="U717" i="2"/>
  <c r="U376" i="2"/>
  <c r="U292" i="2"/>
  <c r="U148" i="2"/>
  <c r="U423" i="2"/>
  <c r="U645" i="2"/>
  <c r="U411" i="2"/>
  <c r="U114" i="2"/>
  <c r="U330" i="2"/>
  <c r="U637" i="2"/>
  <c r="U507" i="2"/>
  <c r="U17" i="2"/>
  <c r="U9" i="2"/>
  <c r="U184" i="2"/>
  <c r="U180" i="2"/>
  <c r="U282" i="2"/>
  <c r="U33" i="2"/>
  <c r="U452" i="2"/>
  <c r="U605" i="2"/>
  <c r="U256" i="2"/>
  <c r="U397" i="2"/>
  <c r="U490" i="2"/>
  <c r="U266" i="2"/>
  <c r="U450" i="2"/>
  <c r="U227" i="2"/>
  <c r="U238" i="2"/>
  <c r="U704" i="2"/>
  <c r="U542" i="2"/>
  <c r="U624" i="2"/>
  <c r="U518" i="2"/>
  <c r="U615" i="2"/>
  <c r="U15" i="2"/>
  <c r="U355" i="2"/>
  <c r="U244" i="2"/>
  <c r="U150" i="2"/>
  <c r="U203" i="2"/>
  <c r="U381" i="2"/>
  <c r="U599" i="2"/>
  <c r="U730" i="2"/>
  <c r="U301" i="2"/>
  <c r="U649" i="2"/>
  <c r="U250" i="2"/>
  <c r="U711" i="2"/>
  <c r="U21" i="2"/>
  <c r="U90" i="2"/>
  <c r="U481" i="2"/>
  <c r="U576" i="2"/>
  <c r="U467" i="2"/>
  <c r="U7" i="2"/>
  <c r="U234" i="2"/>
  <c r="U523" i="2"/>
  <c r="U128" i="2"/>
  <c r="U72" i="2"/>
  <c r="U643" i="2"/>
  <c r="U117" i="2"/>
  <c r="U314" i="2"/>
  <c r="U95" i="2"/>
  <c r="U634" i="2"/>
  <c r="U460" i="2"/>
  <c r="U592" i="2"/>
  <c r="T97" i="3" s="1"/>
  <c r="U158" i="2"/>
  <c r="U144" i="2"/>
  <c r="U486" i="2"/>
  <c r="T57" i="3" s="1"/>
  <c r="U149" i="2"/>
  <c r="U426" i="2"/>
  <c r="U403" i="2"/>
  <c r="U4" i="2"/>
  <c r="T60" i="3" s="1"/>
  <c r="U673" i="2"/>
  <c r="U697" i="2"/>
  <c r="U140" i="2"/>
  <c r="U13" i="2"/>
  <c r="U662" i="2"/>
  <c r="U493" i="2"/>
  <c r="U433" i="2"/>
  <c r="U587" i="2"/>
  <c r="U82" i="2"/>
  <c r="U648" i="2"/>
  <c r="U721" i="2"/>
  <c r="U702" i="2"/>
  <c r="U120" i="2"/>
  <c r="U727" i="2"/>
  <c r="U129" i="2"/>
  <c r="U312" i="2"/>
  <c r="U206" i="2"/>
  <c r="U427" i="2"/>
  <c r="U378" i="2"/>
  <c r="U294" i="2"/>
  <c r="U223" i="2"/>
  <c r="U297" i="2"/>
  <c r="U540" i="2"/>
  <c r="U560" i="2"/>
  <c r="U103" i="2"/>
  <c r="U339" i="2"/>
  <c r="U354" i="2"/>
  <c r="U309" i="2"/>
  <c r="U293" i="2"/>
  <c r="U398" i="2"/>
  <c r="U29" i="2"/>
  <c r="U505" i="2"/>
  <c r="U519" i="2"/>
  <c r="U38" i="2"/>
  <c r="U23" i="2"/>
  <c r="U535" i="2"/>
  <c r="U380" i="2"/>
  <c r="U652" i="2"/>
  <c r="U30" i="2"/>
  <c r="U719" i="2"/>
  <c r="U382" i="2"/>
  <c r="U590" i="2"/>
  <c r="U582" i="2"/>
  <c r="U622" i="2"/>
  <c r="U577" i="2"/>
  <c r="U335" i="2"/>
  <c r="U57" i="2"/>
  <c r="U595" i="2"/>
  <c r="U449" i="2"/>
  <c r="U83" i="2"/>
  <c r="U565" i="2"/>
  <c r="U171" i="2"/>
  <c r="U476" i="2"/>
  <c r="U401" i="2"/>
  <c r="U287" i="2"/>
  <c r="U726" i="2"/>
  <c r="U196" i="2"/>
  <c r="U79" i="2"/>
  <c r="U291" i="2"/>
  <c r="U108" i="2"/>
  <c r="U185" i="2"/>
  <c r="U591" i="2"/>
  <c r="U479" i="2"/>
  <c r="U574" i="2"/>
  <c r="U316" i="2"/>
  <c r="U305" i="2"/>
  <c r="U99" i="2"/>
  <c r="U100" i="2"/>
  <c r="U315" i="2"/>
  <c r="U424" i="2"/>
  <c r="U236" i="2"/>
  <c r="T54" i="3" s="1"/>
  <c r="U578" i="2"/>
  <c r="U566" i="2"/>
  <c r="U496" i="2"/>
  <c r="U177" i="2"/>
  <c r="U468" i="2"/>
  <c r="U694" i="2"/>
  <c r="U706" i="2"/>
  <c r="U530" i="2"/>
  <c r="U708" i="2"/>
  <c r="U440" i="2"/>
  <c r="U579" i="2"/>
  <c r="U389" i="2"/>
  <c r="U446" i="2"/>
  <c r="U201" i="2"/>
  <c r="U471" i="2"/>
  <c r="U720" i="2"/>
  <c r="U617" i="2"/>
  <c r="U509" i="2"/>
  <c r="U733" i="2"/>
  <c r="U42" i="2"/>
  <c r="U317" i="2"/>
  <c r="U402" i="2"/>
  <c r="U629" i="2"/>
  <c r="U598" i="2"/>
  <c r="U336" i="2"/>
  <c r="U186" i="2"/>
  <c r="U606" i="2"/>
  <c r="U465" i="2"/>
  <c r="U175" i="2"/>
  <c r="U653" i="2"/>
  <c r="U145" i="2"/>
  <c r="U115" i="2"/>
  <c r="U541" i="2"/>
  <c r="U520" i="2"/>
  <c r="U569" i="2"/>
  <c r="T122" i="3" s="1"/>
  <c r="U437" i="2"/>
  <c r="U313" i="2"/>
  <c r="U308" i="2"/>
  <c r="U290" i="2"/>
  <c r="U421" i="2"/>
  <c r="U548" i="2"/>
  <c r="U122" i="2"/>
  <c r="U98" i="2"/>
  <c r="U142" i="2"/>
  <c r="U188" i="2"/>
  <c r="U257" i="2"/>
  <c r="U668" i="2"/>
  <c r="U693" i="2"/>
  <c r="U91" i="2"/>
  <c r="U422" i="2"/>
  <c r="U725" i="2"/>
  <c r="U539" i="2"/>
  <c r="T121" i="3" s="1"/>
  <c r="U64" i="2"/>
  <c r="U133" i="2"/>
  <c r="U247" i="2"/>
  <c r="U87" i="2"/>
  <c r="U286" i="2"/>
  <c r="U553" i="2"/>
  <c r="U69" i="2"/>
  <c r="U233" i="2"/>
  <c r="U656" i="2"/>
  <c r="U311" i="2"/>
  <c r="U258" i="2"/>
  <c r="U559" i="2"/>
  <c r="T95" i="3" s="1"/>
  <c r="U44" i="2"/>
  <c r="U517" i="2"/>
  <c r="U350" i="2"/>
  <c r="U620" i="2"/>
  <c r="U642" i="2"/>
  <c r="U51" i="2"/>
  <c r="U665" i="2"/>
  <c r="U639" i="2"/>
  <c r="U585" i="2"/>
  <c r="U268" i="2"/>
  <c r="U657" i="2"/>
  <c r="U545" i="2"/>
  <c r="U428" i="2"/>
  <c r="U141" i="2"/>
  <c r="U222" i="2"/>
  <c r="U392" i="2"/>
  <c r="U391" i="2"/>
  <c r="U62" i="2"/>
  <c r="U228" i="2"/>
  <c r="U712" i="2"/>
  <c r="U216" i="2"/>
  <c r="U705" i="2"/>
  <c r="U111" i="2"/>
  <c r="U271" i="2"/>
  <c r="U621" i="2"/>
  <c r="U498" i="2"/>
  <c r="U221" i="2"/>
  <c r="U259" i="2"/>
  <c r="U723" i="2"/>
  <c r="U300" i="2"/>
  <c r="U655" i="2"/>
  <c r="U562" i="2"/>
  <c r="U151" i="2"/>
  <c r="U126" i="2"/>
  <c r="U230" i="2"/>
  <c r="U681" i="2"/>
  <c r="U245" i="2"/>
  <c r="U264" i="2"/>
  <c r="U607" i="2"/>
  <c r="U110" i="2"/>
  <c r="U526" i="2"/>
  <c r="U614" i="2"/>
  <c r="U738" i="2"/>
  <c r="U554" i="2"/>
  <c r="U715" i="2"/>
  <c r="U276" i="2"/>
  <c r="U260" i="2"/>
  <c r="U737" i="2"/>
  <c r="U508" i="2"/>
  <c r="U365" i="2"/>
  <c r="U320" i="2"/>
  <c r="T53" i="3" s="1"/>
  <c r="U189" i="2"/>
  <c r="U102" i="2"/>
  <c r="U534" i="2"/>
  <c r="U510" i="2"/>
  <c r="T61" i="3" s="1"/>
  <c r="U458" i="2"/>
  <c r="U699" i="2"/>
  <c r="U494" i="2"/>
  <c r="U71" i="2"/>
  <c r="U572" i="2"/>
  <c r="U728" i="2"/>
  <c r="U709" i="2"/>
  <c r="U495" i="2"/>
  <c r="U612" i="2"/>
  <c r="U454" i="2"/>
  <c r="U691" i="2"/>
  <c r="U139" i="2"/>
  <c r="U232" i="2"/>
  <c r="U672" i="2"/>
  <c r="U456" i="2"/>
  <c r="U76" i="2"/>
  <c r="U273" i="2"/>
  <c r="U334" i="2"/>
  <c r="U342" i="2"/>
  <c r="U219" i="2"/>
  <c r="U527" i="2"/>
  <c r="U251" i="2"/>
  <c r="U564" i="2"/>
  <c r="U654" i="2"/>
  <c r="U263" i="2"/>
  <c r="U270" i="2"/>
  <c r="U628" i="2"/>
  <c r="U445" i="2"/>
  <c r="U383" i="2"/>
  <c r="U451" i="2"/>
  <c r="U341" i="2"/>
  <c r="U170" i="2"/>
  <c r="U332" i="2"/>
  <c r="U483" i="2"/>
  <c r="U625" i="2"/>
  <c r="U237" i="2"/>
  <c r="U722" i="2"/>
  <c r="U594" i="2"/>
  <c r="U280" i="2"/>
  <c r="U698" i="2"/>
  <c r="U513" i="2"/>
  <c r="U338" i="2"/>
  <c r="U603" i="2"/>
  <c r="U664" i="2"/>
  <c r="U249" i="2"/>
  <c r="U695" i="2"/>
  <c r="T126" i="3" s="1"/>
  <c r="U543" i="2"/>
  <c r="U361" i="2"/>
  <c r="U269" i="2"/>
  <c r="U651" i="2"/>
  <c r="U686" i="2"/>
  <c r="U688" i="2"/>
  <c r="U689" i="2"/>
  <c r="U593" i="2"/>
  <c r="U680" i="2"/>
  <c r="U477" i="2"/>
  <c r="U701" i="2"/>
  <c r="U514" i="2"/>
  <c r="U485" i="2"/>
  <c r="U736" i="2"/>
  <c r="U679" i="2"/>
  <c r="T98" i="3" s="1"/>
  <c r="U669" i="2"/>
  <c r="U663" i="2"/>
  <c r="U707" i="2"/>
  <c r="U682" i="2"/>
  <c r="U671" i="2"/>
  <c r="U732" i="2"/>
  <c r="U714" i="2"/>
  <c r="U724" i="2"/>
  <c r="U710" i="2"/>
  <c r="U619" i="2"/>
  <c r="U640" i="2"/>
  <c r="U718" i="2"/>
  <c r="T660" i="2"/>
  <c r="T546" i="2"/>
  <c r="T516" i="2"/>
  <c r="T121" i="2"/>
  <c r="T298" i="2"/>
  <c r="T415" i="2"/>
  <c r="T324" i="2"/>
  <c r="T358" i="2"/>
  <c r="T618" i="2"/>
  <c r="T522" i="2"/>
  <c r="T364" i="2"/>
  <c r="T225" i="2"/>
  <c r="T156" i="2"/>
  <c r="T658" i="2"/>
  <c r="T134" i="2"/>
  <c r="T482" i="2"/>
  <c r="T46" i="2"/>
  <c r="T573" i="2"/>
  <c r="T644" i="2"/>
  <c r="T408" i="2"/>
  <c r="T444" i="2"/>
  <c r="T393" i="2"/>
  <c r="T414" i="2"/>
  <c r="T550" i="2"/>
  <c r="T66" i="2"/>
  <c r="T281" i="2"/>
  <c r="T246" i="2"/>
  <c r="T608" i="2"/>
  <c r="T581" i="2"/>
  <c r="T127" i="2"/>
  <c r="T684" i="2"/>
  <c r="T372" i="2"/>
  <c r="S105" i="3" s="1"/>
  <c r="T97" i="2"/>
  <c r="T410" i="2"/>
  <c r="T713" i="2"/>
  <c r="T352" i="2"/>
  <c r="T239" i="2"/>
  <c r="T26" i="2"/>
  <c r="T667" i="2"/>
  <c r="T47" i="2"/>
  <c r="T164" i="2"/>
  <c r="T299" i="2"/>
  <c r="T531" i="2"/>
  <c r="T502" i="2"/>
  <c r="T429" i="2"/>
  <c r="T191" i="2"/>
  <c r="T240" i="2"/>
  <c r="S99" i="3" s="1"/>
  <c r="T601" i="2"/>
  <c r="T262" i="2"/>
  <c r="T515" i="2"/>
  <c r="T416" i="2"/>
  <c r="T327" i="2"/>
  <c r="T457" i="2"/>
  <c r="T200" i="2"/>
  <c r="T487" i="2"/>
  <c r="T343" i="2"/>
  <c r="S62" i="3" s="1"/>
  <c r="T491" i="2"/>
  <c r="T242" i="2"/>
  <c r="T179" i="2"/>
  <c r="T438" i="2"/>
  <c r="T499" i="2"/>
  <c r="T413" i="2"/>
  <c r="T302" i="2"/>
  <c r="T220" i="2"/>
  <c r="T366" i="2"/>
  <c r="T278" i="2"/>
  <c r="T325" i="2"/>
  <c r="T353" i="2"/>
  <c r="T331" i="2"/>
  <c r="T555" i="2"/>
  <c r="T135" i="2"/>
  <c r="T194" i="2"/>
  <c r="T396" i="2"/>
  <c r="T109" i="2"/>
  <c r="T198" i="2"/>
  <c r="T344" i="2"/>
  <c r="T215" i="2"/>
  <c r="T633" i="2"/>
  <c r="T70" i="2"/>
  <c r="T147" i="2"/>
  <c r="T506" i="2"/>
  <c r="T261" i="2"/>
  <c r="T348" i="2"/>
  <c r="T464" i="2"/>
  <c r="T337" i="2"/>
  <c r="T74" i="2"/>
  <c r="T60" i="2"/>
  <c r="T532" i="2"/>
  <c r="T161" i="2"/>
  <c r="T419" i="2"/>
  <c r="T105" i="2"/>
  <c r="T255" i="2"/>
  <c r="T447" i="2"/>
  <c r="T50" i="2"/>
  <c r="T252" i="2"/>
  <c r="T646" i="2"/>
  <c r="T333" i="2"/>
  <c r="T107" i="2"/>
  <c r="T226" i="2"/>
  <c r="T307" i="2"/>
  <c r="T407" i="2"/>
  <c r="T677" i="2"/>
  <c r="T384" i="2"/>
  <c r="T303" i="2"/>
  <c r="T31" i="2"/>
  <c r="T12" i="2"/>
  <c r="T124" i="2"/>
  <c r="T529" i="2"/>
  <c r="T480" i="2"/>
  <c r="S94" i="3" s="1"/>
  <c r="T683" i="2"/>
  <c r="T54" i="2"/>
  <c r="T409" i="2"/>
  <c r="S101" i="3" s="1"/>
  <c r="T48" i="2"/>
  <c r="T328" i="2"/>
  <c r="T14" i="2"/>
  <c r="T275" i="2"/>
  <c r="T86" i="2"/>
  <c r="T346" i="2"/>
  <c r="T729" i="2"/>
  <c r="T253" i="2"/>
  <c r="T551" i="2"/>
  <c r="T61" i="2"/>
  <c r="T635" i="2"/>
  <c r="T349" i="2"/>
  <c r="T265" i="2"/>
  <c r="T159" i="2"/>
  <c r="T272" i="2"/>
  <c r="T439" i="2"/>
  <c r="S120" i="3" s="1"/>
  <c r="T469" i="2"/>
  <c r="T131" i="2"/>
  <c r="T488" i="2"/>
  <c r="T20" i="2"/>
  <c r="T284" i="2"/>
  <c r="T377" i="2"/>
  <c r="T647" i="2"/>
  <c r="T357" i="2"/>
  <c r="T192" i="2"/>
  <c r="T267" i="2"/>
  <c r="T659" i="2"/>
  <c r="T685" i="2"/>
  <c r="S107" i="3" s="1"/>
  <c r="T362" i="2"/>
  <c r="T387" i="2"/>
  <c r="T373" i="2"/>
  <c r="T217" i="2"/>
  <c r="T16" i="2"/>
  <c r="T570" i="2"/>
  <c r="T321" i="2"/>
  <c r="T463" i="2"/>
  <c r="T25" i="2"/>
  <c r="T19" i="2"/>
  <c r="T676" i="2"/>
  <c r="T231" i="2"/>
  <c r="T163" i="2"/>
  <c r="T557" i="2"/>
  <c r="T168" i="2"/>
  <c r="T208" i="2"/>
  <c r="T731" i="2"/>
  <c r="T503" i="2"/>
  <c r="T459" i="2"/>
  <c r="T473" i="2"/>
  <c r="T443" i="2"/>
  <c r="T455" i="2"/>
  <c r="T537" i="2"/>
  <c r="T241" i="2"/>
  <c r="T176" i="2"/>
  <c r="T370" i="2"/>
  <c r="T174" i="2"/>
  <c r="T561" i="2"/>
  <c r="S96" i="3" s="1"/>
  <c r="T288" i="2"/>
  <c r="T204" i="2"/>
  <c r="S5" i="3" s="1"/>
  <c r="T501" i="2"/>
  <c r="T89" i="2"/>
  <c r="T596" i="2"/>
  <c r="T583" i="2"/>
  <c r="T178" i="2"/>
  <c r="T556" i="2"/>
  <c r="T547" i="2"/>
  <c r="T675" i="2"/>
  <c r="T638" i="2"/>
  <c r="T360" i="2"/>
  <c r="T319" i="2"/>
  <c r="T609" i="2"/>
  <c r="T453" i="2"/>
  <c r="T692" i="2"/>
  <c r="T666" i="2"/>
  <c r="T36" i="2"/>
  <c r="T85" i="2"/>
  <c r="T212" i="2"/>
  <c r="T210" i="2"/>
  <c r="T68" i="2"/>
  <c r="T323" i="2"/>
  <c r="T152" i="2"/>
  <c r="T500" i="2"/>
  <c r="T195" i="2"/>
  <c r="T600" i="2"/>
  <c r="T5" i="2"/>
  <c r="T661" i="2"/>
  <c r="T690" i="2"/>
  <c r="T626" i="2"/>
  <c r="T563" i="2"/>
  <c r="T363" i="2"/>
  <c r="T588" i="2"/>
  <c r="T470" i="2"/>
  <c r="T650" i="2"/>
  <c r="T55" i="2"/>
  <c r="T400" i="2"/>
  <c r="S56" i="3" s="1"/>
  <c r="T289" i="2"/>
  <c r="T394" i="2"/>
  <c r="S106" i="3" s="1"/>
  <c r="T497" i="2"/>
  <c r="T310" i="2"/>
  <c r="T604" i="2"/>
  <c r="T441" i="2"/>
  <c r="T113" i="2"/>
  <c r="T504" i="2"/>
  <c r="S102" i="3" s="1"/>
  <c r="T73" i="2"/>
  <c r="T75" i="2"/>
  <c r="T283" i="2"/>
  <c r="T81" i="2"/>
  <c r="T521" i="2"/>
  <c r="T88" i="2"/>
  <c r="T295" i="2"/>
  <c r="T616" i="2"/>
  <c r="T187" i="2"/>
  <c r="T209" i="2"/>
  <c r="T143" i="2"/>
  <c r="T37" i="2"/>
  <c r="T155" i="2"/>
  <c r="T586" i="2"/>
  <c r="T420" i="2"/>
  <c r="T10" i="2"/>
  <c r="T167" i="2"/>
  <c r="T528" i="2"/>
  <c r="T306" i="2"/>
  <c r="T512" i="2"/>
  <c r="T356" i="2"/>
  <c r="T296" i="2"/>
  <c r="T80" i="2"/>
  <c r="T670" i="2"/>
  <c r="T40" i="2"/>
  <c r="T35" i="2"/>
  <c r="T183" i="2"/>
  <c r="T385" i="2"/>
  <c r="T436" i="2"/>
  <c r="T430" i="2"/>
  <c r="T558" i="2"/>
  <c r="T118" i="2"/>
  <c r="T106" i="2"/>
  <c r="T379" i="2"/>
  <c r="T432" i="2"/>
  <c r="T632" i="2"/>
  <c r="T45" i="2"/>
  <c r="T571" i="2"/>
  <c r="T442" i="2"/>
  <c r="T386" i="2"/>
  <c r="T630" i="2"/>
  <c r="T359" i="2"/>
  <c r="T412" i="2"/>
  <c r="T613" i="2"/>
  <c r="T696" i="2"/>
  <c r="T369" i="2"/>
  <c r="T492" i="2"/>
  <c r="T716" i="2"/>
  <c r="T589" i="2"/>
  <c r="T597" i="2"/>
  <c r="T431" i="2"/>
  <c r="T52" i="2"/>
  <c r="S2" i="3" s="1"/>
  <c r="T538" i="2"/>
  <c r="T274" i="2"/>
  <c r="T472" i="2"/>
  <c r="T24" i="2"/>
  <c r="T254" i="2"/>
  <c r="T22" i="2"/>
  <c r="T466" i="2"/>
  <c r="T104" i="2"/>
  <c r="T347" i="2"/>
  <c r="S100" i="3" s="1"/>
  <c r="T475" i="2"/>
  <c r="T58" i="2"/>
  <c r="T435" i="2"/>
  <c r="T368" i="2"/>
  <c r="T162" i="2"/>
  <c r="T399" i="2"/>
  <c r="T190" i="2"/>
  <c r="S16" i="3" s="1"/>
  <c r="T734" i="2"/>
  <c r="T406" i="2"/>
  <c r="T448" i="2"/>
  <c r="T489" i="2"/>
  <c r="T474" i="2"/>
  <c r="T53" i="2"/>
  <c r="T340" i="2"/>
  <c r="T138" i="2"/>
  <c r="T3" i="2"/>
  <c r="T525" i="2"/>
  <c r="T197" i="2"/>
  <c r="T248" i="2"/>
  <c r="T116" i="2"/>
  <c r="T434" i="2"/>
  <c r="T584" i="2"/>
  <c r="T182" i="2"/>
  <c r="T165" i="2"/>
  <c r="T567" i="2"/>
  <c r="T484" i="2"/>
  <c r="T193" i="2"/>
  <c r="T137" i="2"/>
  <c r="T119" i="2"/>
  <c r="T94" i="2"/>
  <c r="T218" i="2"/>
  <c r="S17" i="3" s="1"/>
  <c r="T405" i="2"/>
  <c r="T703" i="2"/>
  <c r="T213" i="2"/>
  <c r="T224" i="2"/>
  <c r="T304" i="2"/>
  <c r="T96" i="2"/>
  <c r="T112" i="2"/>
  <c r="T461" i="2"/>
  <c r="T602" i="2"/>
  <c r="T636" i="2"/>
  <c r="T345" i="2"/>
  <c r="T417" i="2"/>
  <c r="T67" i="2"/>
  <c r="T172" i="2"/>
  <c r="T390" i="2"/>
  <c r="T205" i="2"/>
  <c r="T549" i="2"/>
  <c r="T56" i="2"/>
  <c r="T202" i="2"/>
  <c r="T229" i="2"/>
  <c r="T375" i="2"/>
  <c r="T374" i="2"/>
  <c r="T63" i="2"/>
  <c r="T279" i="2"/>
  <c r="T326" i="2"/>
  <c r="T623" i="2"/>
  <c r="T136" i="2"/>
  <c r="T610" i="2"/>
  <c r="T34" i="2"/>
  <c r="T65" i="2"/>
  <c r="T678" i="2"/>
  <c r="T11" i="2"/>
  <c r="T544" i="2"/>
  <c r="T243" i="2"/>
  <c r="T536" i="2"/>
  <c r="T169" i="2"/>
  <c r="T351" i="2"/>
  <c r="T277" i="2"/>
  <c r="T388" i="2"/>
  <c r="T132" i="2"/>
  <c r="T157" i="2"/>
  <c r="T130" i="2"/>
  <c r="T533" i="2"/>
  <c r="T2" i="2"/>
  <c r="T166" i="2"/>
  <c r="T322" i="2"/>
  <c r="T318" i="2"/>
  <c r="T367" i="2"/>
  <c r="T395" i="2"/>
  <c r="T199" i="2"/>
  <c r="T8" i="2"/>
  <c r="T59" i="2"/>
  <c r="T627" i="2"/>
  <c r="T211" i="2"/>
  <c r="T39" i="2"/>
  <c r="T641" i="2"/>
  <c r="T93" i="2"/>
  <c r="T101" i="2"/>
  <c r="T478" i="2"/>
  <c r="T425" i="2"/>
  <c r="T735" i="2"/>
  <c r="T123" i="2"/>
  <c r="T687" i="2"/>
  <c r="T84" i="2"/>
  <c r="T575" i="2"/>
  <c r="T92" i="2"/>
  <c r="T418" i="2"/>
  <c r="T568" i="2"/>
  <c r="T207" i="2"/>
  <c r="T181" i="2"/>
  <c r="S15" i="3" s="1"/>
  <c r="T700" i="2"/>
  <c r="T41" i="2"/>
  <c r="T285" i="2"/>
  <c r="T371" i="2"/>
  <c r="T32" i="2"/>
  <c r="T6" i="2"/>
  <c r="T27" i="2"/>
  <c r="T235" i="2"/>
  <c r="T153" i="2"/>
  <c r="T78" i="2"/>
  <c r="T146" i="2"/>
  <c r="T154" i="2"/>
  <c r="T43" i="2"/>
  <c r="T580" i="2"/>
  <c r="T611" i="2"/>
  <c r="T214" i="2"/>
  <c r="T462" i="2"/>
  <c r="T125" i="2"/>
  <c r="T404" i="2"/>
  <c r="T77" i="2"/>
  <c r="T160" i="2"/>
  <c r="T511" i="2"/>
  <c r="T18" i="2"/>
  <c r="S14" i="3" s="1"/>
  <c r="T524" i="2"/>
  <c r="T552" i="2"/>
  <c r="T329" i="2"/>
  <c r="T173" i="2"/>
  <c r="T674" i="2"/>
  <c r="T49" i="2"/>
  <c r="T631" i="2"/>
  <c r="S125" i="3" s="1"/>
  <c r="T28" i="2"/>
  <c r="T717" i="2"/>
  <c r="T376" i="2"/>
  <c r="T292" i="2"/>
  <c r="T148" i="2"/>
  <c r="T423" i="2"/>
  <c r="T645" i="2"/>
  <c r="T411" i="2"/>
  <c r="T114" i="2"/>
  <c r="T330" i="2"/>
  <c r="T637" i="2"/>
  <c r="T507" i="2"/>
  <c r="T17" i="2"/>
  <c r="T9" i="2"/>
  <c r="T184" i="2"/>
  <c r="T180" i="2"/>
  <c r="T282" i="2"/>
  <c r="T33" i="2"/>
  <c r="T452" i="2"/>
  <c r="T605" i="2"/>
  <c r="T256" i="2"/>
  <c r="T397" i="2"/>
  <c r="T490" i="2"/>
  <c r="T266" i="2"/>
  <c r="T450" i="2"/>
  <c r="T227" i="2"/>
  <c r="T238" i="2"/>
  <c r="T704" i="2"/>
  <c r="T542" i="2"/>
  <c r="T624" i="2"/>
  <c r="T518" i="2"/>
  <c r="T615" i="2"/>
  <c r="T15" i="2"/>
  <c r="T355" i="2"/>
  <c r="T244" i="2"/>
  <c r="T150" i="2"/>
  <c r="T203" i="2"/>
  <c r="T381" i="2"/>
  <c r="T599" i="2"/>
  <c r="T730" i="2"/>
  <c r="T301" i="2"/>
  <c r="T649" i="2"/>
  <c r="T250" i="2"/>
  <c r="T711" i="2"/>
  <c r="T21" i="2"/>
  <c r="T90" i="2"/>
  <c r="T481" i="2"/>
  <c r="T576" i="2"/>
  <c r="T467" i="2"/>
  <c r="T7" i="2"/>
  <c r="T234" i="2"/>
  <c r="T523" i="2"/>
  <c r="T128" i="2"/>
  <c r="T72" i="2"/>
  <c r="T643" i="2"/>
  <c r="T117" i="2"/>
  <c r="T314" i="2"/>
  <c r="T95" i="2"/>
  <c r="T634" i="2"/>
  <c r="T460" i="2"/>
  <c r="T592" i="2"/>
  <c r="S97" i="3" s="1"/>
  <c r="T158" i="2"/>
  <c r="T144" i="2"/>
  <c r="T486" i="2"/>
  <c r="S57" i="3" s="1"/>
  <c r="T149" i="2"/>
  <c r="T426" i="2"/>
  <c r="T403" i="2"/>
  <c r="T4" i="2"/>
  <c r="S60" i="3" s="1"/>
  <c r="T673" i="2"/>
  <c r="T697" i="2"/>
  <c r="T140" i="2"/>
  <c r="T13" i="2"/>
  <c r="T662" i="2"/>
  <c r="T493" i="2"/>
  <c r="T433" i="2"/>
  <c r="T587" i="2"/>
  <c r="T82" i="2"/>
  <c r="T648" i="2"/>
  <c r="T721" i="2"/>
  <c r="T702" i="2"/>
  <c r="T120" i="2"/>
  <c r="T727" i="2"/>
  <c r="T129" i="2"/>
  <c r="T312" i="2"/>
  <c r="T206" i="2"/>
  <c r="T427" i="2"/>
  <c r="T378" i="2"/>
  <c r="T294" i="2"/>
  <c r="T223" i="2"/>
  <c r="T297" i="2"/>
  <c r="T540" i="2"/>
  <c r="T560" i="2"/>
  <c r="T103" i="2"/>
  <c r="T339" i="2"/>
  <c r="T354" i="2"/>
  <c r="T309" i="2"/>
  <c r="T293" i="2"/>
  <c r="T398" i="2"/>
  <c r="T29" i="2"/>
  <c r="T505" i="2"/>
  <c r="T519" i="2"/>
  <c r="T38" i="2"/>
  <c r="T23" i="2"/>
  <c r="T535" i="2"/>
  <c r="T380" i="2"/>
  <c r="T652" i="2"/>
  <c r="T30" i="2"/>
  <c r="T719" i="2"/>
  <c r="T382" i="2"/>
  <c r="T590" i="2"/>
  <c r="T582" i="2"/>
  <c r="T622" i="2"/>
  <c r="T577" i="2"/>
  <c r="T335" i="2"/>
  <c r="T57" i="2"/>
  <c r="T595" i="2"/>
  <c r="T449" i="2"/>
  <c r="T83" i="2"/>
  <c r="T565" i="2"/>
  <c r="T171" i="2"/>
  <c r="T476" i="2"/>
  <c r="T401" i="2"/>
  <c r="T287" i="2"/>
  <c r="T726" i="2"/>
  <c r="T196" i="2"/>
  <c r="T79" i="2"/>
  <c r="T291" i="2"/>
  <c r="T108" i="2"/>
  <c r="T185" i="2"/>
  <c r="T591" i="2"/>
  <c r="T479" i="2"/>
  <c r="T574" i="2"/>
  <c r="T316" i="2"/>
  <c r="T305" i="2"/>
  <c r="T99" i="2"/>
  <c r="T100" i="2"/>
  <c r="T315" i="2"/>
  <c r="T424" i="2"/>
  <c r="T236" i="2"/>
  <c r="S54" i="3" s="1"/>
  <c r="T578" i="2"/>
  <c r="T566" i="2"/>
  <c r="T496" i="2"/>
  <c r="T177" i="2"/>
  <c r="T468" i="2"/>
  <c r="T694" i="2"/>
  <c r="T706" i="2"/>
  <c r="T530" i="2"/>
  <c r="T708" i="2"/>
  <c r="T440" i="2"/>
  <c r="T579" i="2"/>
  <c r="T389" i="2"/>
  <c r="T446" i="2"/>
  <c r="T201" i="2"/>
  <c r="T471" i="2"/>
  <c r="T720" i="2"/>
  <c r="T617" i="2"/>
  <c r="T509" i="2"/>
  <c r="T733" i="2"/>
  <c r="T42" i="2"/>
  <c r="T317" i="2"/>
  <c r="T402" i="2"/>
  <c r="T629" i="2"/>
  <c r="T598" i="2"/>
  <c r="T336" i="2"/>
  <c r="T186" i="2"/>
  <c r="T606" i="2"/>
  <c r="T465" i="2"/>
  <c r="T175" i="2"/>
  <c r="T653" i="2"/>
  <c r="T145" i="2"/>
  <c r="T115" i="2"/>
  <c r="T541" i="2"/>
  <c r="T520" i="2"/>
  <c r="T569" i="2"/>
  <c r="S122" i="3" s="1"/>
  <c r="T437" i="2"/>
  <c r="T313" i="2"/>
  <c r="T308" i="2"/>
  <c r="T290" i="2"/>
  <c r="T421" i="2"/>
  <c r="T548" i="2"/>
  <c r="T122" i="2"/>
  <c r="T98" i="2"/>
  <c r="T142" i="2"/>
  <c r="T188" i="2"/>
  <c r="T257" i="2"/>
  <c r="T668" i="2"/>
  <c r="T693" i="2"/>
  <c r="T91" i="2"/>
  <c r="T422" i="2"/>
  <c r="T725" i="2"/>
  <c r="T539" i="2"/>
  <c r="S121" i="3" s="1"/>
  <c r="T64" i="2"/>
  <c r="T133" i="2"/>
  <c r="T247" i="2"/>
  <c r="T87" i="2"/>
  <c r="T286" i="2"/>
  <c r="T553" i="2"/>
  <c r="T69" i="2"/>
  <c r="T233" i="2"/>
  <c r="T656" i="2"/>
  <c r="T311" i="2"/>
  <c r="T258" i="2"/>
  <c r="T559" i="2"/>
  <c r="S95" i="3" s="1"/>
  <c r="T44" i="2"/>
  <c r="T517" i="2"/>
  <c r="T350" i="2"/>
  <c r="T620" i="2"/>
  <c r="T642" i="2"/>
  <c r="T51" i="2"/>
  <c r="T665" i="2"/>
  <c r="T639" i="2"/>
  <c r="T585" i="2"/>
  <c r="T268" i="2"/>
  <c r="T657" i="2"/>
  <c r="T545" i="2"/>
  <c r="T428" i="2"/>
  <c r="T141" i="2"/>
  <c r="T222" i="2"/>
  <c r="T392" i="2"/>
  <c r="T391" i="2"/>
  <c r="T62" i="2"/>
  <c r="T228" i="2"/>
  <c r="T712" i="2"/>
  <c r="T216" i="2"/>
  <c r="T705" i="2"/>
  <c r="T111" i="2"/>
  <c r="T271" i="2"/>
  <c r="T621" i="2"/>
  <c r="T498" i="2"/>
  <c r="T221" i="2"/>
  <c r="T259" i="2"/>
  <c r="T723" i="2"/>
  <c r="T300" i="2"/>
  <c r="T655" i="2"/>
  <c r="T562" i="2"/>
  <c r="T151" i="2"/>
  <c r="T126" i="2"/>
  <c r="T230" i="2"/>
  <c r="T681" i="2"/>
  <c r="T245" i="2"/>
  <c r="T264" i="2"/>
  <c r="T607" i="2"/>
  <c r="T110" i="2"/>
  <c r="T526" i="2"/>
  <c r="T614" i="2"/>
  <c r="T738" i="2"/>
  <c r="T554" i="2"/>
  <c r="T715" i="2"/>
  <c r="T276" i="2"/>
  <c r="T260" i="2"/>
  <c r="T737" i="2"/>
  <c r="T508" i="2"/>
  <c r="T365" i="2"/>
  <c r="T320" i="2"/>
  <c r="S53" i="3" s="1"/>
  <c r="T189" i="2"/>
  <c r="T102" i="2"/>
  <c r="T534" i="2"/>
  <c r="T510" i="2"/>
  <c r="S61" i="3" s="1"/>
  <c r="T458" i="2"/>
  <c r="T699" i="2"/>
  <c r="T494" i="2"/>
  <c r="T71" i="2"/>
  <c r="T572" i="2"/>
  <c r="T728" i="2"/>
  <c r="T709" i="2"/>
  <c r="T495" i="2"/>
  <c r="T612" i="2"/>
  <c r="T454" i="2"/>
  <c r="T691" i="2"/>
  <c r="T139" i="2"/>
  <c r="T232" i="2"/>
  <c r="T672" i="2"/>
  <c r="T456" i="2"/>
  <c r="T76" i="2"/>
  <c r="T273" i="2"/>
  <c r="T334" i="2"/>
  <c r="T342" i="2"/>
  <c r="T219" i="2"/>
  <c r="T527" i="2"/>
  <c r="T251" i="2"/>
  <c r="T564" i="2"/>
  <c r="T654" i="2"/>
  <c r="T263" i="2"/>
  <c r="T270" i="2"/>
  <c r="T628" i="2"/>
  <c r="T445" i="2"/>
  <c r="T383" i="2"/>
  <c r="T451" i="2"/>
  <c r="T341" i="2"/>
  <c r="T170" i="2"/>
  <c r="T332" i="2"/>
  <c r="T483" i="2"/>
  <c r="T625" i="2"/>
  <c r="T237" i="2"/>
  <c r="T722" i="2"/>
  <c r="T594" i="2"/>
  <c r="T280" i="2"/>
  <c r="T698" i="2"/>
  <c r="T513" i="2"/>
  <c r="T338" i="2"/>
  <c r="T603" i="2"/>
  <c r="T664" i="2"/>
  <c r="T249" i="2"/>
  <c r="T695" i="2"/>
  <c r="S126" i="3" s="1"/>
  <c r="T543" i="2"/>
  <c r="T361" i="2"/>
  <c r="T269" i="2"/>
  <c r="T651" i="2"/>
  <c r="T686" i="2"/>
  <c r="T688" i="2"/>
  <c r="T689" i="2"/>
  <c r="T593" i="2"/>
  <c r="T680" i="2"/>
  <c r="T477" i="2"/>
  <c r="T701" i="2"/>
  <c r="T514" i="2"/>
  <c r="T485" i="2"/>
  <c r="T736" i="2"/>
  <c r="T679" i="2"/>
  <c r="S98" i="3" s="1"/>
  <c r="T669" i="2"/>
  <c r="T663" i="2"/>
  <c r="T707" i="2"/>
  <c r="T682" i="2"/>
  <c r="T671" i="2"/>
  <c r="T732" i="2"/>
  <c r="T714" i="2"/>
  <c r="T724" i="2"/>
  <c r="T710" i="2"/>
  <c r="T619" i="2"/>
  <c r="T640" i="2"/>
  <c r="T718" i="2"/>
  <c r="S660" i="2"/>
  <c r="S546" i="2"/>
  <c r="S516" i="2"/>
  <c r="S121" i="2"/>
  <c r="S298" i="2"/>
  <c r="S415" i="2"/>
  <c r="S324" i="2"/>
  <c r="S358" i="2"/>
  <c r="S618" i="2"/>
  <c r="S522" i="2"/>
  <c r="S364" i="2"/>
  <c r="S225" i="2"/>
  <c r="S156" i="2"/>
  <c r="S658" i="2"/>
  <c r="S134" i="2"/>
  <c r="S482" i="2"/>
  <c r="S46" i="2"/>
  <c r="S573" i="2"/>
  <c r="S644" i="2"/>
  <c r="S408" i="2"/>
  <c r="S444" i="2"/>
  <c r="S393" i="2"/>
  <c r="S414" i="2"/>
  <c r="S550" i="2"/>
  <c r="S66" i="2"/>
  <c r="S281" i="2"/>
  <c r="S246" i="2"/>
  <c r="S608" i="2"/>
  <c r="S581" i="2"/>
  <c r="S127" i="2"/>
  <c r="S684" i="2"/>
  <c r="S372" i="2"/>
  <c r="R105" i="3" s="1"/>
  <c r="S97" i="2"/>
  <c r="S410" i="2"/>
  <c r="S713" i="2"/>
  <c r="S352" i="2"/>
  <c r="S239" i="2"/>
  <c r="S26" i="2"/>
  <c r="S667" i="2"/>
  <c r="S47" i="2"/>
  <c r="S164" i="2"/>
  <c r="S299" i="2"/>
  <c r="S531" i="2"/>
  <c r="S502" i="2"/>
  <c r="S429" i="2"/>
  <c r="S191" i="2"/>
  <c r="S240" i="2"/>
  <c r="R99" i="3" s="1"/>
  <c r="S601" i="2"/>
  <c r="S262" i="2"/>
  <c r="S515" i="2"/>
  <c r="S416" i="2"/>
  <c r="S327" i="2"/>
  <c r="S457" i="2"/>
  <c r="S200" i="2"/>
  <c r="S487" i="2"/>
  <c r="S343" i="2"/>
  <c r="R62" i="3" s="1"/>
  <c r="S491" i="2"/>
  <c r="S242" i="2"/>
  <c r="S179" i="2"/>
  <c r="S438" i="2"/>
  <c r="S499" i="2"/>
  <c r="S413" i="2"/>
  <c r="S302" i="2"/>
  <c r="S220" i="2"/>
  <c r="S366" i="2"/>
  <c r="S278" i="2"/>
  <c r="S325" i="2"/>
  <c r="S353" i="2"/>
  <c r="S331" i="2"/>
  <c r="S555" i="2"/>
  <c r="S135" i="2"/>
  <c r="S194" i="2"/>
  <c r="S396" i="2"/>
  <c r="S109" i="2"/>
  <c r="S198" i="2"/>
  <c r="S344" i="2"/>
  <c r="S215" i="2"/>
  <c r="S633" i="2"/>
  <c r="S70" i="2"/>
  <c r="S147" i="2"/>
  <c r="S506" i="2"/>
  <c r="S261" i="2"/>
  <c r="S348" i="2"/>
  <c r="S464" i="2"/>
  <c r="S337" i="2"/>
  <c r="S74" i="2"/>
  <c r="S60" i="2"/>
  <c r="S532" i="2"/>
  <c r="S161" i="2"/>
  <c r="S419" i="2"/>
  <c r="S105" i="2"/>
  <c r="S255" i="2"/>
  <c r="S447" i="2"/>
  <c r="S50" i="2"/>
  <c r="S252" i="2"/>
  <c r="S646" i="2"/>
  <c r="S333" i="2"/>
  <c r="S107" i="2"/>
  <c r="S226" i="2"/>
  <c r="S307" i="2"/>
  <c r="S407" i="2"/>
  <c r="S677" i="2"/>
  <c r="S384" i="2"/>
  <c r="S303" i="2"/>
  <c r="S31" i="2"/>
  <c r="S12" i="2"/>
  <c r="S124" i="2"/>
  <c r="S529" i="2"/>
  <c r="S480" i="2"/>
  <c r="R94" i="3" s="1"/>
  <c r="S683" i="2"/>
  <c r="S54" i="2"/>
  <c r="S409" i="2"/>
  <c r="R101" i="3" s="1"/>
  <c r="S48" i="2"/>
  <c r="S328" i="2"/>
  <c r="S14" i="2"/>
  <c r="S275" i="2"/>
  <c r="S86" i="2"/>
  <c r="S346" i="2"/>
  <c r="S729" i="2"/>
  <c r="S253" i="2"/>
  <c r="S551" i="2"/>
  <c r="S61" i="2"/>
  <c r="S635" i="2"/>
  <c r="S349" i="2"/>
  <c r="S265" i="2"/>
  <c r="S159" i="2"/>
  <c r="S272" i="2"/>
  <c r="S439" i="2"/>
  <c r="R120" i="3" s="1"/>
  <c r="S469" i="2"/>
  <c r="S131" i="2"/>
  <c r="S488" i="2"/>
  <c r="S20" i="2"/>
  <c r="S284" i="2"/>
  <c r="S377" i="2"/>
  <c r="S647" i="2"/>
  <c r="S357" i="2"/>
  <c r="S192" i="2"/>
  <c r="S267" i="2"/>
  <c r="S659" i="2"/>
  <c r="S685" i="2"/>
  <c r="R107" i="3" s="1"/>
  <c r="S362" i="2"/>
  <c r="S387" i="2"/>
  <c r="S373" i="2"/>
  <c r="S217" i="2"/>
  <c r="S16" i="2"/>
  <c r="S570" i="2"/>
  <c r="S321" i="2"/>
  <c r="S463" i="2"/>
  <c r="S25" i="2"/>
  <c r="S19" i="2"/>
  <c r="S676" i="2"/>
  <c r="S231" i="2"/>
  <c r="S163" i="2"/>
  <c r="S557" i="2"/>
  <c r="S168" i="2"/>
  <c r="S208" i="2"/>
  <c r="S731" i="2"/>
  <c r="S503" i="2"/>
  <c r="S459" i="2"/>
  <c r="S473" i="2"/>
  <c r="S443" i="2"/>
  <c r="S455" i="2"/>
  <c r="S537" i="2"/>
  <c r="S241" i="2"/>
  <c r="S176" i="2"/>
  <c r="S370" i="2"/>
  <c r="S174" i="2"/>
  <c r="S561" i="2"/>
  <c r="R96" i="3" s="1"/>
  <c r="S288" i="2"/>
  <c r="S204" i="2"/>
  <c r="R5" i="3" s="1"/>
  <c r="S501" i="2"/>
  <c r="S89" i="2"/>
  <c r="S596" i="2"/>
  <c r="S583" i="2"/>
  <c r="S178" i="2"/>
  <c r="S556" i="2"/>
  <c r="S547" i="2"/>
  <c r="S675" i="2"/>
  <c r="S638" i="2"/>
  <c r="S360" i="2"/>
  <c r="S319" i="2"/>
  <c r="S609" i="2"/>
  <c r="S453" i="2"/>
  <c r="S692" i="2"/>
  <c r="S666" i="2"/>
  <c r="S36" i="2"/>
  <c r="S85" i="2"/>
  <c r="S212" i="2"/>
  <c r="S210" i="2"/>
  <c r="S68" i="2"/>
  <c r="S323" i="2"/>
  <c r="S152" i="2"/>
  <c r="S500" i="2"/>
  <c r="S195" i="2"/>
  <c r="S600" i="2"/>
  <c r="S5" i="2"/>
  <c r="S661" i="2"/>
  <c r="S690" i="2"/>
  <c r="S626" i="2"/>
  <c r="S563" i="2"/>
  <c r="S363" i="2"/>
  <c r="S588" i="2"/>
  <c r="S470" i="2"/>
  <c r="S650" i="2"/>
  <c r="S55" i="2"/>
  <c r="S400" i="2"/>
  <c r="R56" i="3" s="1"/>
  <c r="S289" i="2"/>
  <c r="S394" i="2"/>
  <c r="R106" i="3" s="1"/>
  <c r="S497" i="2"/>
  <c r="S310" i="2"/>
  <c r="S604" i="2"/>
  <c r="S441" i="2"/>
  <c r="S113" i="2"/>
  <c r="S504" i="2"/>
  <c r="R102" i="3" s="1"/>
  <c r="S73" i="2"/>
  <c r="S75" i="2"/>
  <c r="S283" i="2"/>
  <c r="S81" i="2"/>
  <c r="S521" i="2"/>
  <c r="S88" i="2"/>
  <c r="S295" i="2"/>
  <c r="S616" i="2"/>
  <c r="S187" i="2"/>
  <c r="S209" i="2"/>
  <c r="S143" i="2"/>
  <c r="S37" i="2"/>
  <c r="S155" i="2"/>
  <c r="S586" i="2"/>
  <c r="S420" i="2"/>
  <c r="S10" i="2"/>
  <c r="S167" i="2"/>
  <c r="S528" i="2"/>
  <c r="S306" i="2"/>
  <c r="S512" i="2"/>
  <c r="S356" i="2"/>
  <c r="S296" i="2"/>
  <c r="S80" i="2"/>
  <c r="S670" i="2"/>
  <c r="S40" i="2"/>
  <c r="S35" i="2"/>
  <c r="S183" i="2"/>
  <c r="S385" i="2"/>
  <c r="S436" i="2"/>
  <c r="S430" i="2"/>
  <c r="S558" i="2"/>
  <c r="S118" i="2"/>
  <c r="S106" i="2"/>
  <c r="S379" i="2"/>
  <c r="S432" i="2"/>
  <c r="S632" i="2"/>
  <c r="S45" i="2"/>
  <c r="S571" i="2"/>
  <c r="S442" i="2"/>
  <c r="S386" i="2"/>
  <c r="S630" i="2"/>
  <c r="S359" i="2"/>
  <c r="S412" i="2"/>
  <c r="S613" i="2"/>
  <c r="S696" i="2"/>
  <c r="S369" i="2"/>
  <c r="S492" i="2"/>
  <c r="S716" i="2"/>
  <c r="S589" i="2"/>
  <c r="S597" i="2"/>
  <c r="S431" i="2"/>
  <c r="S52" i="2"/>
  <c r="R2" i="3" s="1"/>
  <c r="S538" i="2"/>
  <c r="S274" i="2"/>
  <c r="S472" i="2"/>
  <c r="S24" i="2"/>
  <c r="S254" i="2"/>
  <c r="S22" i="2"/>
  <c r="S466" i="2"/>
  <c r="S104" i="2"/>
  <c r="S347" i="2"/>
  <c r="R100" i="3" s="1"/>
  <c r="S475" i="2"/>
  <c r="S58" i="2"/>
  <c r="S435" i="2"/>
  <c r="S368" i="2"/>
  <c r="S162" i="2"/>
  <c r="S399" i="2"/>
  <c r="S190" i="2"/>
  <c r="R16" i="3" s="1"/>
  <c r="S734" i="2"/>
  <c r="S406" i="2"/>
  <c r="S448" i="2"/>
  <c r="S489" i="2"/>
  <c r="S474" i="2"/>
  <c r="S53" i="2"/>
  <c r="S340" i="2"/>
  <c r="S138" i="2"/>
  <c r="S3" i="2"/>
  <c r="S525" i="2"/>
  <c r="S197" i="2"/>
  <c r="S248" i="2"/>
  <c r="S116" i="2"/>
  <c r="S434" i="2"/>
  <c r="S584" i="2"/>
  <c r="S182" i="2"/>
  <c r="S165" i="2"/>
  <c r="S567" i="2"/>
  <c r="S484" i="2"/>
  <c r="S193" i="2"/>
  <c r="S137" i="2"/>
  <c r="S119" i="2"/>
  <c r="S94" i="2"/>
  <c r="S218" i="2"/>
  <c r="R17" i="3" s="1"/>
  <c r="S405" i="2"/>
  <c r="S703" i="2"/>
  <c r="S213" i="2"/>
  <c r="S224" i="2"/>
  <c r="S304" i="2"/>
  <c r="S96" i="2"/>
  <c r="S112" i="2"/>
  <c r="S461" i="2"/>
  <c r="S602" i="2"/>
  <c r="S636" i="2"/>
  <c r="S345" i="2"/>
  <c r="S417" i="2"/>
  <c r="S67" i="2"/>
  <c r="S172" i="2"/>
  <c r="S390" i="2"/>
  <c r="S205" i="2"/>
  <c r="S549" i="2"/>
  <c r="S56" i="2"/>
  <c r="S202" i="2"/>
  <c r="S229" i="2"/>
  <c r="S375" i="2"/>
  <c r="S374" i="2"/>
  <c r="S63" i="2"/>
  <c r="S279" i="2"/>
  <c r="S326" i="2"/>
  <c r="S623" i="2"/>
  <c r="S136" i="2"/>
  <c r="S610" i="2"/>
  <c r="S34" i="2"/>
  <c r="S65" i="2"/>
  <c r="S678" i="2"/>
  <c r="S11" i="2"/>
  <c r="S544" i="2"/>
  <c r="S243" i="2"/>
  <c r="S536" i="2"/>
  <c r="S169" i="2"/>
  <c r="S351" i="2"/>
  <c r="S277" i="2"/>
  <c r="S388" i="2"/>
  <c r="S132" i="2"/>
  <c r="S157" i="2"/>
  <c r="S130" i="2"/>
  <c r="S533" i="2"/>
  <c r="S2" i="2"/>
  <c r="S166" i="2"/>
  <c r="S322" i="2"/>
  <c r="S318" i="2"/>
  <c r="S367" i="2"/>
  <c r="S395" i="2"/>
  <c r="S199" i="2"/>
  <c r="S8" i="2"/>
  <c r="S59" i="2"/>
  <c r="S627" i="2"/>
  <c r="S211" i="2"/>
  <c r="S39" i="2"/>
  <c r="S641" i="2"/>
  <c r="S93" i="2"/>
  <c r="S101" i="2"/>
  <c r="S478" i="2"/>
  <c r="S425" i="2"/>
  <c r="S735" i="2"/>
  <c r="S123" i="2"/>
  <c r="S687" i="2"/>
  <c r="S84" i="2"/>
  <c r="S575" i="2"/>
  <c r="S92" i="2"/>
  <c r="S418" i="2"/>
  <c r="S568" i="2"/>
  <c r="S207" i="2"/>
  <c r="S181" i="2"/>
  <c r="R15" i="3" s="1"/>
  <c r="S700" i="2"/>
  <c r="S41" i="2"/>
  <c r="S285" i="2"/>
  <c r="S371" i="2"/>
  <c r="S32" i="2"/>
  <c r="S6" i="2"/>
  <c r="S27" i="2"/>
  <c r="S235" i="2"/>
  <c r="S153" i="2"/>
  <c r="S78" i="2"/>
  <c r="S146" i="2"/>
  <c r="S154" i="2"/>
  <c r="S43" i="2"/>
  <c r="S580" i="2"/>
  <c r="S611" i="2"/>
  <c r="S214" i="2"/>
  <c r="S462" i="2"/>
  <c r="S125" i="2"/>
  <c r="S404" i="2"/>
  <c r="S77" i="2"/>
  <c r="S160" i="2"/>
  <c r="S511" i="2"/>
  <c r="S18" i="2"/>
  <c r="R14" i="3" s="1"/>
  <c r="S524" i="2"/>
  <c r="S552" i="2"/>
  <c r="S329" i="2"/>
  <c r="S173" i="2"/>
  <c r="S674" i="2"/>
  <c r="S49" i="2"/>
  <c r="S631" i="2"/>
  <c r="R125" i="3" s="1"/>
  <c r="S28" i="2"/>
  <c r="S717" i="2"/>
  <c r="S376" i="2"/>
  <c r="S292" i="2"/>
  <c r="S148" i="2"/>
  <c r="S423" i="2"/>
  <c r="S645" i="2"/>
  <c r="S411" i="2"/>
  <c r="S114" i="2"/>
  <c r="S330" i="2"/>
  <c r="S637" i="2"/>
  <c r="S507" i="2"/>
  <c r="S17" i="2"/>
  <c r="S9" i="2"/>
  <c r="S184" i="2"/>
  <c r="S180" i="2"/>
  <c r="S282" i="2"/>
  <c r="S33" i="2"/>
  <c r="S452" i="2"/>
  <c r="S605" i="2"/>
  <c r="S256" i="2"/>
  <c r="S397" i="2"/>
  <c r="S490" i="2"/>
  <c r="S266" i="2"/>
  <c r="S450" i="2"/>
  <c r="S227" i="2"/>
  <c r="S238" i="2"/>
  <c r="S704" i="2"/>
  <c r="S542" i="2"/>
  <c r="S624" i="2"/>
  <c r="S518" i="2"/>
  <c r="S615" i="2"/>
  <c r="S15" i="2"/>
  <c r="S355" i="2"/>
  <c r="S244" i="2"/>
  <c r="S150" i="2"/>
  <c r="S203" i="2"/>
  <c r="S381" i="2"/>
  <c r="S599" i="2"/>
  <c r="S730" i="2"/>
  <c r="S301" i="2"/>
  <c r="S649" i="2"/>
  <c r="S250" i="2"/>
  <c r="S711" i="2"/>
  <c r="S21" i="2"/>
  <c r="S90" i="2"/>
  <c r="S481" i="2"/>
  <c r="S576" i="2"/>
  <c r="S467" i="2"/>
  <c r="S7" i="2"/>
  <c r="S234" i="2"/>
  <c r="S523" i="2"/>
  <c r="S128" i="2"/>
  <c r="S72" i="2"/>
  <c r="S643" i="2"/>
  <c r="S117" i="2"/>
  <c r="S314" i="2"/>
  <c r="S95" i="2"/>
  <c r="S634" i="2"/>
  <c r="S460" i="2"/>
  <c r="S592" i="2"/>
  <c r="R97" i="3" s="1"/>
  <c r="S158" i="2"/>
  <c r="S144" i="2"/>
  <c r="S486" i="2"/>
  <c r="R57" i="3" s="1"/>
  <c r="S149" i="2"/>
  <c r="S426" i="2"/>
  <c r="S403" i="2"/>
  <c r="S4" i="2"/>
  <c r="R60" i="3" s="1"/>
  <c r="S673" i="2"/>
  <c r="S697" i="2"/>
  <c r="S140" i="2"/>
  <c r="S13" i="2"/>
  <c r="S662" i="2"/>
  <c r="S493" i="2"/>
  <c r="S433" i="2"/>
  <c r="S587" i="2"/>
  <c r="S82" i="2"/>
  <c r="S648" i="2"/>
  <c r="S721" i="2"/>
  <c r="S702" i="2"/>
  <c r="S120" i="2"/>
  <c r="S727" i="2"/>
  <c r="S129" i="2"/>
  <c r="S312" i="2"/>
  <c r="S206" i="2"/>
  <c r="S427" i="2"/>
  <c r="S378" i="2"/>
  <c r="S294" i="2"/>
  <c r="S223" i="2"/>
  <c r="S297" i="2"/>
  <c r="S540" i="2"/>
  <c r="S560" i="2"/>
  <c r="S103" i="2"/>
  <c r="S339" i="2"/>
  <c r="S354" i="2"/>
  <c r="S309" i="2"/>
  <c r="S293" i="2"/>
  <c r="S398" i="2"/>
  <c r="S29" i="2"/>
  <c r="S505" i="2"/>
  <c r="S519" i="2"/>
  <c r="S38" i="2"/>
  <c r="S23" i="2"/>
  <c r="S535" i="2"/>
  <c r="S380" i="2"/>
  <c r="S652" i="2"/>
  <c r="S30" i="2"/>
  <c r="S719" i="2"/>
  <c r="S382" i="2"/>
  <c r="S590" i="2"/>
  <c r="S582" i="2"/>
  <c r="S622" i="2"/>
  <c r="S577" i="2"/>
  <c r="S335" i="2"/>
  <c r="S57" i="2"/>
  <c r="S595" i="2"/>
  <c r="S449" i="2"/>
  <c r="S83" i="2"/>
  <c r="S565" i="2"/>
  <c r="S171" i="2"/>
  <c r="S476" i="2"/>
  <c r="S401" i="2"/>
  <c r="S287" i="2"/>
  <c r="S726" i="2"/>
  <c r="S196" i="2"/>
  <c r="S79" i="2"/>
  <c r="S291" i="2"/>
  <c r="S108" i="2"/>
  <c r="S185" i="2"/>
  <c r="S591" i="2"/>
  <c r="S479" i="2"/>
  <c r="S574" i="2"/>
  <c r="S316" i="2"/>
  <c r="S305" i="2"/>
  <c r="S99" i="2"/>
  <c r="S100" i="2"/>
  <c r="S315" i="2"/>
  <c r="S424" i="2"/>
  <c r="S236" i="2"/>
  <c r="R54" i="3" s="1"/>
  <c r="S578" i="2"/>
  <c r="S566" i="2"/>
  <c r="S496" i="2"/>
  <c r="S177" i="2"/>
  <c r="S468" i="2"/>
  <c r="S694" i="2"/>
  <c r="S706" i="2"/>
  <c r="S530" i="2"/>
  <c r="S708" i="2"/>
  <c r="S440" i="2"/>
  <c r="S579" i="2"/>
  <c r="S389" i="2"/>
  <c r="S446" i="2"/>
  <c r="S201" i="2"/>
  <c r="S471" i="2"/>
  <c r="S720" i="2"/>
  <c r="S617" i="2"/>
  <c r="S509" i="2"/>
  <c r="S733" i="2"/>
  <c r="S42" i="2"/>
  <c r="S317" i="2"/>
  <c r="S402" i="2"/>
  <c r="S629" i="2"/>
  <c r="S598" i="2"/>
  <c r="S336" i="2"/>
  <c r="S186" i="2"/>
  <c r="S606" i="2"/>
  <c r="S465" i="2"/>
  <c r="S175" i="2"/>
  <c r="S653" i="2"/>
  <c r="S145" i="2"/>
  <c r="S115" i="2"/>
  <c r="S541" i="2"/>
  <c r="S520" i="2"/>
  <c r="S569" i="2"/>
  <c r="R122" i="3" s="1"/>
  <c r="S437" i="2"/>
  <c r="S313" i="2"/>
  <c r="S308" i="2"/>
  <c r="S290" i="2"/>
  <c r="S421" i="2"/>
  <c r="S548" i="2"/>
  <c r="S122" i="2"/>
  <c r="S98" i="2"/>
  <c r="S142" i="2"/>
  <c r="S188" i="2"/>
  <c r="S257" i="2"/>
  <c r="S668" i="2"/>
  <c r="S693" i="2"/>
  <c r="S91" i="2"/>
  <c r="S422" i="2"/>
  <c r="S725" i="2"/>
  <c r="S539" i="2"/>
  <c r="R121" i="3" s="1"/>
  <c r="S64" i="2"/>
  <c r="S133" i="2"/>
  <c r="S247" i="2"/>
  <c r="S87" i="2"/>
  <c r="S286" i="2"/>
  <c r="S553" i="2"/>
  <c r="S69" i="2"/>
  <c r="S233" i="2"/>
  <c r="S656" i="2"/>
  <c r="S311" i="2"/>
  <c r="S258" i="2"/>
  <c r="S559" i="2"/>
  <c r="R95" i="3" s="1"/>
  <c r="S44" i="2"/>
  <c r="S517" i="2"/>
  <c r="S350" i="2"/>
  <c r="S620" i="2"/>
  <c r="S642" i="2"/>
  <c r="S51" i="2"/>
  <c r="S665" i="2"/>
  <c r="S639" i="2"/>
  <c r="S585" i="2"/>
  <c r="S268" i="2"/>
  <c r="S657" i="2"/>
  <c r="S545" i="2"/>
  <c r="S428" i="2"/>
  <c r="S141" i="2"/>
  <c r="S222" i="2"/>
  <c r="S392" i="2"/>
  <c r="S391" i="2"/>
  <c r="S62" i="2"/>
  <c r="S228" i="2"/>
  <c r="S712" i="2"/>
  <c r="S216" i="2"/>
  <c r="S705" i="2"/>
  <c r="S111" i="2"/>
  <c r="S271" i="2"/>
  <c r="S621" i="2"/>
  <c r="S498" i="2"/>
  <c r="S221" i="2"/>
  <c r="S259" i="2"/>
  <c r="S723" i="2"/>
  <c r="S300" i="2"/>
  <c r="S655" i="2"/>
  <c r="S562" i="2"/>
  <c r="S151" i="2"/>
  <c r="S126" i="2"/>
  <c r="S230" i="2"/>
  <c r="S681" i="2"/>
  <c r="S245" i="2"/>
  <c r="S264" i="2"/>
  <c r="S607" i="2"/>
  <c r="S110" i="2"/>
  <c r="S526" i="2"/>
  <c r="S614" i="2"/>
  <c r="S738" i="2"/>
  <c r="S554" i="2"/>
  <c r="S715" i="2"/>
  <c r="S276" i="2"/>
  <c r="S260" i="2"/>
  <c r="S737" i="2"/>
  <c r="S508" i="2"/>
  <c r="S365" i="2"/>
  <c r="S320" i="2"/>
  <c r="R53" i="3" s="1"/>
  <c r="S189" i="2"/>
  <c r="S102" i="2"/>
  <c r="S534" i="2"/>
  <c r="S510" i="2"/>
  <c r="R61" i="3" s="1"/>
  <c r="S458" i="2"/>
  <c r="S699" i="2"/>
  <c r="S494" i="2"/>
  <c r="S71" i="2"/>
  <c r="S572" i="2"/>
  <c r="S728" i="2"/>
  <c r="S709" i="2"/>
  <c r="S495" i="2"/>
  <c r="S612" i="2"/>
  <c r="S454" i="2"/>
  <c r="S691" i="2"/>
  <c r="S139" i="2"/>
  <c r="S232" i="2"/>
  <c r="S672" i="2"/>
  <c r="S456" i="2"/>
  <c r="S76" i="2"/>
  <c r="S273" i="2"/>
  <c r="S334" i="2"/>
  <c r="S342" i="2"/>
  <c r="S219" i="2"/>
  <c r="S527" i="2"/>
  <c r="S251" i="2"/>
  <c r="S564" i="2"/>
  <c r="S654" i="2"/>
  <c r="S263" i="2"/>
  <c r="S270" i="2"/>
  <c r="S628" i="2"/>
  <c r="S445" i="2"/>
  <c r="S383" i="2"/>
  <c r="S451" i="2"/>
  <c r="S341" i="2"/>
  <c r="S170" i="2"/>
  <c r="S332" i="2"/>
  <c r="S483" i="2"/>
  <c r="S625" i="2"/>
  <c r="S237" i="2"/>
  <c r="S722" i="2"/>
  <c r="S594" i="2"/>
  <c r="S280" i="2"/>
  <c r="S698" i="2"/>
  <c r="S513" i="2"/>
  <c r="S338" i="2"/>
  <c r="S603" i="2"/>
  <c r="S664" i="2"/>
  <c r="S249" i="2"/>
  <c r="S695" i="2"/>
  <c r="R126" i="3" s="1"/>
  <c r="S543" i="2"/>
  <c r="S361" i="2"/>
  <c r="S269" i="2"/>
  <c r="S651" i="2"/>
  <c r="S686" i="2"/>
  <c r="S688" i="2"/>
  <c r="S689" i="2"/>
  <c r="S593" i="2"/>
  <c r="S680" i="2"/>
  <c r="S477" i="2"/>
  <c r="S701" i="2"/>
  <c r="S514" i="2"/>
  <c r="S485" i="2"/>
  <c r="S736" i="2"/>
  <c r="S679" i="2"/>
  <c r="R98" i="3" s="1"/>
  <c r="S669" i="2"/>
  <c r="S663" i="2"/>
  <c r="S707" i="2"/>
  <c r="S682" i="2"/>
  <c r="S671" i="2"/>
  <c r="S732" i="2"/>
  <c r="S714" i="2"/>
  <c r="S724" i="2"/>
  <c r="S710" i="2"/>
  <c r="S619" i="2"/>
  <c r="S640" i="2"/>
  <c r="S718" i="2"/>
  <c r="N660" i="2"/>
  <c r="N546" i="2"/>
  <c r="N516" i="2"/>
  <c r="N121" i="2"/>
  <c r="N298" i="2"/>
  <c r="N415" i="2"/>
  <c r="N324" i="2"/>
  <c r="N358" i="2"/>
  <c r="N618" i="2"/>
  <c r="N522" i="2"/>
  <c r="N364" i="2"/>
  <c r="N225" i="2"/>
  <c r="N156" i="2"/>
  <c r="N658" i="2"/>
  <c r="N134" i="2"/>
  <c r="N482" i="2"/>
  <c r="N46" i="2"/>
  <c r="N573" i="2"/>
  <c r="N644" i="2"/>
  <c r="N408" i="2"/>
  <c r="N444" i="2"/>
  <c r="N393" i="2"/>
  <c r="N414" i="2"/>
  <c r="N550" i="2"/>
  <c r="N66" i="2"/>
  <c r="N281" i="2"/>
  <c r="N246" i="2"/>
  <c r="N608" i="2"/>
  <c r="N581" i="2"/>
  <c r="N127" i="2"/>
  <c r="N684" i="2"/>
  <c r="N372" i="2"/>
  <c r="N97" i="2"/>
  <c r="N410" i="2"/>
  <c r="N713" i="2"/>
  <c r="N352" i="2"/>
  <c r="N239" i="2"/>
  <c r="N26" i="2"/>
  <c r="N667" i="2"/>
  <c r="N47" i="2"/>
  <c r="N164" i="2"/>
  <c r="N299" i="2"/>
  <c r="N531" i="2"/>
  <c r="N502" i="2"/>
  <c r="N429" i="2"/>
  <c r="N191" i="2"/>
  <c r="N240" i="2"/>
  <c r="N601" i="2"/>
  <c r="N262" i="2"/>
  <c r="N515" i="2"/>
  <c r="N416" i="2"/>
  <c r="N327" i="2"/>
  <c r="N457" i="2"/>
  <c r="N200" i="2"/>
  <c r="N487" i="2"/>
  <c r="N343" i="2"/>
  <c r="N491" i="2"/>
  <c r="N242" i="2"/>
  <c r="N179" i="2"/>
  <c r="N438" i="2"/>
  <c r="N499" i="2"/>
  <c r="N413" i="2"/>
  <c r="N302" i="2"/>
  <c r="N220" i="2"/>
  <c r="N366" i="2"/>
  <c r="N278" i="2"/>
  <c r="N325" i="2"/>
  <c r="N353" i="2"/>
  <c r="N331" i="2"/>
  <c r="N555" i="2"/>
  <c r="N135" i="2"/>
  <c r="N194" i="2"/>
  <c r="N396" i="2"/>
  <c r="N109" i="2"/>
  <c r="N198" i="2"/>
  <c r="N344" i="2"/>
  <c r="N215" i="2"/>
  <c r="N633" i="2"/>
  <c r="N70" i="2"/>
  <c r="N147" i="2"/>
  <c r="N506" i="2"/>
  <c r="N261" i="2"/>
  <c r="N348" i="2"/>
  <c r="N464" i="2"/>
  <c r="N337" i="2"/>
  <c r="N74" i="2"/>
  <c r="N60" i="2"/>
  <c r="N532" i="2"/>
  <c r="N161" i="2"/>
  <c r="N419" i="2"/>
  <c r="N105" i="2"/>
  <c r="N255" i="2"/>
  <c r="N447" i="2"/>
  <c r="N50" i="2"/>
  <c r="N252" i="2"/>
  <c r="N646" i="2"/>
  <c r="N333" i="2"/>
  <c r="N107" i="2"/>
  <c r="N226" i="2"/>
  <c r="N307" i="2"/>
  <c r="N407" i="2"/>
  <c r="N677" i="2"/>
  <c r="N384" i="2"/>
  <c r="N303" i="2"/>
  <c r="N31" i="2"/>
  <c r="N12" i="2"/>
  <c r="N124" i="2"/>
  <c r="N529" i="2"/>
  <c r="N480" i="2"/>
  <c r="N683" i="2"/>
  <c r="N54" i="2"/>
  <c r="N409" i="2"/>
  <c r="N48" i="2"/>
  <c r="N328" i="2"/>
  <c r="N14" i="2"/>
  <c r="N275" i="2"/>
  <c r="N86" i="2"/>
  <c r="N346" i="2"/>
  <c r="N729" i="2"/>
  <c r="N253" i="2"/>
  <c r="N551" i="2"/>
  <c r="N61" i="2"/>
  <c r="N635" i="2"/>
  <c r="N349" i="2"/>
  <c r="N265" i="2"/>
  <c r="N159" i="2"/>
  <c r="N272" i="2"/>
  <c r="N439" i="2"/>
  <c r="N469" i="2"/>
  <c r="N131" i="2"/>
  <c r="N488" i="2"/>
  <c r="N20" i="2"/>
  <c r="N284" i="2"/>
  <c r="N377" i="2"/>
  <c r="N647" i="2"/>
  <c r="N357" i="2"/>
  <c r="N192" i="2"/>
  <c r="N267" i="2"/>
  <c r="N659" i="2"/>
  <c r="N685" i="2"/>
  <c r="N362" i="2"/>
  <c r="N387" i="2"/>
  <c r="N373" i="2"/>
  <c r="N217" i="2"/>
  <c r="N16" i="2"/>
  <c r="N570" i="2"/>
  <c r="N321" i="2"/>
  <c r="N463" i="2"/>
  <c r="N25" i="2"/>
  <c r="N19" i="2"/>
  <c r="N676" i="2"/>
  <c r="N231" i="2"/>
  <c r="N163" i="2"/>
  <c r="N557" i="2"/>
  <c r="N168" i="2"/>
  <c r="N208" i="2"/>
  <c r="N731" i="2"/>
  <c r="N503" i="2"/>
  <c r="N459" i="2"/>
  <c r="N473" i="2"/>
  <c r="N443" i="2"/>
  <c r="N455" i="2"/>
  <c r="N537" i="2"/>
  <c r="N241" i="2"/>
  <c r="N176" i="2"/>
  <c r="N370" i="2"/>
  <c r="N174" i="2"/>
  <c r="N561" i="2"/>
  <c r="N288" i="2"/>
  <c r="N204" i="2"/>
  <c r="N501" i="2"/>
  <c r="N89" i="2"/>
  <c r="N596" i="2"/>
  <c r="N583" i="2"/>
  <c r="N178" i="2"/>
  <c r="N556" i="2"/>
  <c r="N547" i="2"/>
  <c r="N675" i="2"/>
  <c r="N638" i="2"/>
  <c r="N360" i="2"/>
  <c r="N319" i="2"/>
  <c r="N609" i="2"/>
  <c r="N453" i="2"/>
  <c r="N692" i="2"/>
  <c r="N666" i="2"/>
  <c r="N36" i="2"/>
  <c r="N85" i="2"/>
  <c r="N212" i="2"/>
  <c r="N210" i="2"/>
  <c r="N68" i="2"/>
  <c r="N323" i="2"/>
  <c r="N152" i="2"/>
  <c r="N500" i="2"/>
  <c r="N195" i="2"/>
  <c r="N600" i="2"/>
  <c r="N5" i="2"/>
  <c r="N661" i="2"/>
  <c r="N690" i="2"/>
  <c r="N626" i="2"/>
  <c r="N563" i="2"/>
  <c r="N363" i="2"/>
  <c r="N588" i="2"/>
  <c r="N470" i="2"/>
  <c r="N650" i="2"/>
  <c r="N55" i="2"/>
  <c r="N400" i="2"/>
  <c r="N289" i="2"/>
  <c r="N394" i="2"/>
  <c r="N497" i="2"/>
  <c r="N310" i="2"/>
  <c r="N604" i="2"/>
  <c r="N441" i="2"/>
  <c r="N113" i="2"/>
  <c r="N504" i="2"/>
  <c r="N73" i="2"/>
  <c r="N75" i="2"/>
  <c r="N283" i="2"/>
  <c r="N81" i="2"/>
  <c r="N521" i="2"/>
  <c r="N88" i="2"/>
  <c r="N295" i="2"/>
  <c r="N616" i="2"/>
  <c r="N187" i="2"/>
  <c r="N209" i="2"/>
  <c r="N143" i="2"/>
  <c r="N37" i="2"/>
  <c r="N155" i="2"/>
  <c r="N586" i="2"/>
  <c r="N420" i="2"/>
  <c r="N10" i="2"/>
  <c r="N167" i="2"/>
  <c r="N528" i="2"/>
  <c r="N306" i="2"/>
  <c r="N512" i="2"/>
  <c r="N356" i="2"/>
  <c r="N296" i="2"/>
  <c r="N80" i="2"/>
  <c r="N670" i="2"/>
  <c r="N40" i="2"/>
  <c r="N35" i="2"/>
  <c r="N183" i="2"/>
  <c r="N385" i="2"/>
  <c r="N436" i="2"/>
  <c r="N430" i="2"/>
  <c r="N558" i="2"/>
  <c r="N118" i="2"/>
  <c r="N106" i="2"/>
  <c r="N379" i="2"/>
  <c r="N432" i="2"/>
  <c r="N632" i="2"/>
  <c r="N45" i="2"/>
  <c r="N571" i="2"/>
  <c r="N442" i="2"/>
  <c r="N386" i="2"/>
  <c r="N630" i="2"/>
  <c r="N359" i="2"/>
  <c r="N412" i="2"/>
  <c r="N613" i="2"/>
  <c r="N696" i="2"/>
  <c r="N369" i="2"/>
  <c r="N492" i="2"/>
  <c r="N716" i="2"/>
  <c r="N589" i="2"/>
  <c r="N597" i="2"/>
  <c r="N431" i="2"/>
  <c r="N52" i="2"/>
  <c r="N538" i="2"/>
  <c r="N274" i="2"/>
  <c r="N472" i="2"/>
  <c r="N24" i="2"/>
  <c r="N254" i="2"/>
  <c r="N22" i="2"/>
  <c r="N466" i="2"/>
  <c r="N104" i="2"/>
  <c r="N347" i="2"/>
  <c r="N475" i="2"/>
  <c r="N58" i="2"/>
  <c r="N435" i="2"/>
  <c r="N368" i="2"/>
  <c r="N162" i="2"/>
  <c r="N399" i="2"/>
  <c r="N190" i="2"/>
  <c r="N734" i="2"/>
  <c r="N406" i="2"/>
  <c r="N448" i="2"/>
  <c r="N489" i="2"/>
  <c r="N474" i="2"/>
  <c r="N53" i="2"/>
  <c r="N340" i="2"/>
  <c r="N138" i="2"/>
  <c r="N3" i="2"/>
  <c r="N525" i="2"/>
  <c r="N197" i="2"/>
  <c r="N248" i="2"/>
  <c r="N116" i="2"/>
  <c r="N434" i="2"/>
  <c r="N584" i="2"/>
  <c r="N182" i="2"/>
  <c r="N165" i="2"/>
  <c r="N567" i="2"/>
  <c r="N484" i="2"/>
  <c r="N193" i="2"/>
  <c r="N137" i="2"/>
  <c r="N119" i="2"/>
  <c r="N94" i="2"/>
  <c r="N218" i="2"/>
  <c r="N405" i="2"/>
  <c r="N703" i="2"/>
  <c r="N213" i="2"/>
  <c r="N224" i="2"/>
  <c r="N304" i="2"/>
  <c r="N96" i="2"/>
  <c r="N112" i="2"/>
  <c r="N461" i="2"/>
  <c r="N602" i="2"/>
  <c r="N636" i="2"/>
  <c r="N345" i="2"/>
  <c r="N417" i="2"/>
  <c r="N67" i="2"/>
  <c r="N172" i="2"/>
  <c r="N390" i="2"/>
  <c r="N205" i="2"/>
  <c r="N549" i="2"/>
  <c r="N56" i="2"/>
  <c r="N202" i="2"/>
  <c r="N229" i="2"/>
  <c r="N375" i="2"/>
  <c r="N374" i="2"/>
  <c r="N63" i="2"/>
  <c r="N279" i="2"/>
  <c r="N326" i="2"/>
  <c r="N623" i="2"/>
  <c r="N136" i="2"/>
  <c r="N610" i="2"/>
  <c r="N34" i="2"/>
  <c r="N65" i="2"/>
  <c r="N678" i="2"/>
  <c r="N11" i="2"/>
  <c r="N544" i="2"/>
  <c r="N243" i="2"/>
  <c r="N536" i="2"/>
  <c r="N169" i="2"/>
  <c r="N351" i="2"/>
  <c r="N277" i="2"/>
  <c r="N388" i="2"/>
  <c r="N132" i="2"/>
  <c r="N157" i="2"/>
  <c r="N130" i="2"/>
  <c r="N533" i="2"/>
  <c r="N2" i="2"/>
  <c r="N166" i="2"/>
  <c r="N322" i="2"/>
  <c r="N318" i="2"/>
  <c r="N367" i="2"/>
  <c r="N395" i="2"/>
  <c r="N199" i="2"/>
  <c r="N8" i="2"/>
  <c r="N59" i="2"/>
  <c r="N627" i="2"/>
  <c r="N211" i="2"/>
  <c r="N39" i="2"/>
  <c r="N641" i="2"/>
  <c r="N93" i="2"/>
  <c r="N101" i="2"/>
  <c r="N478" i="2"/>
  <c r="N425" i="2"/>
  <c r="N735" i="2"/>
  <c r="N123" i="2"/>
  <c r="N687" i="2"/>
  <c r="N84" i="2"/>
  <c r="N575" i="2"/>
  <c r="N92" i="2"/>
  <c r="N418" i="2"/>
  <c r="N568" i="2"/>
  <c r="N207" i="2"/>
  <c r="N181" i="2"/>
  <c r="N700" i="2"/>
  <c r="N41" i="2"/>
  <c r="N285" i="2"/>
  <c r="N371" i="2"/>
  <c r="N32" i="2"/>
  <c r="N6" i="2"/>
  <c r="N27" i="2"/>
  <c r="N235" i="2"/>
  <c r="N153" i="2"/>
  <c r="N78" i="2"/>
  <c r="N146" i="2"/>
  <c r="N154" i="2"/>
  <c r="N43" i="2"/>
  <c r="N580" i="2"/>
  <c r="N611" i="2"/>
  <c r="N214" i="2"/>
  <c r="N462" i="2"/>
  <c r="N125" i="2"/>
  <c r="N404" i="2"/>
  <c r="N77" i="2"/>
  <c r="N160" i="2"/>
  <c r="N511" i="2"/>
  <c r="N18" i="2"/>
  <c r="N524" i="2"/>
  <c r="N552" i="2"/>
  <c r="N329" i="2"/>
  <c r="N173" i="2"/>
  <c r="N674" i="2"/>
  <c r="N49" i="2"/>
  <c r="N631" i="2"/>
  <c r="N28" i="2"/>
  <c r="N717" i="2"/>
  <c r="N376" i="2"/>
  <c r="N292" i="2"/>
  <c r="N148" i="2"/>
  <c r="N423" i="2"/>
  <c r="N645" i="2"/>
  <c r="N411" i="2"/>
  <c r="N114" i="2"/>
  <c r="N330" i="2"/>
  <c r="N637" i="2"/>
  <c r="N507" i="2"/>
  <c r="N17" i="2"/>
  <c r="N9" i="2"/>
  <c r="N184" i="2"/>
  <c r="N180" i="2"/>
  <c r="N282" i="2"/>
  <c r="N33" i="2"/>
  <c r="N452" i="2"/>
  <c r="N605" i="2"/>
  <c r="N256" i="2"/>
  <c r="N397" i="2"/>
  <c r="N490" i="2"/>
  <c r="N266" i="2"/>
  <c r="N450" i="2"/>
  <c r="N227" i="2"/>
  <c r="N238" i="2"/>
  <c r="N704" i="2"/>
  <c r="N542" i="2"/>
  <c r="N624" i="2"/>
  <c r="N518" i="2"/>
  <c r="N615" i="2"/>
  <c r="N15" i="2"/>
  <c r="N355" i="2"/>
  <c r="N244" i="2"/>
  <c r="N150" i="2"/>
  <c r="N203" i="2"/>
  <c r="N381" i="2"/>
  <c r="N599" i="2"/>
  <c r="N730" i="2"/>
  <c r="N301" i="2"/>
  <c r="N649" i="2"/>
  <c r="N250" i="2"/>
  <c r="N711" i="2"/>
  <c r="N21" i="2"/>
  <c r="N90" i="2"/>
  <c r="N481" i="2"/>
  <c r="N576" i="2"/>
  <c r="N467" i="2"/>
  <c r="N7" i="2"/>
  <c r="N234" i="2"/>
  <c r="N523" i="2"/>
  <c r="N128" i="2"/>
  <c r="N72" i="2"/>
  <c r="N643" i="2"/>
  <c r="N117" i="2"/>
  <c r="N314" i="2"/>
  <c r="N95" i="2"/>
  <c r="N634" i="2"/>
  <c r="N460" i="2"/>
  <c r="N592" i="2"/>
  <c r="N158" i="2"/>
  <c r="N144" i="2"/>
  <c r="N486" i="2"/>
  <c r="N149" i="2"/>
  <c r="N426" i="2"/>
  <c r="N403" i="2"/>
  <c r="N4" i="2"/>
  <c r="N673" i="2"/>
  <c r="N697" i="2"/>
  <c r="N140" i="2"/>
  <c r="N13" i="2"/>
  <c r="N662" i="2"/>
  <c r="N493" i="2"/>
  <c r="N433" i="2"/>
  <c r="N587" i="2"/>
  <c r="N82" i="2"/>
  <c r="N648" i="2"/>
  <c r="N721" i="2"/>
  <c r="N702" i="2"/>
  <c r="N120" i="2"/>
  <c r="N727" i="2"/>
  <c r="N129" i="2"/>
  <c r="N312" i="2"/>
  <c r="N206" i="2"/>
  <c r="N427" i="2"/>
  <c r="N378" i="2"/>
  <c r="N294" i="2"/>
  <c r="N223" i="2"/>
  <c r="N297" i="2"/>
  <c r="N540" i="2"/>
  <c r="N560" i="2"/>
  <c r="N103" i="2"/>
  <c r="N339" i="2"/>
  <c r="N354" i="2"/>
  <c r="N309" i="2"/>
  <c r="N293" i="2"/>
  <c r="N398" i="2"/>
  <c r="N29" i="2"/>
  <c r="N505" i="2"/>
  <c r="N519" i="2"/>
  <c r="N38" i="2"/>
  <c r="N23" i="2"/>
  <c r="N535" i="2"/>
  <c r="N380" i="2"/>
  <c r="N652" i="2"/>
  <c r="N30" i="2"/>
  <c r="N719" i="2"/>
  <c r="N382" i="2"/>
  <c r="N590" i="2"/>
  <c r="N582" i="2"/>
  <c r="N622" i="2"/>
  <c r="N577" i="2"/>
  <c r="N335" i="2"/>
  <c r="N57" i="2"/>
  <c r="N595" i="2"/>
  <c r="N449" i="2"/>
  <c r="N83" i="2"/>
  <c r="N565" i="2"/>
  <c r="N171" i="2"/>
  <c r="N476" i="2"/>
  <c r="N401" i="2"/>
  <c r="N287" i="2"/>
  <c r="N726" i="2"/>
  <c r="N196" i="2"/>
  <c r="N79" i="2"/>
  <c r="N291" i="2"/>
  <c r="N108" i="2"/>
  <c r="N185" i="2"/>
  <c r="N591" i="2"/>
  <c r="N479" i="2"/>
  <c r="N574" i="2"/>
  <c r="N316" i="2"/>
  <c r="N305" i="2"/>
  <c r="N99" i="2"/>
  <c r="N100" i="2"/>
  <c r="N315" i="2"/>
  <c r="N424" i="2"/>
  <c r="N236" i="2"/>
  <c r="N578" i="2"/>
  <c r="N566" i="2"/>
  <c r="N496" i="2"/>
  <c r="N177" i="2"/>
  <c r="N468" i="2"/>
  <c r="N694" i="2"/>
  <c r="N706" i="2"/>
  <c r="N530" i="2"/>
  <c r="N708" i="2"/>
  <c r="N440" i="2"/>
  <c r="N579" i="2"/>
  <c r="N389" i="2"/>
  <c r="N446" i="2"/>
  <c r="N201" i="2"/>
  <c r="N471" i="2"/>
  <c r="N720" i="2"/>
  <c r="N617" i="2"/>
  <c r="N509" i="2"/>
  <c r="N733" i="2"/>
  <c r="N42" i="2"/>
  <c r="N317" i="2"/>
  <c r="N402" i="2"/>
  <c r="N629" i="2"/>
  <c r="N598" i="2"/>
  <c r="N336" i="2"/>
  <c r="N186" i="2"/>
  <c r="N606" i="2"/>
  <c r="N465" i="2"/>
  <c r="N175" i="2"/>
  <c r="N653" i="2"/>
  <c r="N145" i="2"/>
  <c r="N115" i="2"/>
  <c r="N541" i="2"/>
  <c r="N520" i="2"/>
  <c r="N569" i="2"/>
  <c r="N437" i="2"/>
  <c r="N313" i="2"/>
  <c r="N308" i="2"/>
  <c r="N290" i="2"/>
  <c r="N421" i="2"/>
  <c r="N548" i="2"/>
  <c r="N122" i="2"/>
  <c r="N98" i="2"/>
  <c r="N142" i="2"/>
  <c r="N188" i="2"/>
  <c r="N257" i="2"/>
  <c r="N668" i="2"/>
  <c r="N693" i="2"/>
  <c r="N91" i="2"/>
  <c r="N422" i="2"/>
  <c r="N725" i="2"/>
  <c r="N539" i="2"/>
  <c r="N64" i="2"/>
  <c r="N133" i="2"/>
  <c r="N247" i="2"/>
  <c r="N87" i="2"/>
  <c r="N286" i="2"/>
  <c r="N553" i="2"/>
  <c r="N69" i="2"/>
  <c r="N233" i="2"/>
  <c r="N656" i="2"/>
  <c r="N311" i="2"/>
  <c r="N258" i="2"/>
  <c r="N559" i="2"/>
  <c r="N44" i="2"/>
  <c r="N517" i="2"/>
  <c r="N350" i="2"/>
  <c r="N620" i="2"/>
  <c r="N642" i="2"/>
  <c r="N51" i="2"/>
  <c r="N665" i="2"/>
  <c r="N639" i="2"/>
  <c r="N585" i="2"/>
  <c r="N268" i="2"/>
  <c r="N657" i="2"/>
  <c r="N545" i="2"/>
  <c r="N428" i="2"/>
  <c r="N141" i="2"/>
  <c r="N222" i="2"/>
  <c r="N392" i="2"/>
  <c r="N391" i="2"/>
  <c r="N62" i="2"/>
  <c r="N228" i="2"/>
  <c r="N712" i="2"/>
  <c r="N216" i="2"/>
  <c r="N705" i="2"/>
  <c r="N111" i="2"/>
  <c r="N271" i="2"/>
  <c r="N621" i="2"/>
  <c r="N498" i="2"/>
  <c r="N221" i="2"/>
  <c r="N259" i="2"/>
  <c r="N723" i="2"/>
  <c r="N300" i="2"/>
  <c r="N655" i="2"/>
  <c r="N562" i="2"/>
  <c r="N151" i="2"/>
  <c r="N126" i="2"/>
  <c r="N230" i="2"/>
  <c r="N681" i="2"/>
  <c r="N245" i="2"/>
  <c r="N264" i="2"/>
  <c r="N607" i="2"/>
  <c r="N110" i="2"/>
  <c r="N526" i="2"/>
  <c r="N614" i="2"/>
  <c r="N738" i="2"/>
  <c r="N554" i="2"/>
  <c r="N715" i="2"/>
  <c r="N276" i="2"/>
  <c r="N260" i="2"/>
  <c r="N737" i="2"/>
  <c r="N508" i="2"/>
  <c r="N365" i="2"/>
  <c r="N320" i="2"/>
  <c r="N189" i="2"/>
  <c r="N102" i="2"/>
  <c r="N534" i="2"/>
  <c r="N510" i="2"/>
  <c r="N458" i="2"/>
  <c r="N699" i="2"/>
  <c r="N494" i="2"/>
  <c r="N71" i="2"/>
  <c r="N572" i="2"/>
  <c r="N728" i="2"/>
  <c r="N709" i="2"/>
  <c r="N495" i="2"/>
  <c r="N612" i="2"/>
  <c r="N454" i="2"/>
  <c r="N691" i="2"/>
  <c r="N139" i="2"/>
  <c r="N232" i="2"/>
  <c r="N672" i="2"/>
  <c r="N456" i="2"/>
  <c r="N76" i="2"/>
  <c r="N273" i="2"/>
  <c r="N334" i="2"/>
  <c r="N342" i="2"/>
  <c r="N219" i="2"/>
  <c r="N527" i="2"/>
  <c r="N251" i="2"/>
  <c r="N564" i="2"/>
  <c r="N654" i="2"/>
  <c r="N263" i="2"/>
  <c r="N270" i="2"/>
  <c r="N628" i="2"/>
  <c r="N445" i="2"/>
  <c r="N383" i="2"/>
  <c r="N451" i="2"/>
  <c r="N341" i="2"/>
  <c r="N170" i="2"/>
  <c r="N332" i="2"/>
  <c r="N483" i="2"/>
  <c r="N625" i="2"/>
  <c r="N237" i="2"/>
  <c r="N722" i="2"/>
  <c r="N594" i="2"/>
  <c r="N280" i="2"/>
  <c r="N698" i="2"/>
  <c r="N513" i="2"/>
  <c r="N338" i="2"/>
  <c r="N603" i="2"/>
  <c r="N664" i="2"/>
  <c r="N249" i="2"/>
  <c r="N695" i="2"/>
  <c r="N543" i="2"/>
  <c r="N361" i="2"/>
  <c r="N269" i="2"/>
  <c r="N651" i="2"/>
  <c r="N686" i="2"/>
  <c r="N688" i="2"/>
  <c r="N689" i="2"/>
  <c r="N593" i="2"/>
  <c r="N680" i="2"/>
  <c r="N477" i="2"/>
  <c r="N701" i="2"/>
  <c r="N514" i="2"/>
  <c r="N485" i="2"/>
  <c r="N736" i="2"/>
  <c r="N679" i="2"/>
  <c r="N669" i="2"/>
  <c r="N663" i="2"/>
  <c r="N707" i="2"/>
  <c r="N682" i="2"/>
  <c r="N671" i="2"/>
  <c r="N732" i="2"/>
  <c r="N714" i="2"/>
  <c r="N724" i="2"/>
  <c r="N710" i="2"/>
  <c r="N619" i="2"/>
  <c r="N640" i="2"/>
  <c r="N718" i="2"/>
  <c r="L660" i="2"/>
  <c r="L546" i="2"/>
  <c r="L516" i="2"/>
  <c r="L121" i="2"/>
  <c r="L298" i="2"/>
  <c r="L415" i="2"/>
  <c r="L324" i="2"/>
  <c r="L358" i="2"/>
  <c r="L618" i="2"/>
  <c r="L522" i="2"/>
  <c r="L364" i="2"/>
  <c r="L225" i="2"/>
  <c r="L156" i="2"/>
  <c r="L658" i="2"/>
  <c r="L134" i="2"/>
  <c r="L482" i="2"/>
  <c r="L46" i="2"/>
  <c r="L573" i="2"/>
  <c r="L644" i="2"/>
  <c r="L408" i="2"/>
  <c r="L444" i="2"/>
  <c r="L393" i="2"/>
  <c r="L414" i="2"/>
  <c r="L550" i="2"/>
  <c r="L66" i="2"/>
  <c r="L281" i="2"/>
  <c r="L246" i="2"/>
  <c r="L608" i="2"/>
  <c r="L581" i="2"/>
  <c r="L127" i="2"/>
  <c r="L684" i="2"/>
  <c r="L372" i="2"/>
  <c r="L97" i="2"/>
  <c r="L410" i="2"/>
  <c r="L713" i="2"/>
  <c r="L352" i="2"/>
  <c r="L239" i="2"/>
  <c r="L26" i="2"/>
  <c r="L667" i="2"/>
  <c r="L47" i="2"/>
  <c r="L164" i="2"/>
  <c r="L299" i="2"/>
  <c r="L531" i="2"/>
  <c r="L502" i="2"/>
  <c r="L429" i="2"/>
  <c r="L191" i="2"/>
  <c r="L240" i="2"/>
  <c r="L601" i="2"/>
  <c r="L262" i="2"/>
  <c r="L515" i="2"/>
  <c r="L416" i="2"/>
  <c r="L327" i="2"/>
  <c r="L457" i="2"/>
  <c r="L200" i="2"/>
  <c r="L487" i="2"/>
  <c r="L343" i="2"/>
  <c r="L491" i="2"/>
  <c r="L242" i="2"/>
  <c r="L179" i="2"/>
  <c r="L438" i="2"/>
  <c r="L499" i="2"/>
  <c r="L413" i="2"/>
  <c r="L302" i="2"/>
  <c r="L220" i="2"/>
  <c r="L366" i="2"/>
  <c r="L278" i="2"/>
  <c r="L325" i="2"/>
  <c r="L353" i="2"/>
  <c r="L331" i="2"/>
  <c r="L555" i="2"/>
  <c r="L135" i="2"/>
  <c r="L194" i="2"/>
  <c r="L396" i="2"/>
  <c r="L109" i="2"/>
  <c r="L198" i="2"/>
  <c r="L344" i="2"/>
  <c r="L215" i="2"/>
  <c r="L633" i="2"/>
  <c r="L70" i="2"/>
  <c r="L147" i="2"/>
  <c r="L506" i="2"/>
  <c r="L261" i="2"/>
  <c r="L348" i="2"/>
  <c r="L464" i="2"/>
  <c r="L337" i="2"/>
  <c r="L74" i="2"/>
  <c r="L60" i="2"/>
  <c r="L532" i="2"/>
  <c r="L161" i="2"/>
  <c r="L419" i="2"/>
  <c r="L105" i="2"/>
  <c r="L255" i="2"/>
  <c r="L447" i="2"/>
  <c r="L50" i="2"/>
  <c r="L252" i="2"/>
  <c r="L646" i="2"/>
  <c r="L333" i="2"/>
  <c r="L107" i="2"/>
  <c r="L226" i="2"/>
  <c r="L307" i="2"/>
  <c r="L407" i="2"/>
  <c r="L677" i="2"/>
  <c r="L384" i="2"/>
  <c r="L303" i="2"/>
  <c r="L31" i="2"/>
  <c r="L12" i="2"/>
  <c r="L124" i="2"/>
  <c r="L529" i="2"/>
  <c r="L480" i="2"/>
  <c r="L683" i="2"/>
  <c r="L54" i="2"/>
  <c r="L409" i="2"/>
  <c r="L48" i="2"/>
  <c r="L328" i="2"/>
  <c r="L14" i="2"/>
  <c r="L275" i="2"/>
  <c r="L86" i="2"/>
  <c r="L346" i="2"/>
  <c r="L729" i="2"/>
  <c r="L253" i="2"/>
  <c r="L551" i="2"/>
  <c r="L61" i="2"/>
  <c r="L635" i="2"/>
  <c r="L349" i="2"/>
  <c r="L265" i="2"/>
  <c r="L159" i="2"/>
  <c r="L272" i="2"/>
  <c r="L439" i="2"/>
  <c r="L469" i="2"/>
  <c r="L131" i="2"/>
  <c r="L488" i="2"/>
  <c r="L20" i="2"/>
  <c r="L284" i="2"/>
  <c r="L377" i="2"/>
  <c r="L647" i="2"/>
  <c r="L357" i="2"/>
  <c r="L192" i="2"/>
  <c r="L267" i="2"/>
  <c r="L659" i="2"/>
  <c r="L685" i="2"/>
  <c r="L362" i="2"/>
  <c r="L387" i="2"/>
  <c r="L373" i="2"/>
  <c r="L217" i="2"/>
  <c r="L16" i="2"/>
  <c r="L570" i="2"/>
  <c r="L321" i="2"/>
  <c r="L463" i="2"/>
  <c r="L25" i="2"/>
  <c r="L19" i="2"/>
  <c r="L676" i="2"/>
  <c r="L231" i="2"/>
  <c r="L163" i="2"/>
  <c r="L557" i="2"/>
  <c r="L168" i="2"/>
  <c r="L208" i="2"/>
  <c r="L731" i="2"/>
  <c r="L503" i="2"/>
  <c r="L459" i="2"/>
  <c r="L473" i="2"/>
  <c r="L443" i="2"/>
  <c r="L455" i="2"/>
  <c r="L537" i="2"/>
  <c r="L241" i="2"/>
  <c r="L176" i="2"/>
  <c r="L370" i="2"/>
  <c r="L174" i="2"/>
  <c r="L561" i="2"/>
  <c r="L288" i="2"/>
  <c r="L204" i="2"/>
  <c r="L501" i="2"/>
  <c r="L89" i="2"/>
  <c r="L596" i="2"/>
  <c r="L583" i="2"/>
  <c r="L178" i="2"/>
  <c r="L556" i="2"/>
  <c r="L547" i="2"/>
  <c r="L675" i="2"/>
  <c r="L638" i="2"/>
  <c r="L360" i="2"/>
  <c r="L319" i="2"/>
  <c r="L609" i="2"/>
  <c r="L453" i="2"/>
  <c r="L692" i="2"/>
  <c r="L666" i="2"/>
  <c r="L36" i="2"/>
  <c r="L85" i="2"/>
  <c r="L212" i="2"/>
  <c r="L210" i="2"/>
  <c r="L68" i="2"/>
  <c r="L323" i="2"/>
  <c r="L152" i="2"/>
  <c r="L500" i="2"/>
  <c r="L195" i="2"/>
  <c r="L600" i="2"/>
  <c r="L5" i="2"/>
  <c r="L661" i="2"/>
  <c r="L690" i="2"/>
  <c r="L626" i="2"/>
  <c r="L563" i="2"/>
  <c r="L363" i="2"/>
  <c r="L588" i="2"/>
  <c r="L470" i="2"/>
  <c r="L650" i="2"/>
  <c r="L55" i="2"/>
  <c r="L400" i="2"/>
  <c r="L289" i="2"/>
  <c r="L394" i="2"/>
  <c r="L497" i="2"/>
  <c r="L310" i="2"/>
  <c r="L604" i="2"/>
  <c r="L441" i="2"/>
  <c r="L113" i="2"/>
  <c r="L504" i="2"/>
  <c r="L73" i="2"/>
  <c r="L75" i="2"/>
  <c r="L283" i="2"/>
  <c r="L81" i="2"/>
  <c r="L521" i="2"/>
  <c r="L88" i="2"/>
  <c r="L295" i="2"/>
  <c r="L616" i="2"/>
  <c r="L187" i="2"/>
  <c r="L209" i="2"/>
  <c r="L143" i="2"/>
  <c r="L37" i="2"/>
  <c r="L155" i="2"/>
  <c r="L586" i="2"/>
  <c r="L420" i="2"/>
  <c r="L10" i="2"/>
  <c r="L167" i="2"/>
  <c r="L528" i="2"/>
  <c r="L306" i="2"/>
  <c r="L512" i="2"/>
  <c r="L356" i="2"/>
  <c r="L296" i="2"/>
  <c r="L80" i="2"/>
  <c r="L670" i="2"/>
  <c r="L40" i="2"/>
  <c r="L35" i="2"/>
  <c r="L183" i="2"/>
  <c r="L385" i="2"/>
  <c r="L436" i="2"/>
  <c r="L430" i="2"/>
  <c r="L558" i="2"/>
  <c r="L118" i="2"/>
  <c r="L106" i="2"/>
  <c r="L379" i="2"/>
  <c r="L432" i="2"/>
  <c r="L632" i="2"/>
  <c r="L45" i="2"/>
  <c r="L571" i="2"/>
  <c r="L442" i="2"/>
  <c r="L386" i="2"/>
  <c r="L630" i="2"/>
  <c r="L359" i="2"/>
  <c r="L412" i="2"/>
  <c r="L613" i="2"/>
  <c r="L696" i="2"/>
  <c r="L369" i="2"/>
  <c r="L492" i="2"/>
  <c r="L716" i="2"/>
  <c r="L589" i="2"/>
  <c r="L597" i="2"/>
  <c r="L431" i="2"/>
  <c r="L52" i="2"/>
  <c r="L538" i="2"/>
  <c r="L274" i="2"/>
  <c r="L472" i="2"/>
  <c r="L24" i="2"/>
  <c r="L254" i="2"/>
  <c r="L22" i="2"/>
  <c r="L466" i="2"/>
  <c r="L104" i="2"/>
  <c r="L347" i="2"/>
  <c r="L475" i="2"/>
  <c r="L58" i="2"/>
  <c r="L435" i="2"/>
  <c r="L368" i="2"/>
  <c r="L162" i="2"/>
  <c r="L399" i="2"/>
  <c r="L190" i="2"/>
  <c r="L734" i="2"/>
  <c r="L406" i="2"/>
  <c r="L448" i="2"/>
  <c r="L489" i="2"/>
  <c r="L474" i="2"/>
  <c r="L53" i="2"/>
  <c r="L340" i="2"/>
  <c r="L138" i="2"/>
  <c r="L3" i="2"/>
  <c r="L525" i="2"/>
  <c r="L197" i="2"/>
  <c r="L248" i="2"/>
  <c r="L116" i="2"/>
  <c r="L434" i="2"/>
  <c r="L584" i="2"/>
  <c r="L182" i="2"/>
  <c r="L165" i="2"/>
  <c r="L567" i="2"/>
  <c r="L484" i="2"/>
  <c r="L193" i="2"/>
  <c r="L137" i="2"/>
  <c r="L119" i="2"/>
  <c r="L94" i="2"/>
  <c r="L218" i="2"/>
  <c r="L405" i="2"/>
  <c r="L703" i="2"/>
  <c r="L213" i="2"/>
  <c r="L224" i="2"/>
  <c r="L304" i="2"/>
  <c r="L96" i="2"/>
  <c r="L112" i="2"/>
  <c r="L461" i="2"/>
  <c r="L602" i="2"/>
  <c r="L636" i="2"/>
  <c r="L345" i="2"/>
  <c r="L417" i="2"/>
  <c r="L67" i="2"/>
  <c r="L172" i="2"/>
  <c r="L390" i="2"/>
  <c r="L205" i="2"/>
  <c r="L549" i="2"/>
  <c r="L56" i="2"/>
  <c r="L202" i="2"/>
  <c r="L229" i="2"/>
  <c r="L375" i="2"/>
  <c r="L374" i="2"/>
  <c r="L63" i="2"/>
  <c r="L279" i="2"/>
  <c r="L326" i="2"/>
  <c r="L623" i="2"/>
  <c r="L136" i="2"/>
  <c r="L610" i="2"/>
  <c r="L34" i="2"/>
  <c r="L65" i="2"/>
  <c r="L678" i="2"/>
  <c r="L11" i="2"/>
  <c r="L544" i="2"/>
  <c r="L243" i="2"/>
  <c r="L536" i="2"/>
  <c r="L169" i="2"/>
  <c r="L351" i="2"/>
  <c r="L277" i="2"/>
  <c r="L388" i="2"/>
  <c r="L132" i="2"/>
  <c r="L157" i="2"/>
  <c r="L130" i="2"/>
  <c r="L533" i="2"/>
  <c r="L2" i="2"/>
  <c r="L166" i="2"/>
  <c r="L322" i="2"/>
  <c r="L318" i="2"/>
  <c r="L367" i="2"/>
  <c r="L395" i="2"/>
  <c r="L199" i="2"/>
  <c r="L8" i="2"/>
  <c r="L59" i="2"/>
  <c r="L627" i="2"/>
  <c r="L211" i="2"/>
  <c r="L39" i="2"/>
  <c r="L641" i="2"/>
  <c r="L93" i="2"/>
  <c r="L101" i="2"/>
  <c r="L478" i="2"/>
  <c r="L425" i="2"/>
  <c r="L735" i="2"/>
  <c r="L123" i="2"/>
  <c r="L687" i="2"/>
  <c r="L84" i="2"/>
  <c r="L575" i="2"/>
  <c r="L92" i="2"/>
  <c r="L418" i="2"/>
  <c r="L568" i="2"/>
  <c r="L207" i="2"/>
  <c r="L181" i="2"/>
  <c r="L700" i="2"/>
  <c r="L41" i="2"/>
  <c r="L285" i="2"/>
  <c r="L371" i="2"/>
  <c r="L32" i="2"/>
  <c r="L6" i="2"/>
  <c r="L27" i="2"/>
  <c r="L235" i="2"/>
  <c r="L153" i="2"/>
  <c r="L78" i="2"/>
  <c r="L146" i="2"/>
  <c r="L154" i="2"/>
  <c r="L43" i="2"/>
  <c r="L580" i="2"/>
  <c r="L611" i="2"/>
  <c r="L214" i="2"/>
  <c r="L462" i="2"/>
  <c r="L125" i="2"/>
  <c r="L404" i="2"/>
  <c r="L77" i="2"/>
  <c r="L160" i="2"/>
  <c r="L511" i="2"/>
  <c r="L18" i="2"/>
  <c r="L524" i="2"/>
  <c r="L552" i="2"/>
  <c r="L329" i="2"/>
  <c r="L173" i="2"/>
  <c r="L674" i="2"/>
  <c r="L49" i="2"/>
  <c r="L631" i="2"/>
  <c r="L28" i="2"/>
  <c r="L717" i="2"/>
  <c r="L376" i="2"/>
  <c r="L292" i="2"/>
  <c r="L148" i="2"/>
  <c r="L423" i="2"/>
  <c r="L645" i="2"/>
  <c r="L411" i="2"/>
  <c r="L114" i="2"/>
  <c r="L330" i="2"/>
  <c r="L637" i="2"/>
  <c r="L507" i="2"/>
  <c r="L17" i="2"/>
  <c r="L9" i="2"/>
  <c r="L184" i="2"/>
  <c r="L180" i="2"/>
  <c r="L282" i="2"/>
  <c r="L33" i="2"/>
  <c r="L452" i="2"/>
  <c r="L605" i="2"/>
  <c r="L256" i="2"/>
  <c r="L397" i="2"/>
  <c r="L490" i="2"/>
  <c r="L266" i="2"/>
  <c r="L450" i="2"/>
  <c r="L227" i="2"/>
  <c r="L238" i="2"/>
  <c r="L704" i="2"/>
  <c r="L542" i="2"/>
  <c r="L624" i="2"/>
  <c r="L518" i="2"/>
  <c r="L615" i="2"/>
  <c r="L15" i="2"/>
  <c r="L355" i="2"/>
  <c r="L244" i="2"/>
  <c r="L150" i="2"/>
  <c r="L203" i="2"/>
  <c r="L381" i="2"/>
  <c r="L599" i="2"/>
  <c r="L730" i="2"/>
  <c r="L301" i="2"/>
  <c r="L649" i="2"/>
  <c r="L250" i="2"/>
  <c r="L711" i="2"/>
  <c r="L21" i="2"/>
  <c r="L90" i="2"/>
  <c r="L481" i="2"/>
  <c r="L576" i="2"/>
  <c r="L467" i="2"/>
  <c r="L7" i="2"/>
  <c r="L234" i="2"/>
  <c r="L523" i="2"/>
  <c r="L128" i="2"/>
  <c r="L72" i="2"/>
  <c r="L643" i="2"/>
  <c r="L117" i="2"/>
  <c r="L314" i="2"/>
  <c r="L95" i="2"/>
  <c r="L634" i="2"/>
  <c r="L460" i="2"/>
  <c r="L592" i="2"/>
  <c r="L158" i="2"/>
  <c r="L144" i="2"/>
  <c r="L486" i="2"/>
  <c r="L149" i="2"/>
  <c r="L426" i="2"/>
  <c r="L403" i="2"/>
  <c r="L4" i="2"/>
  <c r="L673" i="2"/>
  <c r="L697" i="2"/>
  <c r="L140" i="2"/>
  <c r="L13" i="2"/>
  <c r="L662" i="2"/>
  <c r="L493" i="2"/>
  <c r="L433" i="2"/>
  <c r="L587" i="2"/>
  <c r="L82" i="2"/>
  <c r="L648" i="2"/>
  <c r="L721" i="2"/>
  <c r="L702" i="2"/>
  <c r="L120" i="2"/>
  <c r="L727" i="2"/>
  <c r="L129" i="2"/>
  <c r="L312" i="2"/>
  <c r="L206" i="2"/>
  <c r="L427" i="2"/>
  <c r="L378" i="2"/>
  <c r="L294" i="2"/>
  <c r="L223" i="2"/>
  <c r="L297" i="2"/>
  <c r="L540" i="2"/>
  <c r="L560" i="2"/>
  <c r="L103" i="2"/>
  <c r="L339" i="2"/>
  <c r="L354" i="2"/>
  <c r="L309" i="2"/>
  <c r="L293" i="2"/>
  <c r="L398" i="2"/>
  <c r="L29" i="2"/>
  <c r="L505" i="2"/>
  <c r="L519" i="2"/>
  <c r="L38" i="2"/>
  <c r="L23" i="2"/>
  <c r="L535" i="2"/>
  <c r="L380" i="2"/>
  <c r="L652" i="2"/>
  <c r="L30" i="2"/>
  <c r="L719" i="2"/>
  <c r="L382" i="2"/>
  <c r="L590" i="2"/>
  <c r="L582" i="2"/>
  <c r="L622" i="2"/>
  <c r="L577" i="2"/>
  <c r="L335" i="2"/>
  <c r="L57" i="2"/>
  <c r="L595" i="2"/>
  <c r="L449" i="2"/>
  <c r="L83" i="2"/>
  <c r="L565" i="2"/>
  <c r="L171" i="2"/>
  <c r="L476" i="2"/>
  <c r="L401" i="2"/>
  <c r="L287" i="2"/>
  <c r="L726" i="2"/>
  <c r="L196" i="2"/>
  <c r="L79" i="2"/>
  <c r="L291" i="2"/>
  <c r="L108" i="2"/>
  <c r="L185" i="2"/>
  <c r="L591" i="2"/>
  <c r="L479" i="2"/>
  <c r="L574" i="2"/>
  <c r="L316" i="2"/>
  <c r="L305" i="2"/>
  <c r="L99" i="2"/>
  <c r="L100" i="2"/>
  <c r="L315" i="2"/>
  <c r="L424" i="2"/>
  <c r="L236" i="2"/>
  <c r="L578" i="2"/>
  <c r="L566" i="2"/>
  <c r="L496" i="2"/>
  <c r="L177" i="2"/>
  <c r="L468" i="2"/>
  <c r="L694" i="2"/>
  <c r="L706" i="2"/>
  <c r="L530" i="2"/>
  <c r="L708" i="2"/>
  <c r="L440" i="2"/>
  <c r="L579" i="2"/>
  <c r="L389" i="2"/>
  <c r="L446" i="2"/>
  <c r="L201" i="2"/>
  <c r="L471" i="2"/>
  <c r="L720" i="2"/>
  <c r="L617" i="2"/>
  <c r="L509" i="2"/>
  <c r="L733" i="2"/>
  <c r="L42" i="2"/>
  <c r="L317" i="2"/>
  <c r="L402" i="2"/>
  <c r="L629" i="2"/>
  <c r="L598" i="2"/>
  <c r="L336" i="2"/>
  <c r="L186" i="2"/>
  <c r="L606" i="2"/>
  <c r="L465" i="2"/>
  <c r="L175" i="2"/>
  <c r="L653" i="2"/>
  <c r="L145" i="2"/>
  <c r="L115" i="2"/>
  <c r="L541" i="2"/>
  <c r="L520" i="2"/>
  <c r="L569" i="2"/>
  <c r="L437" i="2"/>
  <c r="L313" i="2"/>
  <c r="L308" i="2"/>
  <c r="L290" i="2"/>
  <c r="L421" i="2"/>
  <c r="L548" i="2"/>
  <c r="L122" i="2"/>
  <c r="L98" i="2"/>
  <c r="L142" i="2"/>
  <c r="L188" i="2"/>
  <c r="L257" i="2"/>
  <c r="L668" i="2"/>
  <c r="L693" i="2"/>
  <c r="L91" i="2"/>
  <c r="L422" i="2"/>
  <c r="L725" i="2"/>
  <c r="L539" i="2"/>
  <c r="L64" i="2"/>
  <c r="L133" i="2"/>
  <c r="L247" i="2"/>
  <c r="L87" i="2"/>
  <c r="L286" i="2"/>
  <c r="L553" i="2"/>
  <c r="L69" i="2"/>
  <c r="L233" i="2"/>
  <c r="L656" i="2"/>
  <c r="L311" i="2"/>
  <c r="L258" i="2"/>
  <c r="L559" i="2"/>
  <c r="L44" i="2"/>
  <c r="L517" i="2"/>
  <c r="L350" i="2"/>
  <c r="L620" i="2"/>
  <c r="L642" i="2"/>
  <c r="L51" i="2"/>
  <c r="L665" i="2"/>
  <c r="L639" i="2"/>
  <c r="L585" i="2"/>
  <c r="L268" i="2"/>
  <c r="L657" i="2"/>
  <c r="L545" i="2"/>
  <c r="L428" i="2"/>
  <c r="L141" i="2"/>
  <c r="L222" i="2"/>
  <c r="L392" i="2"/>
  <c r="L391" i="2"/>
  <c r="L62" i="2"/>
  <c r="L228" i="2"/>
  <c r="L712" i="2"/>
  <c r="L216" i="2"/>
  <c r="L705" i="2"/>
  <c r="L111" i="2"/>
  <c r="L271" i="2"/>
  <c r="L621" i="2"/>
  <c r="L498" i="2"/>
  <c r="L221" i="2"/>
  <c r="L259" i="2"/>
  <c r="L723" i="2"/>
  <c r="L300" i="2"/>
  <c r="L655" i="2"/>
  <c r="L562" i="2"/>
  <c r="L151" i="2"/>
  <c r="L126" i="2"/>
  <c r="L230" i="2"/>
  <c r="L681" i="2"/>
  <c r="L245" i="2"/>
  <c r="L264" i="2"/>
  <c r="L607" i="2"/>
  <c r="L110" i="2"/>
  <c r="L526" i="2"/>
  <c r="L614" i="2"/>
  <c r="L738" i="2"/>
  <c r="L554" i="2"/>
  <c r="L715" i="2"/>
  <c r="L276" i="2"/>
  <c r="L260" i="2"/>
  <c r="L737" i="2"/>
  <c r="L508" i="2"/>
  <c r="L365" i="2"/>
  <c r="L320" i="2"/>
  <c r="L189" i="2"/>
  <c r="L102" i="2"/>
  <c r="L534" i="2"/>
  <c r="L510" i="2"/>
  <c r="L458" i="2"/>
  <c r="L699" i="2"/>
  <c r="L494" i="2"/>
  <c r="L71" i="2"/>
  <c r="L572" i="2"/>
  <c r="L728" i="2"/>
  <c r="L709" i="2"/>
  <c r="L495" i="2"/>
  <c r="L612" i="2"/>
  <c r="L454" i="2"/>
  <c r="L691" i="2"/>
  <c r="L139" i="2"/>
  <c r="L232" i="2"/>
  <c r="L672" i="2"/>
  <c r="L456" i="2"/>
  <c r="L76" i="2"/>
  <c r="L273" i="2"/>
  <c r="L334" i="2"/>
  <c r="L342" i="2"/>
  <c r="L219" i="2"/>
  <c r="L527" i="2"/>
  <c r="L251" i="2"/>
  <c r="L564" i="2"/>
  <c r="L654" i="2"/>
  <c r="L263" i="2"/>
  <c r="L270" i="2"/>
  <c r="L628" i="2"/>
  <c r="L445" i="2"/>
  <c r="L383" i="2"/>
  <c r="L451" i="2"/>
  <c r="L341" i="2"/>
  <c r="L170" i="2"/>
  <c r="L332" i="2"/>
  <c r="L483" i="2"/>
  <c r="L625" i="2"/>
  <c r="L237" i="2"/>
  <c r="L722" i="2"/>
  <c r="L594" i="2"/>
  <c r="L280" i="2"/>
  <c r="L698" i="2"/>
  <c r="L513" i="2"/>
  <c r="L338" i="2"/>
  <c r="L603" i="2"/>
  <c r="L664" i="2"/>
  <c r="L249" i="2"/>
  <c r="L695" i="2"/>
  <c r="L543" i="2"/>
  <c r="L361" i="2"/>
  <c r="L269" i="2"/>
  <c r="L651" i="2"/>
  <c r="L686" i="2"/>
  <c r="L688" i="2"/>
  <c r="L689" i="2"/>
  <c r="L593" i="2"/>
  <c r="L680" i="2"/>
  <c r="L477" i="2"/>
  <c r="L701" i="2"/>
  <c r="L514" i="2"/>
  <c r="L485" i="2"/>
  <c r="L736" i="2"/>
  <c r="L679" i="2"/>
  <c r="L669" i="2"/>
  <c r="L663" i="2"/>
  <c r="L707" i="2"/>
  <c r="L682" i="2"/>
  <c r="L671" i="2"/>
  <c r="L732" i="2"/>
  <c r="L714" i="2"/>
  <c r="L724" i="2"/>
  <c r="L710" i="2"/>
  <c r="L619" i="2"/>
  <c r="L640" i="2"/>
  <c r="L718" i="2"/>
  <c r="J660" i="2"/>
  <c r="J546" i="2"/>
  <c r="J516" i="2"/>
  <c r="J121" i="2"/>
  <c r="J298" i="2"/>
  <c r="J415" i="2"/>
  <c r="J324" i="2"/>
  <c r="J358" i="2"/>
  <c r="J618" i="2"/>
  <c r="J522" i="2"/>
  <c r="J364" i="2"/>
  <c r="J225" i="2"/>
  <c r="J156" i="2"/>
  <c r="J658" i="2"/>
  <c r="J134" i="2"/>
  <c r="J482" i="2"/>
  <c r="J46" i="2"/>
  <c r="J573" i="2"/>
  <c r="J644" i="2"/>
  <c r="J408" i="2"/>
  <c r="J444" i="2"/>
  <c r="J393" i="2"/>
  <c r="J414" i="2"/>
  <c r="J550" i="2"/>
  <c r="J66" i="2"/>
  <c r="J281" i="2"/>
  <c r="J246" i="2"/>
  <c r="J608" i="2"/>
  <c r="J581" i="2"/>
  <c r="J127" i="2"/>
  <c r="J684" i="2"/>
  <c r="J372" i="2"/>
  <c r="J97" i="2"/>
  <c r="J410" i="2"/>
  <c r="J713" i="2"/>
  <c r="J352" i="2"/>
  <c r="J239" i="2"/>
  <c r="J26" i="2"/>
  <c r="J667" i="2"/>
  <c r="J47" i="2"/>
  <c r="J164" i="2"/>
  <c r="J299" i="2"/>
  <c r="J531" i="2"/>
  <c r="J502" i="2"/>
  <c r="J429" i="2"/>
  <c r="J191" i="2"/>
  <c r="J240" i="2"/>
  <c r="J601" i="2"/>
  <c r="J262" i="2"/>
  <c r="J515" i="2"/>
  <c r="J416" i="2"/>
  <c r="J327" i="2"/>
  <c r="J457" i="2"/>
  <c r="J200" i="2"/>
  <c r="J487" i="2"/>
  <c r="J343" i="2"/>
  <c r="J491" i="2"/>
  <c r="J242" i="2"/>
  <c r="J179" i="2"/>
  <c r="J438" i="2"/>
  <c r="J499" i="2"/>
  <c r="J413" i="2"/>
  <c r="J302" i="2"/>
  <c r="J220" i="2"/>
  <c r="J366" i="2"/>
  <c r="J278" i="2"/>
  <c r="J325" i="2"/>
  <c r="J353" i="2"/>
  <c r="J331" i="2"/>
  <c r="J555" i="2"/>
  <c r="J135" i="2"/>
  <c r="J194" i="2"/>
  <c r="J396" i="2"/>
  <c r="J109" i="2"/>
  <c r="J198" i="2"/>
  <c r="J344" i="2"/>
  <c r="J215" i="2"/>
  <c r="J633" i="2"/>
  <c r="J70" i="2"/>
  <c r="J147" i="2"/>
  <c r="J506" i="2"/>
  <c r="J261" i="2"/>
  <c r="J348" i="2"/>
  <c r="J464" i="2"/>
  <c r="J337" i="2"/>
  <c r="J74" i="2"/>
  <c r="J60" i="2"/>
  <c r="J532" i="2"/>
  <c r="J161" i="2"/>
  <c r="J419" i="2"/>
  <c r="J105" i="2"/>
  <c r="J255" i="2"/>
  <c r="J447" i="2"/>
  <c r="J50" i="2"/>
  <c r="J252" i="2"/>
  <c r="J646" i="2"/>
  <c r="J333" i="2"/>
  <c r="J107" i="2"/>
  <c r="J226" i="2"/>
  <c r="J307" i="2"/>
  <c r="J407" i="2"/>
  <c r="J677" i="2"/>
  <c r="J384" i="2"/>
  <c r="J303" i="2"/>
  <c r="J31" i="2"/>
  <c r="J12" i="2"/>
  <c r="J124" i="2"/>
  <c r="J529" i="2"/>
  <c r="J480" i="2"/>
  <c r="J683" i="2"/>
  <c r="J54" i="2"/>
  <c r="J409" i="2"/>
  <c r="J48" i="2"/>
  <c r="J328" i="2"/>
  <c r="J14" i="2"/>
  <c r="J275" i="2"/>
  <c r="J86" i="2"/>
  <c r="J346" i="2"/>
  <c r="J729" i="2"/>
  <c r="J253" i="2"/>
  <c r="J551" i="2"/>
  <c r="J61" i="2"/>
  <c r="J635" i="2"/>
  <c r="J349" i="2"/>
  <c r="J265" i="2"/>
  <c r="J159" i="2"/>
  <c r="J272" i="2"/>
  <c r="J439" i="2"/>
  <c r="J469" i="2"/>
  <c r="J131" i="2"/>
  <c r="J488" i="2"/>
  <c r="J20" i="2"/>
  <c r="J284" i="2"/>
  <c r="J377" i="2"/>
  <c r="J647" i="2"/>
  <c r="J357" i="2"/>
  <c r="J192" i="2"/>
  <c r="J267" i="2"/>
  <c r="J659" i="2"/>
  <c r="J685" i="2"/>
  <c r="J362" i="2"/>
  <c r="J387" i="2"/>
  <c r="J373" i="2"/>
  <c r="J217" i="2"/>
  <c r="J16" i="2"/>
  <c r="J570" i="2"/>
  <c r="J321" i="2"/>
  <c r="J463" i="2"/>
  <c r="J25" i="2"/>
  <c r="J19" i="2"/>
  <c r="J676" i="2"/>
  <c r="J231" i="2"/>
  <c r="J163" i="2"/>
  <c r="J557" i="2"/>
  <c r="J168" i="2"/>
  <c r="J208" i="2"/>
  <c r="J731" i="2"/>
  <c r="J503" i="2"/>
  <c r="J459" i="2"/>
  <c r="J473" i="2"/>
  <c r="J443" i="2"/>
  <c r="J455" i="2"/>
  <c r="J537" i="2"/>
  <c r="J241" i="2"/>
  <c r="J176" i="2"/>
  <c r="J370" i="2"/>
  <c r="J174" i="2"/>
  <c r="J561" i="2"/>
  <c r="J288" i="2"/>
  <c r="J204" i="2"/>
  <c r="J501" i="2"/>
  <c r="J89" i="2"/>
  <c r="J596" i="2"/>
  <c r="J583" i="2"/>
  <c r="J178" i="2"/>
  <c r="J556" i="2"/>
  <c r="J547" i="2"/>
  <c r="J675" i="2"/>
  <c r="J638" i="2"/>
  <c r="J360" i="2"/>
  <c r="J319" i="2"/>
  <c r="J609" i="2"/>
  <c r="J453" i="2"/>
  <c r="J692" i="2"/>
  <c r="J666" i="2"/>
  <c r="J36" i="2"/>
  <c r="J85" i="2"/>
  <c r="J212" i="2"/>
  <c r="J210" i="2"/>
  <c r="J68" i="2"/>
  <c r="J323" i="2"/>
  <c r="J152" i="2"/>
  <c r="J500" i="2"/>
  <c r="J195" i="2"/>
  <c r="J600" i="2"/>
  <c r="J5" i="2"/>
  <c r="J661" i="2"/>
  <c r="J690" i="2"/>
  <c r="J626" i="2"/>
  <c r="J563" i="2"/>
  <c r="J363" i="2"/>
  <c r="J588" i="2"/>
  <c r="J470" i="2"/>
  <c r="J650" i="2"/>
  <c r="J55" i="2"/>
  <c r="J400" i="2"/>
  <c r="J289" i="2"/>
  <c r="J394" i="2"/>
  <c r="J497" i="2"/>
  <c r="J310" i="2"/>
  <c r="J604" i="2"/>
  <c r="J441" i="2"/>
  <c r="J113" i="2"/>
  <c r="J504" i="2"/>
  <c r="J73" i="2"/>
  <c r="J75" i="2"/>
  <c r="J283" i="2"/>
  <c r="J81" i="2"/>
  <c r="J521" i="2"/>
  <c r="J88" i="2"/>
  <c r="J295" i="2"/>
  <c r="J616" i="2"/>
  <c r="J187" i="2"/>
  <c r="J209" i="2"/>
  <c r="J143" i="2"/>
  <c r="J37" i="2"/>
  <c r="J155" i="2"/>
  <c r="J586" i="2"/>
  <c r="J420" i="2"/>
  <c r="J10" i="2"/>
  <c r="J167" i="2"/>
  <c r="J528" i="2"/>
  <c r="J306" i="2"/>
  <c r="J512" i="2"/>
  <c r="J356" i="2"/>
  <c r="J296" i="2"/>
  <c r="J80" i="2"/>
  <c r="J670" i="2"/>
  <c r="J40" i="2"/>
  <c r="J35" i="2"/>
  <c r="J183" i="2"/>
  <c r="J385" i="2"/>
  <c r="J436" i="2"/>
  <c r="J430" i="2"/>
  <c r="J558" i="2"/>
  <c r="J118" i="2"/>
  <c r="J106" i="2"/>
  <c r="J379" i="2"/>
  <c r="J432" i="2"/>
  <c r="J632" i="2"/>
  <c r="J45" i="2"/>
  <c r="J571" i="2"/>
  <c r="J442" i="2"/>
  <c r="J386" i="2"/>
  <c r="J630" i="2"/>
  <c r="J359" i="2"/>
  <c r="J412" i="2"/>
  <c r="J613" i="2"/>
  <c r="J696" i="2"/>
  <c r="J369" i="2"/>
  <c r="J492" i="2"/>
  <c r="J716" i="2"/>
  <c r="J589" i="2"/>
  <c r="J597" i="2"/>
  <c r="J431" i="2"/>
  <c r="J52" i="2"/>
  <c r="J538" i="2"/>
  <c r="J274" i="2"/>
  <c r="J472" i="2"/>
  <c r="J24" i="2"/>
  <c r="J254" i="2"/>
  <c r="J22" i="2"/>
  <c r="J466" i="2"/>
  <c r="J104" i="2"/>
  <c r="J347" i="2"/>
  <c r="J475" i="2"/>
  <c r="J58" i="2"/>
  <c r="J435" i="2"/>
  <c r="J368" i="2"/>
  <c r="J162" i="2"/>
  <c r="J399" i="2"/>
  <c r="J190" i="2"/>
  <c r="J734" i="2"/>
  <c r="J406" i="2"/>
  <c r="J448" i="2"/>
  <c r="J489" i="2"/>
  <c r="J474" i="2"/>
  <c r="J53" i="2"/>
  <c r="J340" i="2"/>
  <c r="J138" i="2"/>
  <c r="J3" i="2"/>
  <c r="J525" i="2"/>
  <c r="J197" i="2"/>
  <c r="J248" i="2"/>
  <c r="J116" i="2"/>
  <c r="J434" i="2"/>
  <c r="J584" i="2"/>
  <c r="J182" i="2"/>
  <c r="J165" i="2"/>
  <c r="J567" i="2"/>
  <c r="J484" i="2"/>
  <c r="J193" i="2"/>
  <c r="J137" i="2"/>
  <c r="J119" i="2"/>
  <c r="J94" i="2"/>
  <c r="J218" i="2"/>
  <c r="J405" i="2"/>
  <c r="J703" i="2"/>
  <c r="J213" i="2"/>
  <c r="J224" i="2"/>
  <c r="J304" i="2"/>
  <c r="J96" i="2"/>
  <c r="J112" i="2"/>
  <c r="J461" i="2"/>
  <c r="J602" i="2"/>
  <c r="J636" i="2"/>
  <c r="J345" i="2"/>
  <c r="J417" i="2"/>
  <c r="J67" i="2"/>
  <c r="J172" i="2"/>
  <c r="J390" i="2"/>
  <c r="J205" i="2"/>
  <c r="J549" i="2"/>
  <c r="J56" i="2"/>
  <c r="J202" i="2"/>
  <c r="J229" i="2"/>
  <c r="J375" i="2"/>
  <c r="J374" i="2"/>
  <c r="J63" i="2"/>
  <c r="J279" i="2"/>
  <c r="J326" i="2"/>
  <c r="J623" i="2"/>
  <c r="J136" i="2"/>
  <c r="J610" i="2"/>
  <c r="J34" i="2"/>
  <c r="J65" i="2"/>
  <c r="J678" i="2"/>
  <c r="J11" i="2"/>
  <c r="J544" i="2"/>
  <c r="J243" i="2"/>
  <c r="J536" i="2"/>
  <c r="J169" i="2"/>
  <c r="J351" i="2"/>
  <c r="J277" i="2"/>
  <c r="J388" i="2"/>
  <c r="J132" i="2"/>
  <c r="J157" i="2"/>
  <c r="J130" i="2"/>
  <c r="J533" i="2"/>
  <c r="J2" i="2"/>
  <c r="J166" i="2"/>
  <c r="J322" i="2"/>
  <c r="J318" i="2"/>
  <c r="J367" i="2"/>
  <c r="J395" i="2"/>
  <c r="J199" i="2"/>
  <c r="J8" i="2"/>
  <c r="J59" i="2"/>
  <c r="J627" i="2"/>
  <c r="J211" i="2"/>
  <c r="J39" i="2"/>
  <c r="J641" i="2"/>
  <c r="J93" i="2"/>
  <c r="J101" i="2"/>
  <c r="J478" i="2"/>
  <c r="J425" i="2"/>
  <c r="J735" i="2"/>
  <c r="J123" i="2"/>
  <c r="J687" i="2"/>
  <c r="J84" i="2"/>
  <c r="J575" i="2"/>
  <c r="J92" i="2"/>
  <c r="J418" i="2"/>
  <c r="J568" i="2"/>
  <c r="J207" i="2"/>
  <c r="J181" i="2"/>
  <c r="J700" i="2"/>
  <c r="J41" i="2"/>
  <c r="J285" i="2"/>
  <c r="J371" i="2"/>
  <c r="J32" i="2"/>
  <c r="J6" i="2"/>
  <c r="J27" i="2"/>
  <c r="J235" i="2"/>
  <c r="J153" i="2"/>
  <c r="J78" i="2"/>
  <c r="J146" i="2"/>
  <c r="J154" i="2"/>
  <c r="J43" i="2"/>
  <c r="J580" i="2"/>
  <c r="J611" i="2"/>
  <c r="J214" i="2"/>
  <c r="J462" i="2"/>
  <c r="J125" i="2"/>
  <c r="J404" i="2"/>
  <c r="J77" i="2"/>
  <c r="J160" i="2"/>
  <c r="J511" i="2"/>
  <c r="J18" i="2"/>
  <c r="J524" i="2"/>
  <c r="J552" i="2"/>
  <c r="J329" i="2"/>
  <c r="J173" i="2"/>
  <c r="J674" i="2"/>
  <c r="J49" i="2"/>
  <c r="J631" i="2"/>
  <c r="J28" i="2"/>
  <c r="J717" i="2"/>
  <c r="J376" i="2"/>
  <c r="J292" i="2"/>
  <c r="J148" i="2"/>
  <c r="J423" i="2"/>
  <c r="J645" i="2"/>
  <c r="J411" i="2"/>
  <c r="J114" i="2"/>
  <c r="J330" i="2"/>
  <c r="J637" i="2"/>
  <c r="J507" i="2"/>
  <c r="J17" i="2"/>
  <c r="J9" i="2"/>
  <c r="J184" i="2"/>
  <c r="J180" i="2"/>
  <c r="J282" i="2"/>
  <c r="J33" i="2"/>
  <c r="J452" i="2"/>
  <c r="J605" i="2"/>
  <c r="J256" i="2"/>
  <c r="J397" i="2"/>
  <c r="J490" i="2"/>
  <c r="J266" i="2"/>
  <c r="J450" i="2"/>
  <c r="J227" i="2"/>
  <c r="J238" i="2"/>
  <c r="J704" i="2"/>
  <c r="J542" i="2"/>
  <c r="J624" i="2"/>
  <c r="J518" i="2"/>
  <c r="J615" i="2"/>
  <c r="J15" i="2"/>
  <c r="J355" i="2"/>
  <c r="J244" i="2"/>
  <c r="J150" i="2"/>
  <c r="J203" i="2"/>
  <c r="J381" i="2"/>
  <c r="J599" i="2"/>
  <c r="J730" i="2"/>
  <c r="J301" i="2"/>
  <c r="J649" i="2"/>
  <c r="J250" i="2"/>
  <c r="J711" i="2"/>
  <c r="J21" i="2"/>
  <c r="J90" i="2"/>
  <c r="J481" i="2"/>
  <c r="J576" i="2"/>
  <c r="J467" i="2"/>
  <c r="J7" i="2"/>
  <c r="J234" i="2"/>
  <c r="J523" i="2"/>
  <c r="J128" i="2"/>
  <c r="J72" i="2"/>
  <c r="J643" i="2"/>
  <c r="J117" i="2"/>
  <c r="J314" i="2"/>
  <c r="J95" i="2"/>
  <c r="J634" i="2"/>
  <c r="J460" i="2"/>
  <c r="J592" i="2"/>
  <c r="J158" i="2"/>
  <c r="J144" i="2"/>
  <c r="J486" i="2"/>
  <c r="J149" i="2"/>
  <c r="J426" i="2"/>
  <c r="J403" i="2"/>
  <c r="J4" i="2"/>
  <c r="J673" i="2"/>
  <c r="J697" i="2"/>
  <c r="J140" i="2"/>
  <c r="J13" i="2"/>
  <c r="J662" i="2"/>
  <c r="J493" i="2"/>
  <c r="J433" i="2"/>
  <c r="J587" i="2"/>
  <c r="J82" i="2"/>
  <c r="J648" i="2"/>
  <c r="J721" i="2"/>
  <c r="J702" i="2"/>
  <c r="J120" i="2"/>
  <c r="J727" i="2"/>
  <c r="J129" i="2"/>
  <c r="J312" i="2"/>
  <c r="J206" i="2"/>
  <c r="J427" i="2"/>
  <c r="J378" i="2"/>
  <c r="J294" i="2"/>
  <c r="J223" i="2"/>
  <c r="J297" i="2"/>
  <c r="J540" i="2"/>
  <c r="J560" i="2"/>
  <c r="J103" i="2"/>
  <c r="J339" i="2"/>
  <c r="J354" i="2"/>
  <c r="J309" i="2"/>
  <c r="J293" i="2"/>
  <c r="J398" i="2"/>
  <c r="J29" i="2"/>
  <c r="J505" i="2"/>
  <c r="J519" i="2"/>
  <c r="J38" i="2"/>
  <c r="J23" i="2"/>
  <c r="J535" i="2"/>
  <c r="J380" i="2"/>
  <c r="J652" i="2"/>
  <c r="J30" i="2"/>
  <c r="J719" i="2"/>
  <c r="J382" i="2"/>
  <c r="J590" i="2"/>
  <c r="J582" i="2"/>
  <c r="J622" i="2"/>
  <c r="J577" i="2"/>
  <c r="J335" i="2"/>
  <c r="J57" i="2"/>
  <c r="J595" i="2"/>
  <c r="J449" i="2"/>
  <c r="J83" i="2"/>
  <c r="J565" i="2"/>
  <c r="J171" i="2"/>
  <c r="J476" i="2"/>
  <c r="J401" i="2"/>
  <c r="J287" i="2"/>
  <c r="J726" i="2"/>
  <c r="J196" i="2"/>
  <c r="J79" i="2"/>
  <c r="J291" i="2"/>
  <c r="J108" i="2"/>
  <c r="J185" i="2"/>
  <c r="J591" i="2"/>
  <c r="J479" i="2"/>
  <c r="J574" i="2"/>
  <c r="J316" i="2"/>
  <c r="J305" i="2"/>
  <c r="J99" i="2"/>
  <c r="J100" i="2"/>
  <c r="J315" i="2"/>
  <c r="J424" i="2"/>
  <c r="J236" i="2"/>
  <c r="J578" i="2"/>
  <c r="J566" i="2"/>
  <c r="J496" i="2"/>
  <c r="J177" i="2"/>
  <c r="J468" i="2"/>
  <c r="J694" i="2"/>
  <c r="J706" i="2"/>
  <c r="J530" i="2"/>
  <c r="J708" i="2"/>
  <c r="J440" i="2"/>
  <c r="J579" i="2"/>
  <c r="J389" i="2"/>
  <c r="J446" i="2"/>
  <c r="J201" i="2"/>
  <c r="J471" i="2"/>
  <c r="J720" i="2"/>
  <c r="J617" i="2"/>
  <c r="J509" i="2"/>
  <c r="J733" i="2"/>
  <c r="J42" i="2"/>
  <c r="J317" i="2"/>
  <c r="J402" i="2"/>
  <c r="J629" i="2"/>
  <c r="J598" i="2"/>
  <c r="J336" i="2"/>
  <c r="J186" i="2"/>
  <c r="J606" i="2"/>
  <c r="J465" i="2"/>
  <c r="J175" i="2"/>
  <c r="J653" i="2"/>
  <c r="J145" i="2"/>
  <c r="J115" i="2"/>
  <c r="J541" i="2"/>
  <c r="J520" i="2"/>
  <c r="J569" i="2"/>
  <c r="J437" i="2"/>
  <c r="J313" i="2"/>
  <c r="J308" i="2"/>
  <c r="J290" i="2"/>
  <c r="J421" i="2"/>
  <c r="J548" i="2"/>
  <c r="J122" i="2"/>
  <c r="J98" i="2"/>
  <c r="J142" i="2"/>
  <c r="J188" i="2"/>
  <c r="J257" i="2"/>
  <c r="J668" i="2"/>
  <c r="J693" i="2"/>
  <c r="J91" i="2"/>
  <c r="J422" i="2"/>
  <c r="J725" i="2"/>
  <c r="J539" i="2"/>
  <c r="J64" i="2"/>
  <c r="J133" i="2"/>
  <c r="J247" i="2"/>
  <c r="J87" i="2"/>
  <c r="J286" i="2"/>
  <c r="J553" i="2"/>
  <c r="J69" i="2"/>
  <c r="J233" i="2"/>
  <c r="J656" i="2"/>
  <c r="J311" i="2"/>
  <c r="J258" i="2"/>
  <c r="J559" i="2"/>
  <c r="J44" i="2"/>
  <c r="J517" i="2"/>
  <c r="J350" i="2"/>
  <c r="J620" i="2"/>
  <c r="J642" i="2"/>
  <c r="J51" i="2"/>
  <c r="J665" i="2"/>
  <c r="J639" i="2"/>
  <c r="J585" i="2"/>
  <c r="J268" i="2"/>
  <c r="J657" i="2"/>
  <c r="J545" i="2"/>
  <c r="J428" i="2"/>
  <c r="J141" i="2"/>
  <c r="J222" i="2"/>
  <c r="J392" i="2"/>
  <c r="J391" i="2"/>
  <c r="J62" i="2"/>
  <c r="J228" i="2"/>
  <c r="J712" i="2"/>
  <c r="J216" i="2"/>
  <c r="J705" i="2"/>
  <c r="J111" i="2"/>
  <c r="J271" i="2"/>
  <c r="J621" i="2"/>
  <c r="J498" i="2"/>
  <c r="J221" i="2"/>
  <c r="J259" i="2"/>
  <c r="J723" i="2"/>
  <c r="J300" i="2"/>
  <c r="J655" i="2"/>
  <c r="J562" i="2"/>
  <c r="J151" i="2"/>
  <c r="J126" i="2"/>
  <c r="J230" i="2"/>
  <c r="J681" i="2"/>
  <c r="J245" i="2"/>
  <c r="J264" i="2"/>
  <c r="J607" i="2"/>
  <c r="J110" i="2"/>
  <c r="J526" i="2"/>
  <c r="J614" i="2"/>
  <c r="J738" i="2"/>
  <c r="J554" i="2"/>
  <c r="J715" i="2"/>
  <c r="J276" i="2"/>
  <c r="J260" i="2"/>
  <c r="J737" i="2"/>
  <c r="J508" i="2"/>
  <c r="J365" i="2"/>
  <c r="J320" i="2"/>
  <c r="J189" i="2"/>
  <c r="J102" i="2"/>
  <c r="J534" i="2"/>
  <c r="J510" i="2"/>
  <c r="J458" i="2"/>
  <c r="J699" i="2"/>
  <c r="J494" i="2"/>
  <c r="J71" i="2"/>
  <c r="J572" i="2"/>
  <c r="J728" i="2"/>
  <c r="J709" i="2"/>
  <c r="J495" i="2"/>
  <c r="J612" i="2"/>
  <c r="J454" i="2"/>
  <c r="J691" i="2"/>
  <c r="J139" i="2"/>
  <c r="J232" i="2"/>
  <c r="J672" i="2"/>
  <c r="J456" i="2"/>
  <c r="J76" i="2"/>
  <c r="J273" i="2"/>
  <c r="J334" i="2"/>
  <c r="J342" i="2"/>
  <c r="J219" i="2"/>
  <c r="J527" i="2"/>
  <c r="J251" i="2"/>
  <c r="J564" i="2"/>
  <c r="J654" i="2"/>
  <c r="J263" i="2"/>
  <c r="J270" i="2"/>
  <c r="J628" i="2"/>
  <c r="J445" i="2"/>
  <c r="J383" i="2"/>
  <c r="J451" i="2"/>
  <c r="J341" i="2"/>
  <c r="J170" i="2"/>
  <c r="J332" i="2"/>
  <c r="J483" i="2"/>
  <c r="J625" i="2"/>
  <c r="J237" i="2"/>
  <c r="J722" i="2"/>
  <c r="J594" i="2"/>
  <c r="J280" i="2"/>
  <c r="J698" i="2"/>
  <c r="J513" i="2"/>
  <c r="J338" i="2"/>
  <c r="J603" i="2"/>
  <c r="J664" i="2"/>
  <c r="J249" i="2"/>
  <c r="J695" i="2"/>
  <c r="J543" i="2"/>
  <c r="J361" i="2"/>
  <c r="J269" i="2"/>
  <c r="J651" i="2"/>
  <c r="J686" i="2"/>
  <c r="J688" i="2"/>
  <c r="J689" i="2"/>
  <c r="J593" i="2"/>
  <c r="J680" i="2"/>
  <c r="J477" i="2"/>
  <c r="J701" i="2"/>
  <c r="J514" i="2"/>
  <c r="J485" i="2"/>
  <c r="J736" i="2"/>
  <c r="J679" i="2"/>
  <c r="J669" i="2"/>
  <c r="J663" i="2"/>
  <c r="J707" i="2"/>
  <c r="J682" i="2"/>
  <c r="J671" i="2"/>
  <c r="J732" i="2"/>
  <c r="J714" i="2"/>
  <c r="J724" i="2"/>
  <c r="J710" i="2"/>
  <c r="J619" i="2"/>
  <c r="J640" i="2"/>
  <c r="J718" i="2"/>
  <c r="H660" i="2"/>
  <c r="H546" i="2"/>
  <c r="H516" i="2"/>
  <c r="H121" i="2"/>
  <c r="H298" i="2"/>
  <c r="H415" i="2"/>
  <c r="H324" i="2"/>
  <c r="H358" i="2"/>
  <c r="H618" i="2"/>
  <c r="H522" i="2"/>
  <c r="H364" i="2"/>
  <c r="H225" i="2"/>
  <c r="H156" i="2"/>
  <c r="H658" i="2"/>
  <c r="H134" i="2"/>
  <c r="H482" i="2"/>
  <c r="H46" i="2"/>
  <c r="H573" i="2"/>
  <c r="H644" i="2"/>
  <c r="H408" i="2"/>
  <c r="H444" i="2"/>
  <c r="H393" i="2"/>
  <c r="H414" i="2"/>
  <c r="H550" i="2"/>
  <c r="H66" i="2"/>
  <c r="H281" i="2"/>
  <c r="H246" i="2"/>
  <c r="H608" i="2"/>
  <c r="H581" i="2"/>
  <c r="H127" i="2"/>
  <c r="H684" i="2"/>
  <c r="H372" i="2"/>
  <c r="H97" i="2"/>
  <c r="H410" i="2"/>
  <c r="H713" i="2"/>
  <c r="H352" i="2"/>
  <c r="H239" i="2"/>
  <c r="H26" i="2"/>
  <c r="H667" i="2"/>
  <c r="H47" i="2"/>
  <c r="H164" i="2"/>
  <c r="H299" i="2"/>
  <c r="H531" i="2"/>
  <c r="H502" i="2"/>
  <c r="H429" i="2"/>
  <c r="H191" i="2"/>
  <c r="H240" i="2"/>
  <c r="H601" i="2"/>
  <c r="H262" i="2"/>
  <c r="H515" i="2"/>
  <c r="H416" i="2"/>
  <c r="H327" i="2"/>
  <c r="H457" i="2"/>
  <c r="H200" i="2"/>
  <c r="H487" i="2"/>
  <c r="H343" i="2"/>
  <c r="H491" i="2"/>
  <c r="H242" i="2"/>
  <c r="H179" i="2"/>
  <c r="H438" i="2"/>
  <c r="H499" i="2"/>
  <c r="H413" i="2"/>
  <c r="H302" i="2"/>
  <c r="H220" i="2"/>
  <c r="H366" i="2"/>
  <c r="H278" i="2"/>
  <c r="H325" i="2"/>
  <c r="H353" i="2"/>
  <c r="H331" i="2"/>
  <c r="H555" i="2"/>
  <c r="H135" i="2"/>
  <c r="H194" i="2"/>
  <c r="H396" i="2"/>
  <c r="H109" i="2"/>
  <c r="H198" i="2"/>
  <c r="H344" i="2"/>
  <c r="H215" i="2"/>
  <c r="H633" i="2"/>
  <c r="H70" i="2"/>
  <c r="H147" i="2"/>
  <c r="H506" i="2"/>
  <c r="H261" i="2"/>
  <c r="H348" i="2"/>
  <c r="H464" i="2"/>
  <c r="H337" i="2"/>
  <c r="H74" i="2"/>
  <c r="H60" i="2"/>
  <c r="H532" i="2"/>
  <c r="H161" i="2"/>
  <c r="H419" i="2"/>
  <c r="H105" i="2"/>
  <c r="H255" i="2"/>
  <c r="H447" i="2"/>
  <c r="H50" i="2"/>
  <c r="H252" i="2"/>
  <c r="H646" i="2"/>
  <c r="H333" i="2"/>
  <c r="H107" i="2"/>
  <c r="H226" i="2"/>
  <c r="H307" i="2"/>
  <c r="H407" i="2"/>
  <c r="H677" i="2"/>
  <c r="H384" i="2"/>
  <c r="H303" i="2"/>
  <c r="H31" i="2"/>
  <c r="H12" i="2"/>
  <c r="H124" i="2"/>
  <c r="H529" i="2"/>
  <c r="H480" i="2"/>
  <c r="H683" i="2"/>
  <c r="H54" i="2"/>
  <c r="H409" i="2"/>
  <c r="H48" i="2"/>
  <c r="H328" i="2"/>
  <c r="H14" i="2"/>
  <c r="H275" i="2"/>
  <c r="H86" i="2"/>
  <c r="H346" i="2"/>
  <c r="H729" i="2"/>
  <c r="H253" i="2"/>
  <c r="H551" i="2"/>
  <c r="H61" i="2"/>
  <c r="H635" i="2"/>
  <c r="H349" i="2"/>
  <c r="H265" i="2"/>
  <c r="H159" i="2"/>
  <c r="H272" i="2"/>
  <c r="H439" i="2"/>
  <c r="H469" i="2"/>
  <c r="H131" i="2"/>
  <c r="H488" i="2"/>
  <c r="H20" i="2"/>
  <c r="H284" i="2"/>
  <c r="H377" i="2"/>
  <c r="H647" i="2"/>
  <c r="H357" i="2"/>
  <c r="H192" i="2"/>
  <c r="H267" i="2"/>
  <c r="H659" i="2"/>
  <c r="H685" i="2"/>
  <c r="H362" i="2"/>
  <c r="H387" i="2"/>
  <c r="H373" i="2"/>
  <c r="H217" i="2"/>
  <c r="H16" i="2"/>
  <c r="H570" i="2"/>
  <c r="H321" i="2"/>
  <c r="H463" i="2"/>
  <c r="H25" i="2"/>
  <c r="H19" i="2"/>
  <c r="H676" i="2"/>
  <c r="H231" i="2"/>
  <c r="H163" i="2"/>
  <c r="H557" i="2"/>
  <c r="H168" i="2"/>
  <c r="H208" i="2"/>
  <c r="H731" i="2"/>
  <c r="H503" i="2"/>
  <c r="H459" i="2"/>
  <c r="H473" i="2"/>
  <c r="H443" i="2"/>
  <c r="H455" i="2"/>
  <c r="H537" i="2"/>
  <c r="H241" i="2"/>
  <c r="H176" i="2"/>
  <c r="H370" i="2"/>
  <c r="H174" i="2"/>
  <c r="H561" i="2"/>
  <c r="H288" i="2"/>
  <c r="H204" i="2"/>
  <c r="H501" i="2"/>
  <c r="H89" i="2"/>
  <c r="H596" i="2"/>
  <c r="H583" i="2"/>
  <c r="H178" i="2"/>
  <c r="H556" i="2"/>
  <c r="H547" i="2"/>
  <c r="H675" i="2"/>
  <c r="H638" i="2"/>
  <c r="H360" i="2"/>
  <c r="H319" i="2"/>
  <c r="H609" i="2"/>
  <c r="H453" i="2"/>
  <c r="H692" i="2"/>
  <c r="H666" i="2"/>
  <c r="H36" i="2"/>
  <c r="H85" i="2"/>
  <c r="H212" i="2"/>
  <c r="H210" i="2"/>
  <c r="H68" i="2"/>
  <c r="H323" i="2"/>
  <c r="H152" i="2"/>
  <c r="H500" i="2"/>
  <c r="H195" i="2"/>
  <c r="H600" i="2"/>
  <c r="H5" i="2"/>
  <c r="H661" i="2"/>
  <c r="H690" i="2"/>
  <c r="H626" i="2"/>
  <c r="H563" i="2"/>
  <c r="H363" i="2"/>
  <c r="H588" i="2"/>
  <c r="H470" i="2"/>
  <c r="H650" i="2"/>
  <c r="H55" i="2"/>
  <c r="H400" i="2"/>
  <c r="H289" i="2"/>
  <c r="H394" i="2"/>
  <c r="H497" i="2"/>
  <c r="H310" i="2"/>
  <c r="H604" i="2"/>
  <c r="H441" i="2"/>
  <c r="H113" i="2"/>
  <c r="H504" i="2"/>
  <c r="H73" i="2"/>
  <c r="H75" i="2"/>
  <c r="H283" i="2"/>
  <c r="H81" i="2"/>
  <c r="H521" i="2"/>
  <c r="H88" i="2"/>
  <c r="H295" i="2"/>
  <c r="H616" i="2"/>
  <c r="H187" i="2"/>
  <c r="H209" i="2"/>
  <c r="H143" i="2"/>
  <c r="H37" i="2"/>
  <c r="H155" i="2"/>
  <c r="H586" i="2"/>
  <c r="H420" i="2"/>
  <c r="H10" i="2"/>
  <c r="H167" i="2"/>
  <c r="H528" i="2"/>
  <c r="H306" i="2"/>
  <c r="H512" i="2"/>
  <c r="H356" i="2"/>
  <c r="H296" i="2"/>
  <c r="H80" i="2"/>
  <c r="H670" i="2"/>
  <c r="H40" i="2"/>
  <c r="H35" i="2"/>
  <c r="H183" i="2"/>
  <c r="H385" i="2"/>
  <c r="H436" i="2"/>
  <c r="H430" i="2"/>
  <c r="H558" i="2"/>
  <c r="H118" i="2"/>
  <c r="H106" i="2"/>
  <c r="H379" i="2"/>
  <c r="H432" i="2"/>
  <c r="H632" i="2"/>
  <c r="H45" i="2"/>
  <c r="H571" i="2"/>
  <c r="H442" i="2"/>
  <c r="H386" i="2"/>
  <c r="H630" i="2"/>
  <c r="H359" i="2"/>
  <c r="H412" i="2"/>
  <c r="H613" i="2"/>
  <c r="H696" i="2"/>
  <c r="H369" i="2"/>
  <c r="H492" i="2"/>
  <c r="H716" i="2"/>
  <c r="H589" i="2"/>
  <c r="H597" i="2"/>
  <c r="H431" i="2"/>
  <c r="H52" i="2"/>
  <c r="H538" i="2"/>
  <c r="H274" i="2"/>
  <c r="H472" i="2"/>
  <c r="H24" i="2"/>
  <c r="H254" i="2"/>
  <c r="H22" i="2"/>
  <c r="H466" i="2"/>
  <c r="H104" i="2"/>
  <c r="H347" i="2"/>
  <c r="H475" i="2"/>
  <c r="H58" i="2"/>
  <c r="H435" i="2"/>
  <c r="H368" i="2"/>
  <c r="H162" i="2"/>
  <c r="H399" i="2"/>
  <c r="H190" i="2"/>
  <c r="H734" i="2"/>
  <c r="H406" i="2"/>
  <c r="H448" i="2"/>
  <c r="H489" i="2"/>
  <c r="H474" i="2"/>
  <c r="H53" i="2"/>
  <c r="H340" i="2"/>
  <c r="H138" i="2"/>
  <c r="H3" i="2"/>
  <c r="H525" i="2"/>
  <c r="H197" i="2"/>
  <c r="H248" i="2"/>
  <c r="H116" i="2"/>
  <c r="H434" i="2"/>
  <c r="H584" i="2"/>
  <c r="H182" i="2"/>
  <c r="H165" i="2"/>
  <c r="H567" i="2"/>
  <c r="H484" i="2"/>
  <c r="H193" i="2"/>
  <c r="H137" i="2"/>
  <c r="H119" i="2"/>
  <c r="H94" i="2"/>
  <c r="H218" i="2"/>
  <c r="H405" i="2"/>
  <c r="H703" i="2"/>
  <c r="H213" i="2"/>
  <c r="H224" i="2"/>
  <c r="H304" i="2"/>
  <c r="H96" i="2"/>
  <c r="H112" i="2"/>
  <c r="H461" i="2"/>
  <c r="H602" i="2"/>
  <c r="H636" i="2"/>
  <c r="H345" i="2"/>
  <c r="H417" i="2"/>
  <c r="H67" i="2"/>
  <c r="H172" i="2"/>
  <c r="H390" i="2"/>
  <c r="H205" i="2"/>
  <c r="H549" i="2"/>
  <c r="H56" i="2"/>
  <c r="H202" i="2"/>
  <c r="H229" i="2"/>
  <c r="H375" i="2"/>
  <c r="H374" i="2"/>
  <c r="H63" i="2"/>
  <c r="H279" i="2"/>
  <c r="H326" i="2"/>
  <c r="H623" i="2"/>
  <c r="H136" i="2"/>
  <c r="H610" i="2"/>
  <c r="H34" i="2"/>
  <c r="H65" i="2"/>
  <c r="H678" i="2"/>
  <c r="H11" i="2"/>
  <c r="H544" i="2"/>
  <c r="H243" i="2"/>
  <c r="H536" i="2"/>
  <c r="H169" i="2"/>
  <c r="H351" i="2"/>
  <c r="H277" i="2"/>
  <c r="H388" i="2"/>
  <c r="H132" i="2"/>
  <c r="H157" i="2"/>
  <c r="H130" i="2"/>
  <c r="H533" i="2"/>
  <c r="H2" i="2"/>
  <c r="H166" i="2"/>
  <c r="H322" i="2"/>
  <c r="H318" i="2"/>
  <c r="H367" i="2"/>
  <c r="H395" i="2"/>
  <c r="H199" i="2"/>
  <c r="H8" i="2"/>
  <c r="H59" i="2"/>
  <c r="H627" i="2"/>
  <c r="H211" i="2"/>
  <c r="H39" i="2"/>
  <c r="H641" i="2"/>
  <c r="H93" i="2"/>
  <c r="H101" i="2"/>
  <c r="H478" i="2"/>
  <c r="H425" i="2"/>
  <c r="H735" i="2"/>
  <c r="H123" i="2"/>
  <c r="H687" i="2"/>
  <c r="H84" i="2"/>
  <c r="H575" i="2"/>
  <c r="H92" i="2"/>
  <c r="H418" i="2"/>
  <c r="H568" i="2"/>
  <c r="H207" i="2"/>
  <c r="H181" i="2"/>
  <c r="H700" i="2"/>
  <c r="H41" i="2"/>
  <c r="H285" i="2"/>
  <c r="H371" i="2"/>
  <c r="H32" i="2"/>
  <c r="H6" i="2"/>
  <c r="H27" i="2"/>
  <c r="H235" i="2"/>
  <c r="H153" i="2"/>
  <c r="H78" i="2"/>
  <c r="H146" i="2"/>
  <c r="H154" i="2"/>
  <c r="H43" i="2"/>
  <c r="H580" i="2"/>
  <c r="H611" i="2"/>
  <c r="H214" i="2"/>
  <c r="H462" i="2"/>
  <c r="H125" i="2"/>
  <c r="H404" i="2"/>
  <c r="H77" i="2"/>
  <c r="H160" i="2"/>
  <c r="H511" i="2"/>
  <c r="H18" i="2"/>
  <c r="H524" i="2"/>
  <c r="H552" i="2"/>
  <c r="H329" i="2"/>
  <c r="H173" i="2"/>
  <c r="H674" i="2"/>
  <c r="H49" i="2"/>
  <c r="H631" i="2"/>
  <c r="H28" i="2"/>
  <c r="H717" i="2"/>
  <c r="H376" i="2"/>
  <c r="H292" i="2"/>
  <c r="H148" i="2"/>
  <c r="H423" i="2"/>
  <c r="H645" i="2"/>
  <c r="H411" i="2"/>
  <c r="H114" i="2"/>
  <c r="H330" i="2"/>
  <c r="H637" i="2"/>
  <c r="H507" i="2"/>
  <c r="H17" i="2"/>
  <c r="H9" i="2"/>
  <c r="H184" i="2"/>
  <c r="H180" i="2"/>
  <c r="H282" i="2"/>
  <c r="H33" i="2"/>
  <c r="H452" i="2"/>
  <c r="H605" i="2"/>
  <c r="H256" i="2"/>
  <c r="H397" i="2"/>
  <c r="H490" i="2"/>
  <c r="H266" i="2"/>
  <c r="H450" i="2"/>
  <c r="H227" i="2"/>
  <c r="H238" i="2"/>
  <c r="H704" i="2"/>
  <c r="H542" i="2"/>
  <c r="H624" i="2"/>
  <c r="H518" i="2"/>
  <c r="H615" i="2"/>
  <c r="H15" i="2"/>
  <c r="H355" i="2"/>
  <c r="H244" i="2"/>
  <c r="H150" i="2"/>
  <c r="H203" i="2"/>
  <c r="H381" i="2"/>
  <c r="H599" i="2"/>
  <c r="H730" i="2"/>
  <c r="H301" i="2"/>
  <c r="H649" i="2"/>
  <c r="H250" i="2"/>
  <c r="H711" i="2"/>
  <c r="H21" i="2"/>
  <c r="H90" i="2"/>
  <c r="H481" i="2"/>
  <c r="H576" i="2"/>
  <c r="H467" i="2"/>
  <c r="H7" i="2"/>
  <c r="H234" i="2"/>
  <c r="H523" i="2"/>
  <c r="H128" i="2"/>
  <c r="H72" i="2"/>
  <c r="H643" i="2"/>
  <c r="H117" i="2"/>
  <c r="H314" i="2"/>
  <c r="H95" i="2"/>
  <c r="H634" i="2"/>
  <c r="H460" i="2"/>
  <c r="H592" i="2"/>
  <c r="H158" i="2"/>
  <c r="H144" i="2"/>
  <c r="H486" i="2"/>
  <c r="H149" i="2"/>
  <c r="H426" i="2"/>
  <c r="H403" i="2"/>
  <c r="H4" i="2"/>
  <c r="H673" i="2"/>
  <c r="H697" i="2"/>
  <c r="H140" i="2"/>
  <c r="H13" i="2"/>
  <c r="H662" i="2"/>
  <c r="H493" i="2"/>
  <c r="H433" i="2"/>
  <c r="H587" i="2"/>
  <c r="H82" i="2"/>
  <c r="H648" i="2"/>
  <c r="H721" i="2"/>
  <c r="H702" i="2"/>
  <c r="H120" i="2"/>
  <c r="H727" i="2"/>
  <c r="H129" i="2"/>
  <c r="H312" i="2"/>
  <c r="H206" i="2"/>
  <c r="H427" i="2"/>
  <c r="H378" i="2"/>
  <c r="H294" i="2"/>
  <c r="H223" i="2"/>
  <c r="H297" i="2"/>
  <c r="H540" i="2"/>
  <c r="H560" i="2"/>
  <c r="H103" i="2"/>
  <c r="H339" i="2"/>
  <c r="H354" i="2"/>
  <c r="H309" i="2"/>
  <c r="H293" i="2"/>
  <c r="H398" i="2"/>
  <c r="H29" i="2"/>
  <c r="H505" i="2"/>
  <c r="H519" i="2"/>
  <c r="H38" i="2"/>
  <c r="H23" i="2"/>
  <c r="H535" i="2"/>
  <c r="H380" i="2"/>
  <c r="H652" i="2"/>
  <c r="H30" i="2"/>
  <c r="H719" i="2"/>
  <c r="H382" i="2"/>
  <c r="H590" i="2"/>
  <c r="H582" i="2"/>
  <c r="H622" i="2"/>
  <c r="H577" i="2"/>
  <c r="H335" i="2"/>
  <c r="H57" i="2"/>
  <c r="H595" i="2"/>
  <c r="H449" i="2"/>
  <c r="H83" i="2"/>
  <c r="H565" i="2"/>
  <c r="H171" i="2"/>
  <c r="H476" i="2"/>
  <c r="H401" i="2"/>
  <c r="H287" i="2"/>
  <c r="H726" i="2"/>
  <c r="H196" i="2"/>
  <c r="H79" i="2"/>
  <c r="H291" i="2"/>
  <c r="H108" i="2"/>
  <c r="H185" i="2"/>
  <c r="H591" i="2"/>
  <c r="H479" i="2"/>
  <c r="H574" i="2"/>
  <c r="H316" i="2"/>
  <c r="H305" i="2"/>
  <c r="H99" i="2"/>
  <c r="H100" i="2"/>
  <c r="H315" i="2"/>
  <c r="H424" i="2"/>
  <c r="H236" i="2"/>
  <c r="H578" i="2"/>
  <c r="H566" i="2"/>
  <c r="H496" i="2"/>
  <c r="H177" i="2"/>
  <c r="H468" i="2"/>
  <c r="H694" i="2"/>
  <c r="H706" i="2"/>
  <c r="H530" i="2"/>
  <c r="H708" i="2"/>
  <c r="H440" i="2"/>
  <c r="H579" i="2"/>
  <c r="H389" i="2"/>
  <c r="H446" i="2"/>
  <c r="H201" i="2"/>
  <c r="H471" i="2"/>
  <c r="H720" i="2"/>
  <c r="H617" i="2"/>
  <c r="H509" i="2"/>
  <c r="H733" i="2"/>
  <c r="H42" i="2"/>
  <c r="H317" i="2"/>
  <c r="H402" i="2"/>
  <c r="H629" i="2"/>
  <c r="H598" i="2"/>
  <c r="H336" i="2"/>
  <c r="H186" i="2"/>
  <c r="H606" i="2"/>
  <c r="H465" i="2"/>
  <c r="H175" i="2"/>
  <c r="H653" i="2"/>
  <c r="H145" i="2"/>
  <c r="H115" i="2"/>
  <c r="H541" i="2"/>
  <c r="H520" i="2"/>
  <c r="H569" i="2"/>
  <c r="H437" i="2"/>
  <c r="H313" i="2"/>
  <c r="H308" i="2"/>
  <c r="H290" i="2"/>
  <c r="H421" i="2"/>
  <c r="H548" i="2"/>
  <c r="H122" i="2"/>
  <c r="H98" i="2"/>
  <c r="H142" i="2"/>
  <c r="H188" i="2"/>
  <c r="H257" i="2"/>
  <c r="H668" i="2"/>
  <c r="H693" i="2"/>
  <c r="H91" i="2"/>
  <c r="H422" i="2"/>
  <c r="H725" i="2"/>
  <c r="H539" i="2"/>
  <c r="H64" i="2"/>
  <c r="H133" i="2"/>
  <c r="H247" i="2"/>
  <c r="H87" i="2"/>
  <c r="H286" i="2"/>
  <c r="H553" i="2"/>
  <c r="H69" i="2"/>
  <c r="H233" i="2"/>
  <c r="H656" i="2"/>
  <c r="H311" i="2"/>
  <c r="H258" i="2"/>
  <c r="H559" i="2"/>
  <c r="H44" i="2"/>
  <c r="H517" i="2"/>
  <c r="H350" i="2"/>
  <c r="H620" i="2"/>
  <c r="H642" i="2"/>
  <c r="H51" i="2"/>
  <c r="H665" i="2"/>
  <c r="H639" i="2"/>
  <c r="H585" i="2"/>
  <c r="H268" i="2"/>
  <c r="H657" i="2"/>
  <c r="H545" i="2"/>
  <c r="H428" i="2"/>
  <c r="H141" i="2"/>
  <c r="H222" i="2"/>
  <c r="H392" i="2"/>
  <c r="H391" i="2"/>
  <c r="H62" i="2"/>
  <c r="H228" i="2"/>
  <c r="H712" i="2"/>
  <c r="H216" i="2"/>
  <c r="H705" i="2"/>
  <c r="H111" i="2"/>
  <c r="H271" i="2"/>
  <c r="H621" i="2"/>
  <c r="H498" i="2"/>
  <c r="H221" i="2"/>
  <c r="H259" i="2"/>
  <c r="H723" i="2"/>
  <c r="H300" i="2"/>
  <c r="H655" i="2"/>
  <c r="H562" i="2"/>
  <c r="H151" i="2"/>
  <c r="H126" i="2"/>
  <c r="H230" i="2"/>
  <c r="H681" i="2"/>
  <c r="H245" i="2"/>
  <c r="H264" i="2"/>
  <c r="H607" i="2"/>
  <c r="H110" i="2"/>
  <c r="H526" i="2"/>
  <c r="H614" i="2"/>
  <c r="H738" i="2"/>
  <c r="H554" i="2"/>
  <c r="H715" i="2"/>
  <c r="H276" i="2"/>
  <c r="H260" i="2"/>
  <c r="H737" i="2"/>
  <c r="H508" i="2"/>
  <c r="H365" i="2"/>
  <c r="H320" i="2"/>
  <c r="H189" i="2"/>
  <c r="H102" i="2"/>
  <c r="H534" i="2"/>
  <c r="H510" i="2"/>
  <c r="H458" i="2"/>
  <c r="H699" i="2"/>
  <c r="H494" i="2"/>
  <c r="H71" i="2"/>
  <c r="H572" i="2"/>
  <c r="H728" i="2"/>
  <c r="H709" i="2"/>
  <c r="H495" i="2"/>
  <c r="H612" i="2"/>
  <c r="H454" i="2"/>
  <c r="H691" i="2"/>
  <c r="H139" i="2"/>
  <c r="H232" i="2"/>
  <c r="H672" i="2"/>
  <c r="H456" i="2"/>
  <c r="H76" i="2"/>
  <c r="H273" i="2"/>
  <c r="H334" i="2"/>
  <c r="H342" i="2"/>
  <c r="H219" i="2"/>
  <c r="H527" i="2"/>
  <c r="H251" i="2"/>
  <c r="H564" i="2"/>
  <c r="H654" i="2"/>
  <c r="H263" i="2"/>
  <c r="H270" i="2"/>
  <c r="H628" i="2"/>
  <c r="H445" i="2"/>
  <c r="H383" i="2"/>
  <c r="H451" i="2"/>
  <c r="H341" i="2"/>
  <c r="H170" i="2"/>
  <c r="H332" i="2"/>
  <c r="H483" i="2"/>
  <c r="H625" i="2"/>
  <c r="H237" i="2"/>
  <c r="H722" i="2"/>
  <c r="H594" i="2"/>
  <c r="H280" i="2"/>
  <c r="H698" i="2"/>
  <c r="H513" i="2"/>
  <c r="H338" i="2"/>
  <c r="H603" i="2"/>
  <c r="H664" i="2"/>
  <c r="H249" i="2"/>
  <c r="H695" i="2"/>
  <c r="H543" i="2"/>
  <c r="H361" i="2"/>
  <c r="H269" i="2"/>
  <c r="H651" i="2"/>
  <c r="H686" i="2"/>
  <c r="H688" i="2"/>
  <c r="H689" i="2"/>
  <c r="H593" i="2"/>
  <c r="H680" i="2"/>
  <c r="H477" i="2"/>
  <c r="H701" i="2"/>
  <c r="H514" i="2"/>
  <c r="H485" i="2"/>
  <c r="H736" i="2"/>
  <c r="H679" i="2"/>
  <c r="H669" i="2"/>
  <c r="H663" i="2"/>
  <c r="H707" i="2"/>
  <c r="H682" i="2"/>
  <c r="H671" i="2"/>
  <c r="H732" i="2"/>
  <c r="H714" i="2"/>
  <c r="H724" i="2"/>
  <c r="H710" i="2"/>
  <c r="H619" i="2"/>
  <c r="H640" i="2"/>
  <c r="H718" i="2"/>
  <c r="K124" i="3" l="1"/>
  <c r="S111" i="3"/>
  <c r="K113" i="3"/>
  <c r="K65" i="3"/>
  <c r="K43" i="3"/>
  <c r="K13" i="3"/>
  <c r="K6" i="3"/>
  <c r="K117" i="3"/>
  <c r="K118" i="3"/>
  <c r="S115" i="3"/>
  <c r="O124" i="3"/>
  <c r="R123" i="3"/>
  <c r="R42" i="3"/>
  <c r="R51" i="3"/>
  <c r="M113" i="3"/>
  <c r="M65" i="3"/>
  <c r="M43" i="3"/>
  <c r="M13" i="3"/>
  <c r="T25" i="3"/>
  <c r="S49" i="3"/>
  <c r="O65" i="3"/>
  <c r="O43" i="3"/>
  <c r="O13" i="3"/>
  <c r="O6" i="3"/>
  <c r="O117" i="3"/>
  <c r="O118" i="3"/>
  <c r="L124" i="3"/>
  <c r="T108" i="3"/>
  <c r="N124" i="3"/>
  <c r="J55" i="3"/>
  <c r="K83" i="3"/>
  <c r="O113" i="3"/>
  <c r="T116" i="3"/>
  <c r="R7" i="3"/>
  <c r="T93" i="3"/>
  <c r="C13" i="3"/>
  <c r="O123" i="3"/>
  <c r="O27" i="3"/>
  <c r="O8" i="3"/>
  <c r="S117" i="3"/>
  <c r="C83" i="3"/>
  <c r="R92" i="3"/>
  <c r="R114" i="3"/>
  <c r="R116" i="3"/>
  <c r="R82" i="3"/>
  <c r="R31" i="3"/>
  <c r="S38" i="3"/>
  <c r="S18" i="3"/>
  <c r="T103" i="3"/>
  <c r="C28" i="3"/>
  <c r="U123" i="3"/>
  <c r="L123" i="3"/>
  <c r="L27" i="3"/>
  <c r="L4" i="3"/>
  <c r="L8" i="3"/>
  <c r="K123" i="3"/>
  <c r="K27" i="3"/>
  <c r="K8" i="3"/>
  <c r="U13" i="3"/>
  <c r="U12" i="3"/>
  <c r="U89" i="3"/>
  <c r="R13" i="3"/>
  <c r="R112" i="3"/>
  <c r="R110" i="3"/>
  <c r="R83" i="3"/>
  <c r="R22" i="3"/>
  <c r="S41" i="3"/>
  <c r="T63" i="3"/>
  <c r="O63" i="3"/>
  <c r="O112" i="3"/>
  <c r="O83" i="3"/>
  <c r="U25" i="3"/>
  <c r="U83" i="3"/>
  <c r="R64" i="3"/>
  <c r="R79" i="3"/>
  <c r="J113" i="3"/>
  <c r="J65" i="3"/>
  <c r="J43" i="3"/>
  <c r="J13" i="3"/>
  <c r="J124" i="3"/>
  <c r="J6" i="3"/>
  <c r="J117" i="3"/>
  <c r="J118" i="3"/>
  <c r="R52" i="3"/>
  <c r="R4" i="3"/>
  <c r="S13" i="3"/>
  <c r="S63" i="3"/>
  <c r="S26" i="3"/>
  <c r="S73" i="3"/>
  <c r="T91" i="3"/>
  <c r="T35" i="3"/>
  <c r="C75" i="3"/>
  <c r="C115" i="3"/>
  <c r="U113" i="3"/>
  <c r="U92" i="3"/>
  <c r="U74" i="3"/>
  <c r="U52" i="3"/>
  <c r="U6" i="3"/>
  <c r="U117" i="3"/>
  <c r="U4" i="3"/>
  <c r="U67" i="3"/>
  <c r="U30" i="3"/>
  <c r="U8" i="3"/>
  <c r="U75" i="3"/>
  <c r="U76" i="3"/>
  <c r="U70" i="3"/>
  <c r="U118" i="3"/>
  <c r="U41" i="3"/>
  <c r="U42" i="3"/>
  <c r="U116" i="3"/>
  <c r="U104" i="3"/>
  <c r="U28" i="3"/>
  <c r="U7" i="3"/>
  <c r="U29" i="3"/>
  <c r="U31" i="3"/>
  <c r="M27" i="3"/>
  <c r="N93" i="3"/>
  <c r="R67" i="3"/>
  <c r="S89" i="3"/>
  <c r="S27" i="3"/>
  <c r="T83" i="3"/>
  <c r="T51" i="3"/>
  <c r="K52" i="3"/>
  <c r="K4" i="3"/>
  <c r="R12" i="3"/>
  <c r="S77" i="3"/>
  <c r="C26" i="3"/>
  <c r="R74" i="3"/>
  <c r="R88" i="3"/>
  <c r="S34" i="3"/>
  <c r="T47" i="3"/>
  <c r="T10" i="3"/>
  <c r="T68" i="3"/>
  <c r="N113" i="3"/>
  <c r="N65" i="3"/>
  <c r="N43" i="3"/>
  <c r="N13" i="3"/>
  <c r="N6" i="3"/>
  <c r="N117" i="3"/>
  <c r="N63" i="3"/>
  <c r="N112" i="3"/>
  <c r="N118" i="3"/>
  <c r="N26" i="3"/>
  <c r="N83" i="3"/>
  <c r="N11" i="3"/>
  <c r="N115" i="3"/>
  <c r="C50" i="3"/>
  <c r="C32" i="3"/>
  <c r="S91" i="3"/>
  <c r="S23" i="3"/>
  <c r="T70" i="3"/>
  <c r="T28" i="3"/>
  <c r="M6" i="3"/>
  <c r="M117" i="3"/>
  <c r="M63" i="3"/>
  <c r="M112" i="3"/>
  <c r="M26" i="3"/>
  <c r="M83" i="3"/>
  <c r="C89" i="3"/>
  <c r="R93" i="3"/>
  <c r="R10" i="3"/>
  <c r="R103" i="3"/>
  <c r="S113" i="3"/>
  <c r="S65" i="3"/>
  <c r="S6" i="3"/>
  <c r="S118" i="3"/>
  <c r="T64" i="3"/>
  <c r="T79" i="3"/>
  <c r="L113" i="3"/>
  <c r="L65" i="3"/>
  <c r="L43" i="3"/>
  <c r="L13" i="3"/>
  <c r="L6" i="3"/>
  <c r="L117" i="3"/>
  <c r="L63" i="3"/>
  <c r="L118" i="3"/>
  <c r="L83" i="3"/>
  <c r="C124" i="3"/>
  <c r="R27" i="3"/>
  <c r="S112" i="3"/>
  <c r="S110" i="3"/>
  <c r="S83" i="3"/>
  <c r="S22" i="3"/>
  <c r="S11" i="3"/>
  <c r="T52" i="3"/>
  <c r="T4" i="3"/>
  <c r="T8" i="3"/>
  <c r="J63" i="3"/>
  <c r="J112" i="3"/>
  <c r="J26" i="3"/>
  <c r="J83" i="3"/>
  <c r="C38" i="3"/>
  <c r="C34" i="3"/>
  <c r="R25" i="3"/>
  <c r="R89" i="3"/>
  <c r="R58" i="3"/>
  <c r="S9" i="3"/>
  <c r="S51" i="3"/>
  <c r="T41" i="3"/>
  <c r="T40" i="3"/>
  <c r="J38" i="3"/>
  <c r="J119" i="3"/>
  <c r="J109" i="3"/>
  <c r="J50" i="3"/>
  <c r="J67" i="3"/>
  <c r="J59" i="3"/>
  <c r="J75" i="3"/>
  <c r="J71" i="3"/>
  <c r="J70" i="3"/>
  <c r="J21" i="3"/>
  <c r="J85" i="3"/>
  <c r="S67" i="3"/>
  <c r="R19" i="3"/>
  <c r="R36" i="3"/>
  <c r="S48" i="3"/>
  <c r="S20" i="3"/>
  <c r="T30" i="3"/>
  <c r="T76" i="3"/>
  <c r="T104" i="3"/>
  <c r="T49" i="3"/>
  <c r="R108" i="3"/>
  <c r="N108" i="3"/>
  <c r="N103" i="3"/>
  <c r="N40" i="3"/>
  <c r="N64" i="3"/>
  <c r="N36" i="3"/>
  <c r="N72" i="3"/>
  <c r="N79" i="3"/>
  <c r="N31" i="3"/>
  <c r="N35" i="3"/>
  <c r="AR640" i="2"/>
  <c r="C113" i="3"/>
  <c r="AR139" i="2"/>
  <c r="C65" i="3"/>
  <c r="AR510" i="2"/>
  <c r="C61" i="3"/>
  <c r="AR569" i="2"/>
  <c r="C122" i="3"/>
  <c r="AR79" i="2"/>
  <c r="C6" i="3"/>
  <c r="AR426" i="2"/>
  <c r="C67" i="3"/>
  <c r="C59" i="3"/>
  <c r="AR322" i="2"/>
  <c r="C118" i="3"/>
  <c r="C78" i="3"/>
  <c r="AR394" i="2"/>
  <c r="C106" i="3"/>
  <c r="C24" i="3"/>
  <c r="AR409" i="2"/>
  <c r="C101" i="3"/>
  <c r="U109" i="3"/>
  <c r="U114" i="3"/>
  <c r="U50" i="3"/>
  <c r="U59" i="3"/>
  <c r="U66" i="3"/>
  <c r="U88" i="3"/>
  <c r="R30" i="3"/>
  <c r="R76" i="3"/>
  <c r="R104" i="3"/>
  <c r="R49" i="3"/>
  <c r="S90" i="3"/>
  <c r="S37" i="3"/>
  <c r="T23" i="3"/>
  <c r="N46" i="3"/>
  <c r="N92" i="3"/>
  <c r="N52" i="3"/>
  <c r="N123" i="3"/>
  <c r="N39" i="3"/>
  <c r="N114" i="3"/>
  <c r="N81" i="3"/>
  <c r="N47" i="3"/>
  <c r="N33" i="3"/>
  <c r="N42" i="3"/>
  <c r="N68" i="3"/>
  <c r="N111" i="3"/>
  <c r="N104" i="3"/>
  <c r="N7" i="3"/>
  <c r="N49" i="3"/>
  <c r="N45" i="3"/>
  <c r="R68" i="3"/>
  <c r="N44" i="3"/>
  <c r="N76" i="3"/>
  <c r="N116" i="3"/>
  <c r="N23" i="3"/>
  <c r="R8" i="3"/>
  <c r="R41" i="3"/>
  <c r="R40" i="3"/>
  <c r="S85" i="3"/>
  <c r="S3" i="3"/>
  <c r="T39" i="3"/>
  <c r="T72" i="3"/>
  <c r="N91" i="3"/>
  <c r="N74" i="3"/>
  <c r="N27" i="3"/>
  <c r="N4" i="3"/>
  <c r="N86" i="3"/>
  <c r="N30" i="3"/>
  <c r="N8" i="3"/>
  <c r="N58" i="3"/>
  <c r="N19" i="3"/>
  <c r="N10" i="3"/>
  <c r="N88" i="3"/>
  <c r="N82" i="3"/>
  <c r="R47" i="3"/>
  <c r="R9" i="3"/>
  <c r="R48" i="3"/>
  <c r="R20" i="3"/>
  <c r="R11" i="3"/>
  <c r="S52" i="3"/>
  <c r="S4" i="3"/>
  <c r="S30" i="3"/>
  <c r="S8" i="3"/>
  <c r="S76" i="3"/>
  <c r="S104" i="3"/>
  <c r="S40" i="3"/>
  <c r="T13" i="3"/>
  <c r="T85" i="3"/>
  <c r="T26" i="3"/>
  <c r="T3" i="3"/>
  <c r="T90" i="3"/>
  <c r="T37" i="3"/>
  <c r="T73" i="3"/>
  <c r="S119" i="3"/>
  <c r="S21" i="3"/>
  <c r="S87" i="3"/>
  <c r="S84" i="3"/>
  <c r="N38" i="3"/>
  <c r="N119" i="3"/>
  <c r="N109" i="3"/>
  <c r="N50" i="3"/>
  <c r="N67" i="3"/>
  <c r="N59" i="3"/>
  <c r="N75" i="3"/>
  <c r="N71" i="3"/>
  <c r="N70" i="3"/>
  <c r="N21" i="3"/>
  <c r="N85" i="3"/>
  <c r="N9" i="3"/>
  <c r="N66" i="3"/>
  <c r="N48" i="3"/>
  <c r="N87" i="3"/>
  <c r="N3" i="3"/>
  <c r="N110" i="3"/>
  <c r="N32" i="3"/>
  <c r="N78" i="3"/>
  <c r="N24" i="3"/>
  <c r="N80" i="3"/>
  <c r="N90" i="3"/>
  <c r="N37" i="3"/>
  <c r="N34" i="3"/>
  <c r="N73" i="3"/>
  <c r="N29" i="3"/>
  <c r="N69" i="3"/>
  <c r="N20" i="3"/>
  <c r="N51" i="3"/>
  <c r="N77" i="3"/>
  <c r="N84" i="3"/>
  <c r="N18" i="3"/>
  <c r="N22" i="3"/>
  <c r="AR719" i="2"/>
  <c r="C117" i="3"/>
  <c r="AR312" i="2"/>
  <c r="C109" i="3"/>
  <c r="AR631" i="2"/>
  <c r="C125" i="3"/>
  <c r="AR125" i="2"/>
  <c r="C70" i="3"/>
  <c r="C66" i="3"/>
  <c r="AR504" i="2"/>
  <c r="C102" i="3"/>
  <c r="AR12" i="2"/>
  <c r="C29" i="3"/>
  <c r="C69" i="3"/>
  <c r="R63" i="3"/>
  <c r="R85" i="3"/>
  <c r="R26" i="3"/>
  <c r="R3" i="3"/>
  <c r="R90" i="3"/>
  <c r="R37" i="3"/>
  <c r="R73" i="3"/>
  <c r="S39" i="3"/>
  <c r="S72" i="3"/>
  <c r="S35" i="3"/>
  <c r="T117" i="3"/>
  <c r="T109" i="3"/>
  <c r="T50" i="3"/>
  <c r="T66" i="3"/>
  <c r="T32" i="3"/>
  <c r="T29" i="3"/>
  <c r="T69" i="3"/>
  <c r="M38" i="3"/>
  <c r="M119" i="3"/>
  <c r="M109" i="3"/>
  <c r="M50" i="3"/>
  <c r="M67" i="3"/>
  <c r="M59" i="3"/>
  <c r="M75" i="3"/>
  <c r="M71" i="3"/>
  <c r="M70" i="3"/>
  <c r="M21" i="3"/>
  <c r="M85" i="3"/>
  <c r="M9" i="3"/>
  <c r="M66" i="3"/>
  <c r="M48" i="3"/>
  <c r="M87" i="3"/>
  <c r="M3" i="3"/>
  <c r="M110" i="3"/>
  <c r="M32" i="3"/>
  <c r="M78" i="3"/>
  <c r="M24" i="3"/>
  <c r="M80" i="3"/>
  <c r="M90" i="3"/>
  <c r="M37" i="3"/>
  <c r="M34" i="3"/>
  <c r="M73" i="3"/>
  <c r="M29" i="3"/>
  <c r="M69" i="3"/>
  <c r="M20" i="3"/>
  <c r="M51" i="3"/>
  <c r="M77" i="3"/>
  <c r="M84" i="3"/>
  <c r="M18" i="3"/>
  <c r="M22" i="3"/>
  <c r="M11" i="3"/>
  <c r="M115" i="3"/>
  <c r="AR559" i="2"/>
  <c r="C95" i="3"/>
  <c r="AR539" i="2"/>
  <c r="C121" i="3"/>
  <c r="C27" i="3"/>
  <c r="C58" i="3"/>
  <c r="C19" i="3"/>
  <c r="AR86" i="2"/>
  <c r="C64" i="3"/>
  <c r="C36" i="3"/>
  <c r="AR97" i="2"/>
  <c r="C79" i="3"/>
  <c r="S59" i="3"/>
  <c r="S75" i="3"/>
  <c r="S78" i="3"/>
  <c r="S24" i="3"/>
  <c r="T89" i="3"/>
  <c r="T27" i="3"/>
  <c r="T58" i="3"/>
  <c r="T19" i="3"/>
  <c r="T36" i="3"/>
  <c r="L38" i="3"/>
  <c r="L119" i="3"/>
  <c r="L109" i="3"/>
  <c r="L50" i="3"/>
  <c r="L67" i="3"/>
  <c r="L59" i="3"/>
  <c r="L75" i="3"/>
  <c r="L71" i="3"/>
  <c r="L112" i="3"/>
  <c r="L70" i="3"/>
  <c r="L21" i="3"/>
  <c r="L85" i="3"/>
  <c r="L9" i="3"/>
  <c r="L66" i="3"/>
  <c r="L48" i="3"/>
  <c r="L26" i="3"/>
  <c r="L87" i="3"/>
  <c r="L3" i="3"/>
  <c r="L110" i="3"/>
  <c r="L32" i="3"/>
  <c r="L78" i="3"/>
  <c r="L24" i="3"/>
  <c r="L80" i="3"/>
  <c r="L90" i="3"/>
  <c r="L37" i="3"/>
  <c r="L34" i="3"/>
  <c r="L73" i="3"/>
  <c r="L29" i="3"/>
  <c r="L69" i="3"/>
  <c r="L20" i="3"/>
  <c r="L51" i="3"/>
  <c r="L77" i="3"/>
  <c r="L84" i="3"/>
  <c r="L18" i="3"/>
  <c r="L22" i="3"/>
  <c r="L11" i="3"/>
  <c r="L115" i="3"/>
  <c r="AR260" i="2"/>
  <c r="C43" i="3"/>
  <c r="C55" i="3"/>
  <c r="C25" i="3"/>
  <c r="AR330" i="2"/>
  <c r="C71" i="3"/>
  <c r="C80" i="3"/>
  <c r="AR685" i="2"/>
  <c r="C107" i="3"/>
  <c r="C77" i="3"/>
  <c r="AR343" i="2"/>
  <c r="C62" i="3"/>
  <c r="AR372" i="2"/>
  <c r="C105" i="3"/>
  <c r="U91" i="3"/>
  <c r="U43" i="3"/>
  <c r="U55" i="3"/>
  <c r="U124" i="3"/>
  <c r="U93" i="3"/>
  <c r="U39" i="3"/>
  <c r="U47" i="3"/>
  <c r="U71" i="3"/>
  <c r="U112" i="3"/>
  <c r="U9" i="3"/>
  <c r="U10" i="3"/>
  <c r="U48" i="3"/>
  <c r="U68" i="3"/>
  <c r="U110" i="3"/>
  <c r="U108" i="3"/>
  <c r="U103" i="3"/>
  <c r="U80" i="3"/>
  <c r="U23" i="3"/>
  <c r="U20" i="3"/>
  <c r="U72" i="3"/>
  <c r="U51" i="3"/>
  <c r="U77" i="3"/>
  <c r="U22" i="3"/>
  <c r="U11" i="3"/>
  <c r="U35" i="3"/>
  <c r="R117" i="3"/>
  <c r="R109" i="3"/>
  <c r="R50" i="3"/>
  <c r="R70" i="3"/>
  <c r="R66" i="3"/>
  <c r="R32" i="3"/>
  <c r="R28" i="3"/>
  <c r="R29" i="3"/>
  <c r="R69" i="3"/>
  <c r="S12" i="3"/>
  <c r="S46" i="3"/>
  <c r="S44" i="3"/>
  <c r="S86" i="3"/>
  <c r="S81" i="3"/>
  <c r="S33" i="3"/>
  <c r="S45" i="3"/>
  <c r="T43" i="3"/>
  <c r="T55" i="3"/>
  <c r="T124" i="3"/>
  <c r="T71" i="3"/>
  <c r="T80" i="3"/>
  <c r="T77" i="3"/>
  <c r="K38" i="3"/>
  <c r="K119" i="3"/>
  <c r="K109" i="3"/>
  <c r="K50" i="3"/>
  <c r="K67" i="3"/>
  <c r="K59" i="3"/>
  <c r="K63" i="3"/>
  <c r="K75" i="3"/>
  <c r="K71" i="3"/>
  <c r="K112" i="3"/>
  <c r="K70" i="3"/>
  <c r="K21" i="3"/>
  <c r="K85" i="3"/>
  <c r="K9" i="3"/>
  <c r="K66" i="3"/>
  <c r="K48" i="3"/>
  <c r="K26" i="3"/>
  <c r="K87" i="3"/>
  <c r="K3" i="3"/>
  <c r="K110" i="3"/>
  <c r="K32" i="3"/>
  <c r="K78" i="3"/>
  <c r="K24" i="3"/>
  <c r="K80" i="3"/>
  <c r="K90" i="3"/>
  <c r="K37" i="3"/>
  <c r="K34" i="3"/>
  <c r="K73" i="3"/>
  <c r="K29" i="3"/>
  <c r="K69" i="3"/>
  <c r="K20" i="3"/>
  <c r="K51" i="3"/>
  <c r="K77" i="3"/>
  <c r="K84" i="3"/>
  <c r="K18" i="3"/>
  <c r="K22" i="3"/>
  <c r="K11" i="3"/>
  <c r="K115" i="3"/>
  <c r="AR186" i="2"/>
  <c r="C52" i="3"/>
  <c r="AR120" i="2"/>
  <c r="C4" i="3"/>
  <c r="C30" i="3"/>
  <c r="C8" i="3"/>
  <c r="C76" i="3"/>
  <c r="AR116" i="2"/>
  <c r="C41" i="3"/>
  <c r="AR187" i="2"/>
  <c r="C104" i="3"/>
  <c r="C40" i="3"/>
  <c r="AR14" i="2"/>
  <c r="C49" i="3"/>
  <c r="J9" i="3"/>
  <c r="J66" i="3"/>
  <c r="J48" i="3"/>
  <c r="J87" i="3"/>
  <c r="J3" i="3"/>
  <c r="J110" i="3"/>
  <c r="J32" i="3"/>
  <c r="J78" i="3"/>
  <c r="J24" i="3"/>
  <c r="J80" i="3"/>
  <c r="J90" i="3"/>
  <c r="J37" i="3"/>
  <c r="J34" i="3"/>
  <c r="J73" i="3"/>
  <c r="J29" i="3"/>
  <c r="J69" i="3"/>
  <c r="J20" i="3"/>
  <c r="J51" i="3"/>
  <c r="J77" i="3"/>
  <c r="J84" i="3"/>
  <c r="J18" i="3"/>
  <c r="J22" i="3"/>
  <c r="J11" i="3"/>
  <c r="J115" i="3"/>
  <c r="AR336" i="2"/>
  <c r="C119" i="3"/>
  <c r="C21" i="3"/>
  <c r="C87" i="3"/>
  <c r="AR190" i="2"/>
  <c r="C16" i="3"/>
  <c r="AR278" i="2"/>
  <c r="C84" i="3"/>
  <c r="C18" i="3"/>
  <c r="R43" i="3"/>
  <c r="R55" i="3"/>
  <c r="R124" i="3"/>
  <c r="R71" i="3"/>
  <c r="R80" i="3"/>
  <c r="R77" i="3"/>
  <c r="S92" i="3"/>
  <c r="S74" i="3"/>
  <c r="S123" i="3"/>
  <c r="S114" i="3"/>
  <c r="S88" i="3"/>
  <c r="S42" i="3"/>
  <c r="S116" i="3"/>
  <c r="S82" i="3"/>
  <c r="S7" i="3"/>
  <c r="S31" i="3"/>
  <c r="T38" i="3"/>
  <c r="T119" i="3"/>
  <c r="T21" i="3"/>
  <c r="T87" i="3"/>
  <c r="T34" i="3"/>
  <c r="T84" i="3"/>
  <c r="T18" i="3"/>
  <c r="O91" i="3"/>
  <c r="O46" i="3"/>
  <c r="O92" i="3"/>
  <c r="O74" i="3"/>
  <c r="O52" i="3"/>
  <c r="O93" i="3"/>
  <c r="O39" i="3"/>
  <c r="O4" i="3"/>
  <c r="O114" i="3"/>
  <c r="O44" i="3"/>
  <c r="O86" i="3"/>
  <c r="O30" i="3"/>
  <c r="O81" i="3"/>
  <c r="O47" i="3"/>
  <c r="O76" i="3"/>
  <c r="O58" i="3"/>
  <c r="O19" i="3"/>
  <c r="O10" i="3"/>
  <c r="O88" i="3"/>
  <c r="O33" i="3"/>
  <c r="O42" i="3"/>
  <c r="O116" i="3"/>
  <c r="O68" i="3"/>
  <c r="O111" i="3"/>
  <c r="O82" i="3"/>
  <c r="O108" i="3"/>
  <c r="O104" i="3"/>
  <c r="O103" i="3"/>
  <c r="O7" i="3"/>
  <c r="O40" i="3"/>
  <c r="O64" i="3"/>
  <c r="O49" i="3"/>
  <c r="O23" i="3"/>
  <c r="O36" i="3"/>
  <c r="O45" i="3"/>
  <c r="O72" i="3"/>
  <c r="O79" i="3"/>
  <c r="O31" i="3"/>
  <c r="O35" i="3"/>
  <c r="AR679" i="2"/>
  <c r="C98" i="3"/>
  <c r="AR263" i="2"/>
  <c r="C91" i="3"/>
  <c r="C39" i="3"/>
  <c r="AR48" i="2"/>
  <c r="C23" i="3"/>
  <c r="AR215" i="2"/>
  <c r="C72" i="3"/>
  <c r="C35" i="3"/>
  <c r="U82" i="3"/>
  <c r="U32" i="3"/>
  <c r="U78" i="3"/>
  <c r="U24" i="3"/>
  <c r="U40" i="3"/>
  <c r="U49" i="3"/>
  <c r="U69" i="3"/>
  <c r="U115" i="3"/>
  <c r="R38" i="3"/>
  <c r="R119" i="3"/>
  <c r="R21" i="3"/>
  <c r="R87" i="3"/>
  <c r="R34" i="3"/>
  <c r="R84" i="3"/>
  <c r="R18" i="3"/>
  <c r="S93" i="3"/>
  <c r="S47" i="3"/>
  <c r="S10" i="3"/>
  <c r="S68" i="3"/>
  <c r="S108" i="3"/>
  <c r="S103" i="3"/>
  <c r="T113" i="3"/>
  <c r="T65" i="3"/>
  <c r="T6" i="3"/>
  <c r="T67" i="3"/>
  <c r="T59" i="3"/>
  <c r="T75" i="3"/>
  <c r="T118" i="3"/>
  <c r="T78" i="3"/>
  <c r="T24" i="3"/>
  <c r="T115" i="3"/>
  <c r="M91" i="3"/>
  <c r="M46" i="3"/>
  <c r="M92" i="3"/>
  <c r="M74" i="3"/>
  <c r="M52" i="3"/>
  <c r="M123" i="3"/>
  <c r="M93" i="3"/>
  <c r="M39" i="3"/>
  <c r="M4" i="3"/>
  <c r="M114" i="3"/>
  <c r="M44" i="3"/>
  <c r="M86" i="3"/>
  <c r="M30" i="3"/>
  <c r="M81" i="3"/>
  <c r="M8" i="3"/>
  <c r="M47" i="3"/>
  <c r="M76" i="3"/>
  <c r="M58" i="3"/>
  <c r="M19" i="3"/>
  <c r="M10" i="3"/>
  <c r="M88" i="3"/>
  <c r="M33" i="3"/>
  <c r="M42" i="3"/>
  <c r="M116" i="3"/>
  <c r="M68" i="3"/>
  <c r="M111" i="3"/>
  <c r="M82" i="3"/>
  <c r="M108" i="3"/>
  <c r="M104" i="3"/>
  <c r="M103" i="3"/>
  <c r="M7" i="3"/>
  <c r="M40" i="3"/>
  <c r="M64" i="3"/>
  <c r="M49" i="3"/>
  <c r="M23" i="3"/>
  <c r="M36" i="3"/>
  <c r="M45" i="3"/>
  <c r="M72" i="3"/>
  <c r="M79" i="3"/>
  <c r="M31" i="3"/>
  <c r="M35" i="3"/>
  <c r="C12" i="3"/>
  <c r="AR51" i="2"/>
  <c r="C46" i="3"/>
  <c r="AR149" i="2"/>
  <c r="C44" i="3"/>
  <c r="C86" i="3"/>
  <c r="AR301" i="2"/>
  <c r="C81" i="3"/>
  <c r="C33" i="3"/>
  <c r="AR436" i="2"/>
  <c r="C111" i="3"/>
  <c r="C45" i="3"/>
  <c r="R91" i="3"/>
  <c r="R39" i="3"/>
  <c r="R23" i="3"/>
  <c r="R72" i="3"/>
  <c r="R35" i="3"/>
  <c r="S109" i="3"/>
  <c r="S50" i="3"/>
  <c r="S70" i="3"/>
  <c r="S66" i="3"/>
  <c r="S32" i="3"/>
  <c r="S28" i="3"/>
  <c r="S29" i="3"/>
  <c r="S69" i="3"/>
  <c r="T12" i="3"/>
  <c r="T46" i="3"/>
  <c r="T44" i="3"/>
  <c r="T86" i="3"/>
  <c r="T81" i="3"/>
  <c r="T33" i="3"/>
  <c r="T111" i="3"/>
  <c r="T45" i="3"/>
  <c r="L91" i="3"/>
  <c r="L46" i="3"/>
  <c r="L92" i="3"/>
  <c r="L74" i="3"/>
  <c r="L52" i="3"/>
  <c r="L93" i="3"/>
  <c r="L39" i="3"/>
  <c r="L114" i="3"/>
  <c r="L44" i="3"/>
  <c r="L86" i="3"/>
  <c r="L30" i="3"/>
  <c r="L81" i="3"/>
  <c r="L47" i="3"/>
  <c r="L76" i="3"/>
  <c r="L58" i="3"/>
  <c r="L19" i="3"/>
  <c r="L10" i="3"/>
  <c r="L88" i="3"/>
  <c r="L33" i="3"/>
  <c r="L42" i="3"/>
  <c r="L116" i="3"/>
  <c r="L68" i="3"/>
  <c r="L111" i="3"/>
  <c r="L82" i="3"/>
  <c r="L108" i="3"/>
  <c r="L104" i="3"/>
  <c r="L103" i="3"/>
  <c r="L7" i="3"/>
  <c r="L40" i="3"/>
  <c r="L64" i="3"/>
  <c r="L49" i="3"/>
  <c r="L23" i="3"/>
  <c r="L36" i="3"/>
  <c r="L45" i="3"/>
  <c r="L72" i="3"/>
  <c r="L79" i="3"/>
  <c r="L31" i="3"/>
  <c r="L35" i="3"/>
  <c r="AR695" i="2"/>
  <c r="C126" i="3"/>
  <c r="AR486" i="2"/>
  <c r="C57" i="3"/>
  <c r="AR511" i="2"/>
  <c r="C112" i="3"/>
  <c r="C9" i="3"/>
  <c r="C48" i="3"/>
  <c r="C110" i="3"/>
  <c r="AR400" i="2"/>
  <c r="C56" i="3"/>
  <c r="C20" i="3"/>
  <c r="AR109" i="2"/>
  <c r="C51" i="3"/>
  <c r="C22" i="3"/>
  <c r="AR281" i="2"/>
  <c r="C11" i="3"/>
  <c r="R113" i="3"/>
  <c r="R65" i="3"/>
  <c r="R6" i="3"/>
  <c r="R59" i="3"/>
  <c r="R75" i="3"/>
  <c r="R118" i="3"/>
  <c r="R78" i="3"/>
  <c r="R24" i="3"/>
  <c r="R115" i="3"/>
  <c r="S58" i="3"/>
  <c r="S19" i="3"/>
  <c r="S64" i="3"/>
  <c r="S36" i="3"/>
  <c r="S79" i="3"/>
  <c r="T112" i="3"/>
  <c r="T9" i="3"/>
  <c r="T48" i="3"/>
  <c r="T110" i="3"/>
  <c r="T20" i="3"/>
  <c r="T22" i="3"/>
  <c r="T11" i="3"/>
  <c r="K91" i="3"/>
  <c r="K46" i="3"/>
  <c r="K92" i="3"/>
  <c r="K74" i="3"/>
  <c r="K93" i="3"/>
  <c r="K39" i="3"/>
  <c r="K114" i="3"/>
  <c r="K44" i="3"/>
  <c r="K86" i="3"/>
  <c r="K30" i="3"/>
  <c r="K81" i="3"/>
  <c r="K47" i="3"/>
  <c r="K76" i="3"/>
  <c r="K58" i="3"/>
  <c r="K19" i="3"/>
  <c r="K10" i="3"/>
  <c r="K88" i="3"/>
  <c r="K33" i="3"/>
  <c r="K42" i="3"/>
  <c r="K116" i="3"/>
  <c r="K68" i="3"/>
  <c r="K111" i="3"/>
  <c r="K82" i="3"/>
  <c r="K108" i="3"/>
  <c r="K104" i="3"/>
  <c r="K103" i="3"/>
  <c r="K7" i="3"/>
  <c r="K40" i="3"/>
  <c r="K64" i="3"/>
  <c r="K49" i="3"/>
  <c r="K23" i="3"/>
  <c r="K36" i="3"/>
  <c r="K45" i="3"/>
  <c r="K72" i="3"/>
  <c r="K79" i="3"/>
  <c r="K31" i="3"/>
  <c r="K35" i="3"/>
  <c r="AR87" i="2"/>
  <c r="C92" i="3"/>
  <c r="C74" i="3"/>
  <c r="AR582" i="2"/>
  <c r="C123" i="3"/>
  <c r="AR433" i="2"/>
  <c r="C114" i="3"/>
  <c r="AR202" i="2"/>
  <c r="C88" i="3"/>
  <c r="C42" i="3"/>
  <c r="AR442" i="2"/>
  <c r="C116" i="3"/>
  <c r="C82" i="3"/>
  <c r="C7" i="3"/>
  <c r="AR480" i="2"/>
  <c r="C94" i="3"/>
  <c r="AR66" i="2"/>
  <c r="C31" i="3"/>
  <c r="R46" i="3"/>
  <c r="R44" i="3"/>
  <c r="R86" i="3"/>
  <c r="R81" i="3"/>
  <c r="R33" i="3"/>
  <c r="R111" i="3"/>
  <c r="R45" i="3"/>
  <c r="S43" i="3"/>
  <c r="S55" i="3"/>
  <c r="S124" i="3"/>
  <c r="S25" i="3"/>
  <c r="S71" i="3"/>
  <c r="S80" i="3"/>
  <c r="T92" i="3"/>
  <c r="T74" i="3"/>
  <c r="T123" i="3"/>
  <c r="T114" i="3"/>
  <c r="T88" i="3"/>
  <c r="T42" i="3"/>
  <c r="T82" i="3"/>
  <c r="T7" i="3"/>
  <c r="T31" i="3"/>
  <c r="J91" i="3"/>
  <c r="J46" i="3"/>
  <c r="J92" i="3"/>
  <c r="J74" i="3"/>
  <c r="J52" i="3"/>
  <c r="J123" i="3"/>
  <c r="J93" i="3"/>
  <c r="J27" i="3"/>
  <c r="J39" i="3"/>
  <c r="J4" i="3"/>
  <c r="J114" i="3"/>
  <c r="J44" i="3"/>
  <c r="J86" i="3"/>
  <c r="J30" i="3"/>
  <c r="J81" i="3"/>
  <c r="J8" i="3"/>
  <c r="J47" i="3"/>
  <c r="J76" i="3"/>
  <c r="J58" i="3"/>
  <c r="J19" i="3"/>
  <c r="J10" i="3"/>
  <c r="J88" i="3"/>
  <c r="J33" i="3"/>
  <c r="J42" i="3"/>
  <c r="J116" i="3"/>
  <c r="J68" i="3"/>
  <c r="J111" i="3"/>
  <c r="J82" i="3"/>
  <c r="J108" i="3"/>
  <c r="J104" i="3"/>
  <c r="J103" i="3"/>
  <c r="J7" i="3"/>
  <c r="J40" i="3"/>
  <c r="J64" i="3"/>
  <c r="J49" i="3"/>
  <c r="J23" i="3"/>
  <c r="J36" i="3"/>
  <c r="J45" i="3"/>
  <c r="J72" i="3"/>
  <c r="J79" i="3"/>
  <c r="J31" i="3"/>
  <c r="J35" i="3"/>
  <c r="AR320" i="2"/>
  <c r="C53" i="3"/>
  <c r="C63" i="3"/>
  <c r="C85" i="3"/>
  <c r="C3" i="3"/>
  <c r="AR561" i="2"/>
  <c r="C96" i="3"/>
  <c r="AR217" i="2"/>
  <c r="C90" i="3"/>
  <c r="C37" i="3"/>
  <c r="AR253" i="2"/>
  <c r="C73" i="3"/>
  <c r="U46" i="3"/>
  <c r="U38" i="3"/>
  <c r="U119" i="3"/>
  <c r="U27" i="3"/>
  <c r="U44" i="3"/>
  <c r="U86" i="3"/>
  <c r="U63" i="3"/>
  <c r="U81" i="3"/>
  <c r="U58" i="3"/>
  <c r="U21" i="3"/>
  <c r="U85" i="3"/>
  <c r="U19" i="3"/>
  <c r="U26" i="3"/>
  <c r="U87" i="3"/>
  <c r="U33" i="3"/>
  <c r="U3" i="3"/>
  <c r="U111" i="3"/>
  <c r="U90" i="3"/>
  <c r="U37" i="3"/>
  <c r="U34" i="3"/>
  <c r="U73" i="3"/>
  <c r="U64" i="3"/>
  <c r="U36" i="3"/>
  <c r="U45" i="3"/>
  <c r="U84" i="3"/>
  <c r="U18" i="3"/>
  <c r="U79" i="3"/>
  <c r="O38" i="3"/>
  <c r="O119" i="3"/>
  <c r="O109" i="3"/>
  <c r="O50" i="3"/>
  <c r="O67" i="3"/>
  <c r="O59" i="3"/>
  <c r="O75" i="3"/>
  <c r="O71" i="3"/>
  <c r="O70" i="3"/>
  <c r="O21" i="3"/>
  <c r="O85" i="3"/>
  <c r="O9" i="3"/>
  <c r="O66" i="3"/>
  <c r="O48" i="3"/>
  <c r="O26" i="3"/>
  <c r="O87" i="3"/>
  <c r="O3" i="3"/>
  <c r="O110" i="3"/>
  <c r="O32" i="3"/>
  <c r="O78" i="3"/>
  <c r="O24" i="3"/>
  <c r="O80" i="3"/>
  <c r="O90" i="3"/>
  <c r="O37" i="3"/>
  <c r="O34" i="3"/>
  <c r="O73" i="3"/>
  <c r="O29" i="3"/>
  <c r="O69" i="3"/>
  <c r="O20" i="3"/>
  <c r="O51" i="3"/>
  <c r="O77" i="3"/>
  <c r="O84" i="3"/>
  <c r="O18" i="3"/>
  <c r="O22" i="3"/>
  <c r="O11" i="3"/>
  <c r="O115" i="3"/>
  <c r="AR382" i="2"/>
  <c r="C93" i="3"/>
  <c r="AR592" i="2"/>
  <c r="C97" i="3"/>
  <c r="AR17" i="2"/>
  <c r="C47" i="3"/>
  <c r="AR157" i="2"/>
  <c r="C10" i="3"/>
  <c r="AR347" i="2"/>
  <c r="C100" i="3"/>
  <c r="C68" i="3"/>
  <c r="AR155" i="2"/>
  <c r="C108" i="3"/>
  <c r="AR323" i="2"/>
  <c r="C103" i="3"/>
  <c r="AR240" i="2"/>
  <c r="C99" i="3"/>
  <c r="AS494" i="2"/>
  <c r="AT679" i="2"/>
  <c r="AU724" i="2"/>
  <c r="AT722" i="2"/>
  <c r="AT232" i="2"/>
  <c r="AS628" i="2"/>
  <c r="AS663" i="2"/>
  <c r="AS280" i="2"/>
  <c r="AT718" i="2"/>
  <c r="AS456" i="2"/>
  <c r="AT269" i="2"/>
  <c r="AT263" i="2"/>
  <c r="AS686" i="2"/>
  <c r="AS276" i="2"/>
  <c r="AS185" i="2"/>
  <c r="AS114" i="2"/>
  <c r="AS116" i="2"/>
  <c r="AS178" i="2"/>
  <c r="AS70" i="2"/>
  <c r="AT598" i="2"/>
  <c r="AT721" i="2"/>
  <c r="AT318" i="2"/>
  <c r="AT412" i="2"/>
  <c r="AT192" i="2"/>
  <c r="AT581" i="2"/>
  <c r="AS699" i="2"/>
  <c r="AS446" i="2"/>
  <c r="AS711" i="2"/>
  <c r="AS169" i="2"/>
  <c r="AS512" i="2"/>
  <c r="AS159" i="2"/>
  <c r="AS573" i="2"/>
  <c r="AS707" i="2"/>
  <c r="AS688" i="2"/>
  <c r="AS698" i="2"/>
  <c r="AS445" i="2"/>
  <c r="AS76" i="2"/>
  <c r="AS71" i="2"/>
  <c r="AS260" i="2"/>
  <c r="AS230" i="2"/>
  <c r="AS111" i="2"/>
  <c r="AS657" i="2"/>
  <c r="AS258" i="2"/>
  <c r="AS725" i="2"/>
  <c r="AS290" i="2"/>
  <c r="AS606" i="2"/>
  <c r="AS471" i="2"/>
  <c r="AS496" i="2"/>
  <c r="AS591" i="2"/>
  <c r="AS83" i="2"/>
  <c r="AS652" i="2"/>
  <c r="AS339" i="2"/>
  <c r="AS727" i="2"/>
  <c r="AS697" i="2"/>
  <c r="AS95" i="2"/>
  <c r="AS90" i="2"/>
  <c r="AS355" i="2"/>
  <c r="AS397" i="2"/>
  <c r="AS330" i="2"/>
  <c r="AS674" i="2"/>
  <c r="AS214" i="2"/>
  <c r="AS371" i="2"/>
  <c r="AS123" i="2"/>
  <c r="AS199" i="2"/>
  <c r="AS277" i="2"/>
  <c r="AS623" i="2"/>
  <c r="AS172" i="2"/>
  <c r="AS703" i="2"/>
  <c r="AS434" i="2"/>
  <c r="AS406" i="2"/>
  <c r="AR406" i="2"/>
  <c r="AS22" i="2"/>
  <c r="AS369" i="2"/>
  <c r="AS379" i="2"/>
  <c r="AS296" i="2"/>
  <c r="AS209" i="2"/>
  <c r="AS441" i="2"/>
  <c r="AS563" i="2"/>
  <c r="AS212" i="2"/>
  <c r="AS556" i="2"/>
  <c r="AS241" i="2"/>
  <c r="AS231" i="2"/>
  <c r="AS685" i="2"/>
  <c r="AS439" i="2"/>
  <c r="AS275" i="2"/>
  <c r="AS303" i="2"/>
  <c r="AS255" i="2"/>
  <c r="AS147" i="2"/>
  <c r="AS353" i="2"/>
  <c r="AS343" i="2"/>
  <c r="AS502" i="2"/>
  <c r="AS372" i="2"/>
  <c r="AS408" i="2"/>
  <c r="AS358" i="2"/>
  <c r="AS308" i="2"/>
  <c r="AS314" i="2"/>
  <c r="AS351" i="2"/>
  <c r="AS187" i="2"/>
  <c r="AS384" i="2"/>
  <c r="AT712" i="2"/>
  <c r="AT57" i="2"/>
  <c r="AT645" i="2"/>
  <c r="AT94" i="2"/>
  <c r="AT661" i="2"/>
  <c r="AT161" i="2"/>
  <c r="AR567" i="2"/>
  <c r="AR360" i="2"/>
  <c r="AU701" i="2"/>
  <c r="AU249" i="2"/>
  <c r="AU332" i="2"/>
  <c r="AU527" i="2"/>
  <c r="AU612" i="2"/>
  <c r="AU189" i="2"/>
  <c r="AU110" i="2"/>
  <c r="AU259" i="2"/>
  <c r="AU392" i="2"/>
  <c r="AU620" i="2"/>
  <c r="AU87" i="2"/>
  <c r="AU142" i="2"/>
  <c r="AU115" i="2"/>
  <c r="AU42" i="2"/>
  <c r="AU530" i="2"/>
  <c r="AU99" i="2"/>
  <c r="AU287" i="2"/>
  <c r="AU582" i="2"/>
  <c r="AU29" i="2"/>
  <c r="AU378" i="2"/>
  <c r="AU433" i="2"/>
  <c r="AU144" i="2"/>
  <c r="AU234" i="2"/>
  <c r="AU599" i="2"/>
  <c r="AU238" i="2"/>
  <c r="AU184" i="2"/>
  <c r="AU376" i="2"/>
  <c r="AU160" i="2"/>
  <c r="AU153" i="2"/>
  <c r="AU418" i="2"/>
  <c r="AU39" i="2"/>
  <c r="AU533" i="2"/>
  <c r="AU678" i="2"/>
  <c r="AU202" i="2"/>
  <c r="AU112" i="2"/>
  <c r="AU484" i="2"/>
  <c r="AU340" i="2"/>
  <c r="AU58" i="2"/>
  <c r="AU431" i="2"/>
  <c r="AU442" i="2"/>
  <c r="AU183" i="2"/>
  <c r="AU420" i="2"/>
  <c r="AU283" i="2"/>
  <c r="AU55" i="2"/>
  <c r="AU500" i="2"/>
  <c r="AU319" i="2"/>
  <c r="AU288" i="2"/>
  <c r="AU731" i="2"/>
  <c r="AU16" i="2"/>
  <c r="AU284" i="2"/>
  <c r="AU551" i="2"/>
  <c r="AU480" i="2"/>
  <c r="AU333" i="2"/>
  <c r="AU337" i="2"/>
  <c r="AU396" i="2"/>
  <c r="AU499" i="2"/>
  <c r="AU262" i="2"/>
  <c r="AU239" i="2"/>
  <c r="AU66" i="2"/>
  <c r="AU156" i="2"/>
  <c r="AU660" i="2"/>
  <c r="AS651" i="2"/>
  <c r="AS656" i="2"/>
  <c r="AS535" i="2"/>
  <c r="AR535" i="2"/>
  <c r="AS329" i="2"/>
  <c r="AS248" i="2"/>
  <c r="AS36" i="2"/>
  <c r="AR36" i="2"/>
  <c r="AS633" i="2"/>
  <c r="AT640" i="2"/>
  <c r="AT655" i="2"/>
  <c r="AT424" i="2"/>
  <c r="AT649" i="2"/>
  <c r="AT322" i="2"/>
  <c r="AT359" i="2"/>
  <c r="AT473" i="2"/>
  <c r="AT220" i="2"/>
  <c r="AS232" i="2"/>
  <c r="AS233" i="2"/>
  <c r="AS57" i="2"/>
  <c r="AS518" i="2"/>
  <c r="AS318" i="2"/>
  <c r="AS472" i="2"/>
  <c r="AS666" i="2"/>
  <c r="AS407" i="2"/>
  <c r="AS46" i="2"/>
  <c r="AT614" i="2"/>
  <c r="AT402" i="2"/>
  <c r="AT82" i="2"/>
  <c r="AT18" i="2"/>
  <c r="AT602" i="2"/>
  <c r="AT167" i="2"/>
  <c r="AT321" i="2"/>
  <c r="AT302" i="2"/>
  <c r="AS311" i="2"/>
  <c r="AS120" i="2"/>
  <c r="AS285" i="2"/>
  <c r="AS696" i="2"/>
  <c r="AS659" i="2"/>
  <c r="AS644" i="2"/>
  <c r="AR221" i="2"/>
  <c r="AS510" i="2"/>
  <c r="AS668" i="2"/>
  <c r="AS335" i="2"/>
  <c r="AS649" i="2"/>
  <c r="AS624" i="2"/>
  <c r="AS33" i="2"/>
  <c r="AS423" i="2"/>
  <c r="AS524" i="2"/>
  <c r="AS154" i="2"/>
  <c r="AS126" i="2"/>
  <c r="AS449" i="2"/>
  <c r="AS173" i="2"/>
  <c r="AS734" i="2"/>
  <c r="AS537" i="2"/>
  <c r="AS531" i="2"/>
  <c r="AT437" i="2"/>
  <c r="AT403" i="2"/>
  <c r="AT700" i="2"/>
  <c r="AT472" i="2"/>
  <c r="AT443" i="2"/>
  <c r="AT366" i="2"/>
  <c r="AR222" i="2"/>
  <c r="AR56" i="2"/>
  <c r="AR35" i="2"/>
  <c r="AR352" i="2"/>
  <c r="AS216" i="2"/>
  <c r="AS595" i="2"/>
  <c r="AS411" i="2"/>
  <c r="AS218" i="2"/>
  <c r="AS690" i="2"/>
  <c r="AS419" i="2"/>
  <c r="AT738" i="2"/>
  <c r="AT579" i="2"/>
  <c r="AT72" i="2"/>
  <c r="AT101" i="2"/>
  <c r="AT274" i="2"/>
  <c r="AT89" i="2"/>
  <c r="AT344" i="2"/>
  <c r="AS458" i="2"/>
  <c r="AS437" i="2"/>
  <c r="AS540" i="2"/>
  <c r="AS645" i="2"/>
  <c r="AS63" i="2"/>
  <c r="AS558" i="2"/>
  <c r="AS596" i="2"/>
  <c r="AS161" i="2"/>
  <c r="AS298" i="2"/>
  <c r="AT619" i="2"/>
  <c r="AT534" i="2"/>
  <c r="AT520" i="2"/>
  <c r="AT223" i="2"/>
  <c r="AT148" i="2"/>
  <c r="AT375" i="2"/>
  <c r="AT436" i="2"/>
  <c r="AT459" i="2"/>
  <c r="AT198" i="2"/>
  <c r="AS237" i="2"/>
  <c r="AS228" i="2"/>
  <c r="AS579" i="2"/>
  <c r="AS648" i="2"/>
  <c r="AS566" i="2"/>
  <c r="AS15" i="2"/>
  <c r="AS67" i="2"/>
  <c r="AS604" i="2"/>
  <c r="AS105" i="2"/>
  <c r="AT693" i="2"/>
  <c r="AT23" i="2"/>
  <c r="AT552" i="2"/>
  <c r="AT197" i="2"/>
  <c r="AT596" i="2"/>
  <c r="AT215" i="2"/>
  <c r="AR398" i="2"/>
  <c r="AR75" i="2"/>
  <c r="AS715" i="2"/>
  <c r="AS578" i="2"/>
  <c r="AS615" i="2"/>
  <c r="AS279" i="2"/>
  <c r="AS616" i="2"/>
  <c r="AS328" i="2"/>
  <c r="AS415" i="2"/>
  <c r="AT139" i="2"/>
  <c r="AT569" i="2"/>
  <c r="AT648" i="2"/>
  <c r="AT154" i="2"/>
  <c r="AT525" i="2"/>
  <c r="AT5" i="2"/>
  <c r="AT409" i="2"/>
  <c r="AT482" i="2"/>
  <c r="AS679" i="2"/>
  <c r="AS562" i="2"/>
  <c r="AS389" i="2"/>
  <c r="AS403" i="2"/>
  <c r="AS43" i="2"/>
  <c r="AS94" i="2"/>
  <c r="AS295" i="2"/>
  <c r="AS192" i="2"/>
  <c r="AS457" i="2"/>
  <c r="AT564" i="2"/>
  <c r="AT553" i="2"/>
  <c r="AT196" i="2"/>
  <c r="AT301" i="2"/>
  <c r="AT93" i="2"/>
  <c r="AT368" i="2"/>
  <c r="AT600" i="2"/>
  <c r="AT54" i="2"/>
  <c r="AT246" i="2"/>
  <c r="AS654" i="2"/>
  <c r="AS665" i="2"/>
  <c r="AS424" i="2"/>
  <c r="AS72" i="2"/>
  <c r="AS422" i="2"/>
  <c r="AS673" i="2"/>
  <c r="AS395" i="2"/>
  <c r="AS106" i="2"/>
  <c r="AS272" i="2"/>
  <c r="AS324" i="2"/>
  <c r="AT639" i="2"/>
  <c r="AT643" i="2"/>
  <c r="AT43" i="2"/>
  <c r="AT399" i="2"/>
  <c r="AT666" i="2"/>
  <c r="AT457" i="2"/>
  <c r="AR170" i="2"/>
  <c r="AR9" i="2"/>
  <c r="AR65" i="2"/>
  <c r="AS672" i="2"/>
  <c r="AS336" i="2"/>
  <c r="AS117" i="2"/>
  <c r="AS367" i="2"/>
  <c r="AS118" i="2"/>
  <c r="AS267" i="2"/>
  <c r="AS299" i="2"/>
  <c r="AT654" i="2"/>
  <c r="AT668" i="2"/>
  <c r="AT297" i="2"/>
  <c r="AT524" i="2"/>
  <c r="AT119" i="2"/>
  <c r="AT394" i="2"/>
  <c r="AT307" i="2"/>
  <c r="AT121" i="2"/>
  <c r="AS718" i="2"/>
  <c r="AS554" i="2"/>
  <c r="AS598" i="2"/>
  <c r="AS721" i="2"/>
  <c r="AS552" i="2"/>
  <c r="AS345" i="2"/>
  <c r="AS306" i="2"/>
  <c r="AS25" i="2"/>
  <c r="AS366" i="2"/>
  <c r="AT543" i="2"/>
  <c r="AT62" i="2"/>
  <c r="AT315" i="2"/>
  <c r="AT128" i="2"/>
  <c r="AT207" i="2"/>
  <c r="AT3" i="2"/>
  <c r="AT289" i="2"/>
  <c r="AT635" i="2"/>
  <c r="AT667" i="2"/>
  <c r="AS640" i="2"/>
  <c r="AS139" i="2"/>
  <c r="AS69" i="2"/>
  <c r="AS79" i="2"/>
  <c r="AS426" i="2"/>
  <c r="AS186" i="2"/>
  <c r="AS21" i="2"/>
  <c r="AS326" i="2"/>
  <c r="AS626" i="2"/>
  <c r="AS487" i="2"/>
  <c r="AT562" i="2"/>
  <c r="AT291" i="2"/>
  <c r="AT452" i="2"/>
  <c r="AT63" i="2"/>
  <c r="AT497" i="2"/>
  <c r="AT407" i="2"/>
  <c r="AR219" i="2"/>
  <c r="AR305" i="2"/>
  <c r="AR7" i="2"/>
  <c r="AR130" i="2"/>
  <c r="AS594" i="2"/>
  <c r="AS313" i="2"/>
  <c r="AS4" i="2"/>
  <c r="AS425" i="2"/>
  <c r="AS24" i="2"/>
  <c r="AS455" i="2"/>
  <c r="AS200" i="2"/>
  <c r="AT237" i="2"/>
  <c r="AT69" i="2"/>
  <c r="AT38" i="2"/>
  <c r="AT423" i="2"/>
  <c r="AT636" i="2"/>
  <c r="AT88" i="2"/>
  <c r="AT349" i="2"/>
  <c r="AT608" i="2"/>
  <c r="AS263" i="2"/>
  <c r="AS693" i="2"/>
  <c r="AS23" i="2"/>
  <c r="AS452" i="2"/>
  <c r="AS536" i="2"/>
  <c r="AS412" i="2"/>
  <c r="AS443" i="2"/>
  <c r="AS215" i="2"/>
  <c r="AT485" i="2"/>
  <c r="AT300" i="2"/>
  <c r="AT440" i="2"/>
  <c r="AT149" i="2"/>
  <c r="AT146" i="2"/>
  <c r="AT137" i="2"/>
  <c r="AT521" i="2"/>
  <c r="AT647" i="2"/>
  <c r="AT416" i="2"/>
  <c r="AS736" i="2"/>
  <c r="AS738" i="2"/>
  <c r="AS569" i="2"/>
  <c r="AS297" i="2"/>
  <c r="AS201" i="2"/>
  <c r="AS256" i="2"/>
  <c r="AS405" i="2"/>
  <c r="AS85" i="2"/>
  <c r="AS325" i="2"/>
  <c r="AT233" i="2"/>
  <c r="AT540" i="2"/>
  <c r="AT478" i="2"/>
  <c r="AT558" i="2"/>
  <c r="AT25" i="2"/>
  <c r="AT164" i="2"/>
  <c r="AR158" i="2"/>
  <c r="AR77" i="2"/>
  <c r="AR53" i="2"/>
  <c r="AR225" i="2"/>
  <c r="AS151" i="2"/>
  <c r="AS108" i="2"/>
  <c r="AS605" i="2"/>
  <c r="AS417" i="2"/>
  <c r="AS310" i="2"/>
  <c r="AS677" i="2"/>
  <c r="AT510" i="2"/>
  <c r="AT629" i="2"/>
  <c r="AT426" i="2"/>
  <c r="AT181" i="2"/>
  <c r="AT162" i="2"/>
  <c r="AT692" i="2"/>
  <c r="AT532" i="2"/>
  <c r="AS269" i="2"/>
  <c r="AS712" i="2"/>
  <c r="AS236" i="2"/>
  <c r="AS643" i="2"/>
  <c r="AS700" i="2"/>
  <c r="AS197" i="2"/>
  <c r="AS497" i="2"/>
  <c r="AS265" i="2"/>
  <c r="AS164" i="2"/>
  <c r="AT691" i="2"/>
  <c r="AT257" i="2"/>
  <c r="AT519" i="2"/>
  <c r="AT282" i="2"/>
  <c r="AT544" i="2"/>
  <c r="AT630" i="2"/>
  <c r="AT453" i="2"/>
  <c r="AT226" i="2"/>
  <c r="AT134" i="2"/>
  <c r="AS361" i="2"/>
  <c r="AS655" i="2"/>
  <c r="AS629" i="2"/>
  <c r="AS38" i="2"/>
  <c r="AS705" i="2"/>
  <c r="AS380" i="2"/>
  <c r="AS611" i="2"/>
  <c r="AS254" i="2"/>
  <c r="AS676" i="2"/>
  <c r="AS684" i="2"/>
  <c r="AT458" i="2"/>
  <c r="AT389" i="2"/>
  <c r="AT250" i="2"/>
  <c r="AT536" i="2"/>
  <c r="AT306" i="2"/>
  <c r="AT265" i="2"/>
  <c r="AT46" i="2"/>
  <c r="AR92" i="2"/>
  <c r="AS669" i="2"/>
  <c r="AS585" i="2"/>
  <c r="AS702" i="2"/>
  <c r="AS41" i="2"/>
  <c r="AR41" i="2"/>
  <c r="AS613" i="2"/>
  <c r="AS19" i="2"/>
  <c r="AS127" i="2"/>
  <c r="AT361" i="2"/>
  <c r="AT665" i="2"/>
  <c r="AT335" i="2"/>
  <c r="AT33" i="2"/>
  <c r="AT374" i="2"/>
  <c r="AT528" i="2"/>
  <c r="AT357" i="2"/>
  <c r="AT47" i="2"/>
  <c r="AS722" i="2"/>
  <c r="AS639" i="2"/>
  <c r="AS291" i="2"/>
  <c r="AS250" i="2"/>
  <c r="AS478" i="2"/>
  <c r="AS399" i="2"/>
  <c r="AS661" i="2"/>
  <c r="AS48" i="2"/>
  <c r="AS581" i="2"/>
  <c r="AT625" i="2"/>
  <c r="AT51" i="2"/>
  <c r="AT577" i="2"/>
  <c r="AT542" i="2"/>
  <c r="AT166" i="2"/>
  <c r="AT538" i="2"/>
  <c r="AT501" i="2"/>
  <c r="AT60" i="2"/>
  <c r="AT516" i="2"/>
  <c r="AS671" i="2"/>
  <c r="AS593" i="2"/>
  <c r="AS338" i="2"/>
  <c r="AS451" i="2"/>
  <c r="AS334" i="2"/>
  <c r="AS728" i="2"/>
  <c r="AS508" i="2"/>
  <c r="AS245" i="2"/>
  <c r="AS621" i="2"/>
  <c r="AS428" i="2"/>
  <c r="AS44" i="2"/>
  <c r="AS64" i="2"/>
  <c r="AS548" i="2"/>
  <c r="AS175" i="2"/>
  <c r="AS617" i="2"/>
  <c r="AS468" i="2"/>
  <c r="AS574" i="2"/>
  <c r="AS171" i="2"/>
  <c r="AS719" i="2"/>
  <c r="AS50" i="2"/>
  <c r="AS268" i="2"/>
  <c r="AS103" i="2"/>
  <c r="AS735" i="2"/>
  <c r="AS356" i="2"/>
  <c r="AS14" i="2"/>
  <c r="AT554" i="2"/>
  <c r="AT236" i="2"/>
  <c r="AT518" i="2"/>
  <c r="AT345" i="2"/>
  <c r="AT295" i="2"/>
  <c r="AT48" i="2"/>
  <c r="AT298" i="2"/>
  <c r="AR211" i="2"/>
  <c r="AR20" i="2"/>
  <c r="AS270" i="2"/>
  <c r="AS91" i="2"/>
  <c r="AR91" i="2"/>
  <c r="AS560" i="2"/>
  <c r="AS580" i="2"/>
  <c r="AS190" i="2"/>
  <c r="AS583" i="2"/>
  <c r="AS278" i="2"/>
  <c r="AT736" i="2"/>
  <c r="AT228" i="2"/>
  <c r="AT79" i="2"/>
  <c r="AT624" i="2"/>
  <c r="AT243" i="2"/>
  <c r="AT430" i="2"/>
  <c r="AT463" i="2"/>
  <c r="AT327" i="2"/>
  <c r="AS682" i="2"/>
  <c r="AS689" i="2"/>
  <c r="AS513" i="2"/>
  <c r="AS383" i="2"/>
  <c r="AS273" i="2"/>
  <c r="AS572" i="2"/>
  <c r="AS737" i="2"/>
  <c r="AS681" i="2"/>
  <c r="AS271" i="2"/>
  <c r="AS545" i="2"/>
  <c r="AS559" i="2"/>
  <c r="AS539" i="2"/>
  <c r="AS421" i="2"/>
  <c r="AS465" i="2"/>
  <c r="AS720" i="2"/>
  <c r="AS177" i="2"/>
  <c r="AS479" i="2"/>
  <c r="AS565" i="2"/>
  <c r="AS30" i="2"/>
  <c r="AS354" i="2"/>
  <c r="AS129" i="2"/>
  <c r="AS140" i="2"/>
  <c r="AS634" i="2"/>
  <c r="AS481" i="2"/>
  <c r="AS244" i="2"/>
  <c r="AS490" i="2"/>
  <c r="AS637" i="2"/>
  <c r="AS49" i="2"/>
  <c r="AS462" i="2"/>
  <c r="AS32" i="2"/>
  <c r="AS687" i="2"/>
  <c r="AS8" i="2"/>
  <c r="AS388" i="2"/>
  <c r="AS136" i="2"/>
  <c r="AS390" i="2"/>
  <c r="AS213" i="2"/>
  <c r="AS584" i="2"/>
  <c r="AS448" i="2"/>
  <c r="AS466" i="2"/>
  <c r="AS492" i="2"/>
  <c r="AS432" i="2"/>
  <c r="AS80" i="2"/>
  <c r="AS143" i="2"/>
  <c r="AS113" i="2"/>
  <c r="AS363" i="2"/>
  <c r="AS210" i="2"/>
  <c r="AS547" i="2"/>
  <c r="AS176" i="2"/>
  <c r="AS163" i="2"/>
  <c r="AS362" i="2"/>
  <c r="AS469" i="2"/>
  <c r="AS86" i="2"/>
  <c r="AS31" i="2"/>
  <c r="AS447" i="2"/>
  <c r="AS506" i="2"/>
  <c r="AS331" i="2"/>
  <c r="AS491" i="2"/>
  <c r="AS429" i="2"/>
  <c r="AS97" i="2"/>
  <c r="AS444" i="2"/>
  <c r="AS618" i="2"/>
  <c r="AT663" i="2"/>
  <c r="AT686" i="2"/>
  <c r="AT280" i="2"/>
  <c r="AT628" i="2"/>
  <c r="AT456" i="2"/>
  <c r="AT494" i="2"/>
  <c r="AT276" i="2"/>
  <c r="AT126" i="2"/>
  <c r="AT705" i="2"/>
  <c r="AT268" i="2"/>
  <c r="AT311" i="2"/>
  <c r="AT422" i="2"/>
  <c r="AT308" i="2"/>
  <c r="AT186" i="2"/>
  <c r="AT201" i="2"/>
  <c r="AT566" i="2"/>
  <c r="AT185" i="2"/>
  <c r="AT449" i="2"/>
  <c r="AT380" i="2"/>
  <c r="AT103" i="2"/>
  <c r="AT120" i="2"/>
  <c r="AT673" i="2"/>
  <c r="AT314" i="2"/>
  <c r="AT21" i="2"/>
  <c r="AT15" i="2"/>
  <c r="AT256" i="2"/>
  <c r="AT114" i="2"/>
  <c r="AT173" i="2"/>
  <c r="AT611" i="2"/>
  <c r="AT285" i="2"/>
  <c r="AT735" i="2"/>
  <c r="AT395" i="2"/>
  <c r="AT351" i="2"/>
  <c r="AT326" i="2"/>
  <c r="AT67" i="2"/>
  <c r="AT405" i="2"/>
  <c r="AT116" i="2"/>
  <c r="AT734" i="2"/>
  <c r="AT254" i="2"/>
  <c r="AT696" i="2"/>
  <c r="AT106" i="2"/>
  <c r="AT356" i="2"/>
  <c r="AT187" i="2"/>
  <c r="AT604" i="2"/>
  <c r="AT626" i="2"/>
  <c r="AT85" i="2"/>
  <c r="AT178" i="2"/>
  <c r="AT537" i="2"/>
  <c r="AT676" i="2"/>
  <c r="AT659" i="2"/>
  <c r="AT272" i="2"/>
  <c r="AT14" i="2"/>
  <c r="AT384" i="2"/>
  <c r="AT105" i="2"/>
  <c r="AT70" i="2"/>
  <c r="AT325" i="2"/>
  <c r="AT487" i="2"/>
  <c r="AT531" i="2"/>
  <c r="AT684" i="2"/>
  <c r="AT644" i="2"/>
  <c r="AT324" i="2"/>
  <c r="AR229" i="2"/>
  <c r="AR386" i="2"/>
  <c r="AR377" i="2"/>
  <c r="AT669" i="2"/>
  <c r="AT651" i="2"/>
  <c r="AT594" i="2"/>
  <c r="AT270" i="2"/>
  <c r="AT672" i="2"/>
  <c r="AT699" i="2"/>
  <c r="AT715" i="2"/>
  <c r="AT151" i="2"/>
  <c r="AT216" i="2"/>
  <c r="AT585" i="2"/>
  <c r="AT656" i="2"/>
  <c r="AT91" i="2"/>
  <c r="AT313" i="2"/>
  <c r="AT336" i="2"/>
  <c r="AT446" i="2"/>
  <c r="AT578" i="2"/>
  <c r="AT108" i="2"/>
  <c r="AT595" i="2"/>
  <c r="AT535" i="2"/>
  <c r="AT560" i="2"/>
  <c r="AT702" i="2"/>
  <c r="AT4" i="2"/>
  <c r="AT117" i="2"/>
  <c r="AT711" i="2"/>
  <c r="AT615" i="2"/>
  <c r="AT605" i="2"/>
  <c r="AT411" i="2"/>
  <c r="AT329" i="2"/>
  <c r="AT580" i="2"/>
  <c r="AT41" i="2"/>
  <c r="AT425" i="2"/>
  <c r="AT367" i="2"/>
  <c r="AT169" i="2"/>
  <c r="AT279" i="2"/>
  <c r="AT417" i="2"/>
  <c r="AT218" i="2"/>
  <c r="AT248" i="2"/>
  <c r="AT190" i="2"/>
  <c r="AT24" i="2"/>
  <c r="AT613" i="2"/>
  <c r="AT118" i="2"/>
  <c r="AT512" i="2"/>
  <c r="AT616" i="2"/>
  <c r="AT310" i="2"/>
  <c r="AT690" i="2"/>
  <c r="AT36" i="2"/>
  <c r="AT583" i="2"/>
  <c r="AT455" i="2"/>
  <c r="AT19" i="2"/>
  <c r="AT267" i="2"/>
  <c r="AT159" i="2"/>
  <c r="AT328" i="2"/>
  <c r="AT677" i="2"/>
  <c r="AT419" i="2"/>
  <c r="AT633" i="2"/>
  <c r="AT278" i="2"/>
  <c r="AT200" i="2"/>
  <c r="AT299" i="2"/>
  <c r="AT127" i="2"/>
  <c r="AT573" i="2"/>
  <c r="AT415" i="2"/>
  <c r="AR341" i="2"/>
  <c r="AR365" i="2"/>
  <c r="AR264" i="2"/>
  <c r="AR304" i="2"/>
  <c r="AR40" i="2"/>
  <c r="AR593" i="2"/>
  <c r="AR338" i="2"/>
  <c r="AR451" i="2"/>
  <c r="AR245" i="2"/>
  <c r="AR175" i="2"/>
  <c r="AR309" i="2"/>
  <c r="AR13" i="2"/>
  <c r="AR460" i="2"/>
  <c r="AR266" i="2"/>
  <c r="AR6" i="2"/>
  <c r="AR59" i="2"/>
  <c r="AR132" i="2"/>
  <c r="AR224" i="2"/>
  <c r="AR104" i="2"/>
  <c r="AR37" i="2"/>
  <c r="AR68" i="2"/>
  <c r="AR370" i="2"/>
  <c r="AR131" i="2"/>
  <c r="AR50" i="2"/>
  <c r="AR261" i="2"/>
  <c r="AU732" i="2"/>
  <c r="AU680" i="2"/>
  <c r="AU603" i="2"/>
  <c r="AU341" i="2"/>
  <c r="AU342" i="2"/>
  <c r="AU709" i="2"/>
  <c r="AU365" i="2"/>
  <c r="AU264" i="2"/>
  <c r="AU498" i="2"/>
  <c r="AU141" i="2"/>
  <c r="AU517" i="2"/>
  <c r="AU133" i="2"/>
  <c r="AU122" i="2"/>
  <c r="AU653" i="2"/>
  <c r="AU509" i="2"/>
  <c r="AU694" i="2"/>
  <c r="AU316" i="2"/>
  <c r="AU476" i="2"/>
  <c r="AU382" i="2"/>
  <c r="AU293" i="2"/>
  <c r="AU206" i="2"/>
  <c r="AU662" i="2"/>
  <c r="AU592" i="2"/>
  <c r="AU467" i="2"/>
  <c r="AU203" i="2"/>
  <c r="AU450" i="2"/>
  <c r="AU17" i="2"/>
  <c r="AU28" i="2"/>
  <c r="AU404" i="2"/>
  <c r="AU27" i="2"/>
  <c r="AU575" i="2"/>
  <c r="AU627" i="2"/>
  <c r="AU157" i="2"/>
  <c r="AU34" i="2"/>
  <c r="AU549" i="2"/>
  <c r="AU304" i="2"/>
  <c r="AU165" i="2"/>
  <c r="AU474" i="2"/>
  <c r="AU347" i="2"/>
  <c r="AU589" i="2"/>
  <c r="AU45" i="2"/>
  <c r="AU40" i="2"/>
  <c r="AU155" i="2"/>
  <c r="AU73" i="2"/>
  <c r="AU470" i="2"/>
  <c r="AU323" i="2"/>
  <c r="AU638" i="2"/>
  <c r="AU174" i="2"/>
  <c r="AU168" i="2"/>
  <c r="AU373" i="2"/>
  <c r="AU488" i="2"/>
  <c r="AU729" i="2"/>
  <c r="AU124" i="2"/>
  <c r="AU252" i="2"/>
  <c r="AU348" i="2"/>
  <c r="AU135" i="2"/>
  <c r="AU179" i="2"/>
  <c r="AS243" i="2"/>
  <c r="AS274" i="2"/>
  <c r="AS5" i="2"/>
  <c r="AS349" i="2"/>
  <c r="AS327" i="2"/>
  <c r="AT710" i="2"/>
  <c r="AT454" i="2"/>
  <c r="AT286" i="2"/>
  <c r="AT726" i="2"/>
  <c r="AT523" i="2"/>
  <c r="AT78" i="2"/>
  <c r="AT461" i="2"/>
  <c r="AT385" i="2"/>
  <c r="AT61" i="2"/>
  <c r="AR545" i="2"/>
  <c r="AR177" i="2"/>
  <c r="AR30" i="2"/>
  <c r="AR244" i="2"/>
  <c r="AR49" i="2"/>
  <c r="AR32" i="2"/>
  <c r="AR8" i="2"/>
  <c r="AR136" i="2"/>
  <c r="AR213" i="2"/>
  <c r="AR80" i="2"/>
  <c r="AR143" i="2"/>
  <c r="AR363" i="2"/>
  <c r="AR210" i="2"/>
  <c r="AR163" i="2"/>
  <c r="AR31" i="2"/>
  <c r="AR491" i="2"/>
  <c r="AS101" i="2"/>
  <c r="AS525" i="2"/>
  <c r="AS88" i="2"/>
  <c r="AS463" i="2"/>
  <c r="AS344" i="2"/>
  <c r="AS121" i="2"/>
  <c r="AT251" i="2"/>
  <c r="AT642" i="2"/>
  <c r="AT100" i="2"/>
  <c r="AT486" i="2"/>
  <c r="AT511" i="2"/>
  <c r="AT229" i="2"/>
  <c r="AT386" i="2"/>
  <c r="AT609" i="2"/>
  <c r="AT683" i="2"/>
  <c r="AT515" i="2"/>
  <c r="AS485" i="2"/>
  <c r="AS534" i="2"/>
  <c r="AS553" i="2"/>
  <c r="AS315" i="2"/>
  <c r="AS82" i="2"/>
  <c r="AS542" i="2"/>
  <c r="AS146" i="2"/>
  <c r="AS375" i="2"/>
  <c r="AS538" i="2"/>
  <c r="AS289" i="2"/>
  <c r="AS321" i="2"/>
  <c r="AS60" i="2"/>
  <c r="AS246" i="2"/>
  <c r="AT701" i="2"/>
  <c r="AT189" i="2"/>
  <c r="AT87" i="2"/>
  <c r="AT99" i="2"/>
  <c r="AT433" i="2"/>
  <c r="AT238" i="2"/>
  <c r="AT418" i="2"/>
  <c r="AT112" i="2"/>
  <c r="AT442" i="2"/>
  <c r="AT500" i="2"/>
  <c r="AT284" i="2"/>
  <c r="AT396" i="2"/>
  <c r="AT156" i="2"/>
  <c r="AS322" i="2"/>
  <c r="AS162" i="2"/>
  <c r="AS394" i="2"/>
  <c r="AS357" i="2"/>
  <c r="AS220" i="2"/>
  <c r="AT102" i="2"/>
  <c r="AT188" i="2"/>
  <c r="AT622" i="2"/>
  <c r="AT730" i="2"/>
  <c r="AT568" i="2"/>
  <c r="AT193" i="2"/>
  <c r="AT10" i="2"/>
  <c r="AT204" i="2"/>
  <c r="AT107" i="2"/>
  <c r="AT26" i="2"/>
  <c r="AS543" i="2"/>
  <c r="AS614" i="2"/>
  <c r="AS257" i="2"/>
  <c r="AS196" i="2"/>
  <c r="AS149" i="2"/>
  <c r="AS282" i="2"/>
  <c r="AS93" i="2"/>
  <c r="AS137" i="2"/>
  <c r="AS436" i="2"/>
  <c r="AS453" i="2"/>
  <c r="AS635" i="2"/>
  <c r="AS302" i="2"/>
  <c r="AS516" i="2"/>
  <c r="AT332" i="2"/>
  <c r="AT259" i="2"/>
  <c r="AT115" i="2"/>
  <c r="AT582" i="2"/>
  <c r="AT234" i="2"/>
  <c r="AT160" i="2"/>
  <c r="AT678" i="2"/>
  <c r="AT58" i="2"/>
  <c r="AT283" i="2"/>
  <c r="AT731" i="2"/>
  <c r="AT333" i="2"/>
  <c r="AT239" i="2"/>
  <c r="AS710" i="2"/>
  <c r="AS514" i="2"/>
  <c r="AS695" i="2"/>
  <c r="AS483" i="2"/>
  <c r="AS251" i="2"/>
  <c r="AS454" i="2"/>
  <c r="AS102" i="2"/>
  <c r="AS526" i="2"/>
  <c r="AS723" i="2"/>
  <c r="AS391" i="2"/>
  <c r="AS642" i="2"/>
  <c r="AS286" i="2"/>
  <c r="AS188" i="2"/>
  <c r="AS541" i="2"/>
  <c r="AS317" i="2"/>
  <c r="AS708" i="2"/>
  <c r="AS100" i="2"/>
  <c r="AS726" i="2"/>
  <c r="AS622" i="2"/>
  <c r="AS505" i="2"/>
  <c r="AS294" i="2"/>
  <c r="AS587" i="2"/>
  <c r="AS486" i="2"/>
  <c r="AS523" i="2"/>
  <c r="AS730" i="2"/>
  <c r="AS704" i="2"/>
  <c r="AS180" i="2"/>
  <c r="AS292" i="2"/>
  <c r="AS511" i="2"/>
  <c r="AS78" i="2"/>
  <c r="AS568" i="2"/>
  <c r="AS641" i="2"/>
  <c r="AS2" i="2"/>
  <c r="AS11" i="2"/>
  <c r="AS229" i="2"/>
  <c r="AS461" i="2"/>
  <c r="AS193" i="2"/>
  <c r="AS138" i="2"/>
  <c r="AS435" i="2"/>
  <c r="AS52" i="2"/>
  <c r="AS386" i="2"/>
  <c r="AS385" i="2"/>
  <c r="AS10" i="2"/>
  <c r="AS81" i="2"/>
  <c r="AS400" i="2"/>
  <c r="AS195" i="2"/>
  <c r="AS609" i="2"/>
  <c r="AS204" i="2"/>
  <c r="AS503" i="2"/>
  <c r="AS570" i="2"/>
  <c r="AS377" i="2"/>
  <c r="AS61" i="2"/>
  <c r="AS683" i="2"/>
  <c r="AS107" i="2"/>
  <c r="AS74" i="2"/>
  <c r="AS109" i="2"/>
  <c r="AS413" i="2"/>
  <c r="AS515" i="2"/>
  <c r="AS26" i="2"/>
  <c r="AS281" i="2"/>
  <c r="AS658" i="2"/>
  <c r="AS546" i="2"/>
  <c r="AT714" i="2"/>
  <c r="AT477" i="2"/>
  <c r="AT664" i="2"/>
  <c r="AT170" i="2"/>
  <c r="AT219" i="2"/>
  <c r="AT495" i="2"/>
  <c r="AT320" i="2"/>
  <c r="AT607" i="2"/>
  <c r="AT221" i="2"/>
  <c r="AT222" i="2"/>
  <c r="AT350" i="2"/>
  <c r="AT247" i="2"/>
  <c r="AT98" i="2"/>
  <c r="AT145" i="2"/>
  <c r="AT733" i="2"/>
  <c r="AT706" i="2"/>
  <c r="AT305" i="2"/>
  <c r="AT401" i="2"/>
  <c r="AT590" i="2"/>
  <c r="AT398" i="2"/>
  <c r="AT427" i="2"/>
  <c r="AT493" i="2"/>
  <c r="AT158" i="2"/>
  <c r="AT7" i="2"/>
  <c r="AT381" i="2"/>
  <c r="AT227" i="2"/>
  <c r="AT9" i="2"/>
  <c r="AT717" i="2"/>
  <c r="AT77" i="2"/>
  <c r="AT235" i="2"/>
  <c r="AT92" i="2"/>
  <c r="AT211" i="2"/>
  <c r="AT130" i="2"/>
  <c r="AT65" i="2"/>
  <c r="AT56" i="2"/>
  <c r="AT96" i="2"/>
  <c r="AT567" i="2"/>
  <c r="AT53" i="2"/>
  <c r="AT475" i="2"/>
  <c r="AT597" i="2"/>
  <c r="AT571" i="2"/>
  <c r="AT35" i="2"/>
  <c r="AT586" i="2"/>
  <c r="AT75" i="2"/>
  <c r="AT650" i="2"/>
  <c r="AT152" i="2"/>
  <c r="AT360" i="2"/>
  <c r="AT561" i="2"/>
  <c r="AT208" i="2"/>
  <c r="AT217" i="2"/>
  <c r="AT20" i="2"/>
  <c r="AT253" i="2"/>
  <c r="AT529" i="2"/>
  <c r="AT646" i="2"/>
  <c r="AT464" i="2"/>
  <c r="AT194" i="2"/>
  <c r="AT438" i="2"/>
  <c r="AT601" i="2"/>
  <c r="AT352" i="2"/>
  <c r="AT550" i="2"/>
  <c r="AT225" i="2"/>
  <c r="AR325" i="2"/>
  <c r="AS181" i="2"/>
  <c r="AS119" i="2"/>
  <c r="AS528" i="2"/>
  <c r="AS473" i="2"/>
  <c r="AS532" i="2"/>
  <c r="AS482" i="2"/>
  <c r="AT483" i="2"/>
  <c r="AT391" i="2"/>
  <c r="AT708" i="2"/>
  <c r="AT587" i="2"/>
  <c r="AT292" i="2"/>
  <c r="AT11" i="2"/>
  <c r="AT52" i="2"/>
  <c r="AT195" i="2"/>
  <c r="AT377" i="2"/>
  <c r="AT413" i="2"/>
  <c r="AT546" i="2"/>
  <c r="AS625" i="2"/>
  <c r="AS300" i="2"/>
  <c r="AS520" i="2"/>
  <c r="AS577" i="2"/>
  <c r="AS128" i="2"/>
  <c r="AS148" i="2"/>
  <c r="AS166" i="2"/>
  <c r="AS3" i="2"/>
  <c r="AS167" i="2"/>
  <c r="AS459" i="2"/>
  <c r="AS54" i="2"/>
  <c r="AS416" i="2"/>
  <c r="AT527" i="2"/>
  <c r="AT392" i="2"/>
  <c r="AT42" i="2"/>
  <c r="AT29" i="2"/>
  <c r="AT599" i="2"/>
  <c r="AT153" i="2"/>
  <c r="AT202" i="2"/>
  <c r="AT431" i="2"/>
  <c r="AT55" i="2"/>
  <c r="AT16" i="2"/>
  <c r="AT337" i="2"/>
  <c r="AT66" i="2"/>
  <c r="AS724" i="2"/>
  <c r="AS249" i="2"/>
  <c r="AS332" i="2"/>
  <c r="AS527" i="2"/>
  <c r="AS612" i="2"/>
  <c r="AS189" i="2"/>
  <c r="AS110" i="2"/>
  <c r="AS259" i="2"/>
  <c r="AS392" i="2"/>
  <c r="AS620" i="2"/>
  <c r="AS87" i="2"/>
  <c r="AS142" i="2"/>
  <c r="AS115" i="2"/>
  <c r="AS42" i="2"/>
  <c r="AS530" i="2"/>
  <c r="AS99" i="2"/>
  <c r="AS287" i="2"/>
  <c r="AS582" i="2"/>
  <c r="AS29" i="2"/>
  <c r="AS378" i="2"/>
  <c r="AS433" i="2"/>
  <c r="AS144" i="2"/>
  <c r="AS234" i="2"/>
  <c r="AS599" i="2"/>
  <c r="AS238" i="2"/>
  <c r="AS184" i="2"/>
  <c r="AS376" i="2"/>
  <c r="AS160" i="2"/>
  <c r="AS153" i="2"/>
  <c r="AS418" i="2"/>
  <c r="AS39" i="2"/>
  <c r="AS533" i="2"/>
  <c r="AS678" i="2"/>
  <c r="AS202" i="2"/>
  <c r="AS112" i="2"/>
  <c r="AS484" i="2"/>
  <c r="AS340" i="2"/>
  <c r="AS58" i="2"/>
  <c r="AS431" i="2"/>
  <c r="AS442" i="2"/>
  <c r="AS183" i="2"/>
  <c r="AS420" i="2"/>
  <c r="AS283" i="2"/>
  <c r="AS55" i="2"/>
  <c r="AS500" i="2"/>
  <c r="AS319" i="2"/>
  <c r="AS288" i="2"/>
  <c r="AS731" i="2"/>
  <c r="AS16" i="2"/>
  <c r="AS284" i="2"/>
  <c r="AS551" i="2"/>
  <c r="AS480" i="2"/>
  <c r="AS333" i="2"/>
  <c r="AS337" i="2"/>
  <c r="AS396" i="2"/>
  <c r="AS499" i="2"/>
  <c r="AS262" i="2"/>
  <c r="AS239" i="2"/>
  <c r="AS66" i="2"/>
  <c r="AS156" i="2"/>
  <c r="AS660" i="2"/>
  <c r="AT732" i="2"/>
  <c r="AT680" i="2"/>
  <c r="AT603" i="2"/>
  <c r="AT341" i="2"/>
  <c r="AT342" i="2"/>
  <c r="AT709" i="2"/>
  <c r="AT365" i="2"/>
  <c r="AT264" i="2"/>
  <c r="AT498" i="2"/>
  <c r="AT141" i="2"/>
  <c r="AT517" i="2"/>
  <c r="AT133" i="2"/>
  <c r="AT122" i="2"/>
  <c r="AT653" i="2"/>
  <c r="AT509" i="2"/>
  <c r="AT694" i="2"/>
  <c r="AT316" i="2"/>
  <c r="AT476" i="2"/>
  <c r="AT382" i="2"/>
  <c r="AT293" i="2"/>
  <c r="AT206" i="2"/>
  <c r="AT662" i="2"/>
  <c r="AT592" i="2"/>
  <c r="AT467" i="2"/>
  <c r="AT203" i="2"/>
  <c r="AT450" i="2"/>
  <c r="AT17" i="2"/>
  <c r="AT28" i="2"/>
  <c r="AT404" i="2"/>
  <c r="AT27" i="2"/>
  <c r="AT575" i="2"/>
  <c r="AT627" i="2"/>
  <c r="AT157" i="2"/>
  <c r="AT34" i="2"/>
  <c r="AT549" i="2"/>
  <c r="AT304" i="2"/>
  <c r="AT165" i="2"/>
  <c r="AT474" i="2"/>
  <c r="AT347" i="2"/>
  <c r="AT589" i="2"/>
  <c r="AT45" i="2"/>
  <c r="AT40" i="2"/>
  <c r="AT155" i="2"/>
  <c r="AT73" i="2"/>
  <c r="AT470" i="2"/>
  <c r="AT323" i="2"/>
  <c r="AT638" i="2"/>
  <c r="AT174" i="2"/>
  <c r="AT168" i="2"/>
  <c r="AT373" i="2"/>
  <c r="AT488" i="2"/>
  <c r="AT729" i="2"/>
  <c r="AT124" i="2"/>
  <c r="AT252" i="2"/>
  <c r="AT348" i="2"/>
  <c r="AT135" i="2"/>
  <c r="AT179" i="2"/>
  <c r="AT240" i="2"/>
  <c r="AT713" i="2"/>
  <c r="AT414" i="2"/>
  <c r="AT364" i="2"/>
  <c r="AR270" i="2"/>
  <c r="AR151" i="2"/>
  <c r="AR4" i="2"/>
  <c r="AR117" i="2"/>
  <c r="AR24" i="2"/>
  <c r="AR455" i="2"/>
  <c r="AS374" i="2"/>
  <c r="AS359" i="2"/>
  <c r="AS692" i="2"/>
  <c r="AS409" i="2"/>
  <c r="AS47" i="2"/>
  <c r="AT514" i="2"/>
  <c r="AT526" i="2"/>
  <c r="AT541" i="2"/>
  <c r="AT505" i="2"/>
  <c r="AT704" i="2"/>
  <c r="AT641" i="2"/>
  <c r="AT138" i="2"/>
  <c r="AT81" i="2"/>
  <c r="AT503" i="2"/>
  <c r="AT74" i="2"/>
  <c r="AT281" i="2"/>
  <c r="AS564" i="2"/>
  <c r="AS62" i="2"/>
  <c r="AS402" i="2"/>
  <c r="AS519" i="2"/>
  <c r="AS301" i="2"/>
  <c r="AS18" i="2"/>
  <c r="AS544" i="2"/>
  <c r="AS368" i="2"/>
  <c r="AS521" i="2"/>
  <c r="AS501" i="2"/>
  <c r="AS226" i="2"/>
  <c r="AS667" i="2"/>
  <c r="AT724" i="2"/>
  <c r="AT612" i="2"/>
  <c r="AT620" i="2"/>
  <c r="AT530" i="2"/>
  <c r="AT378" i="2"/>
  <c r="AT184" i="2"/>
  <c r="AT39" i="2"/>
  <c r="AT484" i="2"/>
  <c r="AT183" i="2"/>
  <c r="AT319" i="2"/>
  <c r="AT551" i="2"/>
  <c r="AT499" i="2"/>
  <c r="AT660" i="2"/>
  <c r="AS701" i="2"/>
  <c r="AS477" i="2"/>
  <c r="AS170" i="2"/>
  <c r="AS495" i="2"/>
  <c r="AS320" i="2"/>
  <c r="AS607" i="2"/>
  <c r="AS221" i="2"/>
  <c r="AS222" i="2"/>
  <c r="AS350" i="2"/>
  <c r="AS247" i="2"/>
  <c r="AS98" i="2"/>
  <c r="AS145" i="2"/>
  <c r="AS733" i="2"/>
  <c r="AS706" i="2"/>
  <c r="AS305" i="2"/>
  <c r="AS401" i="2"/>
  <c r="AS590" i="2"/>
  <c r="AS398" i="2"/>
  <c r="AS427" i="2"/>
  <c r="AS493" i="2"/>
  <c r="AS158" i="2"/>
  <c r="AS7" i="2"/>
  <c r="AS381" i="2"/>
  <c r="AS227" i="2"/>
  <c r="AS9" i="2"/>
  <c r="AS717" i="2"/>
  <c r="AS77" i="2"/>
  <c r="AS235" i="2"/>
  <c r="AS92" i="2"/>
  <c r="AS211" i="2"/>
  <c r="AS130" i="2"/>
  <c r="AS65" i="2"/>
  <c r="AS56" i="2"/>
  <c r="AS96" i="2"/>
  <c r="AS567" i="2"/>
  <c r="AS53" i="2"/>
  <c r="AS475" i="2"/>
  <c r="AS597" i="2"/>
  <c r="AS571" i="2"/>
  <c r="AS35" i="2"/>
  <c r="AS586" i="2"/>
  <c r="AS75" i="2"/>
  <c r="AS650" i="2"/>
  <c r="AS152" i="2"/>
  <c r="AS360" i="2"/>
  <c r="AS561" i="2"/>
  <c r="AS208" i="2"/>
  <c r="AS217" i="2"/>
  <c r="AS20" i="2"/>
  <c r="AS253" i="2"/>
  <c r="AS529" i="2"/>
  <c r="AS646" i="2"/>
  <c r="AS464" i="2"/>
  <c r="AS194" i="2"/>
  <c r="AS438" i="2"/>
  <c r="AS601" i="2"/>
  <c r="AS352" i="2"/>
  <c r="AS550" i="2"/>
  <c r="AS225" i="2"/>
  <c r="AT671" i="2"/>
  <c r="AT593" i="2"/>
  <c r="AT338" i="2"/>
  <c r="AT451" i="2"/>
  <c r="AT334" i="2"/>
  <c r="AT728" i="2"/>
  <c r="AT508" i="2"/>
  <c r="AT245" i="2"/>
  <c r="AT621" i="2"/>
  <c r="AT428" i="2"/>
  <c r="AT44" i="2"/>
  <c r="AT64" i="2"/>
  <c r="AT548" i="2"/>
  <c r="AT175" i="2"/>
  <c r="AT617" i="2"/>
  <c r="AT468" i="2"/>
  <c r="AT574" i="2"/>
  <c r="AT171" i="2"/>
  <c r="AT719" i="2"/>
  <c r="AT309" i="2"/>
  <c r="AT312" i="2"/>
  <c r="AT13" i="2"/>
  <c r="AT460" i="2"/>
  <c r="AT576" i="2"/>
  <c r="AT150" i="2"/>
  <c r="AT266" i="2"/>
  <c r="AT507" i="2"/>
  <c r="AT631" i="2"/>
  <c r="AT125" i="2"/>
  <c r="AT6" i="2"/>
  <c r="AT84" i="2"/>
  <c r="AT59" i="2"/>
  <c r="AT132" i="2"/>
  <c r="AT610" i="2"/>
  <c r="AT205" i="2"/>
  <c r="AT224" i="2"/>
  <c r="AT182" i="2"/>
  <c r="AT489" i="2"/>
  <c r="AT104" i="2"/>
  <c r="AT716" i="2"/>
  <c r="AT632" i="2"/>
  <c r="AT670" i="2"/>
  <c r="AT37" i="2"/>
  <c r="AT504" i="2"/>
  <c r="AT588" i="2"/>
  <c r="AT68" i="2"/>
  <c r="AT675" i="2"/>
  <c r="AT370" i="2"/>
  <c r="AT557" i="2"/>
  <c r="AT387" i="2"/>
  <c r="AT131" i="2"/>
  <c r="AT346" i="2"/>
  <c r="AT12" i="2"/>
  <c r="AT50" i="2"/>
  <c r="AT261" i="2"/>
  <c r="AT555" i="2"/>
  <c r="AT242" i="2"/>
  <c r="AT191" i="2"/>
  <c r="AT410" i="2"/>
  <c r="AT393" i="2"/>
  <c r="AT522" i="2"/>
  <c r="AR232" i="2"/>
  <c r="AR236" i="2"/>
  <c r="AR291" i="2"/>
  <c r="AR57" i="2"/>
  <c r="AR23" i="2"/>
  <c r="AR452" i="2"/>
  <c r="AS636" i="2"/>
  <c r="AS430" i="2"/>
  <c r="AS89" i="2"/>
  <c r="AS307" i="2"/>
  <c r="AS608" i="2"/>
  <c r="AT695" i="2"/>
  <c r="AT723" i="2"/>
  <c r="AT317" i="2"/>
  <c r="AT294" i="2"/>
  <c r="AT180" i="2"/>
  <c r="AT2" i="2"/>
  <c r="AT435" i="2"/>
  <c r="AT400" i="2"/>
  <c r="AT570" i="2"/>
  <c r="AT109" i="2"/>
  <c r="AT658" i="2"/>
  <c r="AS619" i="2"/>
  <c r="AS691" i="2"/>
  <c r="AS51" i="2"/>
  <c r="AS440" i="2"/>
  <c r="AS223" i="2"/>
  <c r="AS207" i="2"/>
  <c r="AS602" i="2"/>
  <c r="AS630" i="2"/>
  <c r="AS600" i="2"/>
  <c r="AS647" i="2"/>
  <c r="AS198" i="2"/>
  <c r="AS134" i="2"/>
  <c r="AT249" i="2"/>
  <c r="AT110" i="2"/>
  <c r="AT142" i="2"/>
  <c r="AT287" i="2"/>
  <c r="AT144" i="2"/>
  <c r="AT376" i="2"/>
  <c r="AT533" i="2"/>
  <c r="AT340" i="2"/>
  <c r="AT420" i="2"/>
  <c r="AT288" i="2"/>
  <c r="AT480" i="2"/>
  <c r="AT262" i="2"/>
  <c r="AS714" i="2"/>
  <c r="AS664" i="2"/>
  <c r="AS219" i="2"/>
  <c r="AS732" i="2"/>
  <c r="AS680" i="2"/>
  <c r="AS603" i="2"/>
  <c r="AS341" i="2"/>
  <c r="AS342" i="2"/>
  <c r="AS709" i="2"/>
  <c r="AS365" i="2"/>
  <c r="AS264" i="2"/>
  <c r="AS498" i="2"/>
  <c r="AS141" i="2"/>
  <c r="AS517" i="2"/>
  <c r="AS133" i="2"/>
  <c r="AS122" i="2"/>
  <c r="AS653" i="2"/>
  <c r="AS509" i="2"/>
  <c r="AS694" i="2"/>
  <c r="AS316" i="2"/>
  <c r="AS476" i="2"/>
  <c r="AS382" i="2"/>
  <c r="AS293" i="2"/>
  <c r="AS206" i="2"/>
  <c r="AS662" i="2"/>
  <c r="AS592" i="2"/>
  <c r="AS467" i="2"/>
  <c r="AS203" i="2"/>
  <c r="AS450" i="2"/>
  <c r="AS17" i="2"/>
  <c r="AS28" i="2"/>
  <c r="AS404" i="2"/>
  <c r="AS27" i="2"/>
  <c r="AS575" i="2"/>
  <c r="AS627" i="2"/>
  <c r="AS157" i="2"/>
  <c r="AS34" i="2"/>
  <c r="AS549" i="2"/>
  <c r="AS304" i="2"/>
  <c r="AS165" i="2"/>
  <c r="AS474" i="2"/>
  <c r="AS347" i="2"/>
  <c r="AS589" i="2"/>
  <c r="AS45" i="2"/>
  <c r="AS40" i="2"/>
  <c r="AS155" i="2"/>
  <c r="AS73" i="2"/>
  <c r="AS470" i="2"/>
  <c r="AS323" i="2"/>
  <c r="AS638" i="2"/>
  <c r="AS174" i="2"/>
  <c r="AS168" i="2"/>
  <c r="AS373" i="2"/>
  <c r="AS488" i="2"/>
  <c r="AS729" i="2"/>
  <c r="AS124" i="2"/>
  <c r="AS252" i="2"/>
  <c r="AS348" i="2"/>
  <c r="AS135" i="2"/>
  <c r="AS179" i="2"/>
  <c r="AS240" i="2"/>
  <c r="AS713" i="2"/>
  <c r="AS414" i="2"/>
  <c r="AS364" i="2"/>
  <c r="AT682" i="2"/>
  <c r="AT689" i="2"/>
  <c r="AT513" i="2"/>
  <c r="AT383" i="2"/>
  <c r="AT273" i="2"/>
  <c r="AT572" i="2"/>
  <c r="AT737" i="2"/>
  <c r="AT681" i="2"/>
  <c r="AT271" i="2"/>
  <c r="AT545" i="2"/>
  <c r="AT559" i="2"/>
  <c r="AT539" i="2"/>
  <c r="AT421" i="2"/>
  <c r="AT465" i="2"/>
  <c r="AT720" i="2"/>
  <c r="AT177" i="2"/>
  <c r="AT479" i="2"/>
  <c r="AT565" i="2"/>
  <c r="AT30" i="2"/>
  <c r="AT354" i="2"/>
  <c r="AT129" i="2"/>
  <c r="AT140" i="2"/>
  <c r="AT634" i="2"/>
  <c r="AT481" i="2"/>
  <c r="AT244" i="2"/>
  <c r="AT490" i="2"/>
  <c r="AT637" i="2"/>
  <c r="AT49" i="2"/>
  <c r="AT462" i="2"/>
  <c r="AT32" i="2"/>
  <c r="AT687" i="2"/>
  <c r="AT8" i="2"/>
  <c r="AT388" i="2"/>
  <c r="AT136" i="2"/>
  <c r="AT390" i="2"/>
  <c r="AT213" i="2"/>
  <c r="AT584" i="2"/>
  <c r="AT448" i="2"/>
  <c r="AT466" i="2"/>
  <c r="AT492" i="2"/>
  <c r="AT432" i="2"/>
  <c r="AT80" i="2"/>
  <c r="AT143" i="2"/>
  <c r="AT113" i="2"/>
  <c r="AT363" i="2"/>
  <c r="AT210" i="2"/>
  <c r="AT547" i="2"/>
  <c r="AT176" i="2"/>
  <c r="AT163" i="2"/>
  <c r="AT362" i="2"/>
  <c r="AT469" i="2"/>
  <c r="AT86" i="2"/>
  <c r="AT31" i="2"/>
  <c r="AT447" i="2"/>
  <c r="AT506" i="2"/>
  <c r="AT331" i="2"/>
  <c r="AT491" i="2"/>
  <c r="AT429" i="2"/>
  <c r="AT97" i="2"/>
  <c r="AT444" i="2"/>
  <c r="AT618" i="2"/>
  <c r="AS309" i="2"/>
  <c r="AS312" i="2"/>
  <c r="AS13" i="2"/>
  <c r="AS460" i="2"/>
  <c r="AS576" i="2"/>
  <c r="AS150" i="2"/>
  <c r="AS266" i="2"/>
  <c r="AS507" i="2"/>
  <c r="AS631" i="2"/>
  <c r="AS125" i="2"/>
  <c r="AS6" i="2"/>
  <c r="AS84" i="2"/>
  <c r="AS59" i="2"/>
  <c r="AS132" i="2"/>
  <c r="AS610" i="2"/>
  <c r="AS205" i="2"/>
  <c r="AS224" i="2"/>
  <c r="AS182" i="2"/>
  <c r="AS489" i="2"/>
  <c r="AS104" i="2"/>
  <c r="AS716" i="2"/>
  <c r="AS632" i="2"/>
  <c r="AS670" i="2"/>
  <c r="AS37" i="2"/>
  <c r="AS504" i="2"/>
  <c r="AS588" i="2"/>
  <c r="AS68" i="2"/>
  <c r="AS675" i="2"/>
  <c r="AS370" i="2"/>
  <c r="AS557" i="2"/>
  <c r="AS387" i="2"/>
  <c r="AS131" i="2"/>
  <c r="AS346" i="2"/>
  <c r="AS12" i="2"/>
  <c r="AS261" i="2"/>
  <c r="AS555" i="2"/>
  <c r="AS242" i="2"/>
  <c r="AS191" i="2"/>
  <c r="AS410" i="2"/>
  <c r="AS393" i="2"/>
  <c r="AS522" i="2"/>
  <c r="AT707" i="2"/>
  <c r="AT688" i="2"/>
  <c r="AT698" i="2"/>
  <c r="AT445" i="2"/>
  <c r="AT76" i="2"/>
  <c r="AT71" i="2"/>
  <c r="AT260" i="2"/>
  <c r="AT230" i="2"/>
  <c r="AT111" i="2"/>
  <c r="AT657" i="2"/>
  <c r="AT258" i="2"/>
  <c r="AT725" i="2"/>
  <c r="AT290" i="2"/>
  <c r="AT606" i="2"/>
  <c r="AT471" i="2"/>
  <c r="AT496" i="2"/>
  <c r="AT591" i="2"/>
  <c r="AT83" i="2"/>
  <c r="AT652" i="2"/>
  <c r="AT339" i="2"/>
  <c r="AT727" i="2"/>
  <c r="AT697" i="2"/>
  <c r="AT95" i="2"/>
  <c r="AT90" i="2"/>
  <c r="AT355" i="2"/>
  <c r="AT397" i="2"/>
  <c r="AT330" i="2"/>
  <c r="AT674" i="2"/>
  <c r="AT214" i="2"/>
  <c r="AT371" i="2"/>
  <c r="AT123" i="2"/>
  <c r="AT199" i="2"/>
  <c r="AT277" i="2"/>
  <c r="AT623" i="2"/>
  <c r="AT172" i="2"/>
  <c r="AT703" i="2"/>
  <c r="AT434" i="2"/>
  <c r="AT406" i="2"/>
  <c r="AT22" i="2"/>
  <c r="AT369" i="2"/>
  <c r="AT379" i="2"/>
  <c r="AT296" i="2"/>
  <c r="AT209" i="2"/>
  <c r="AT441" i="2"/>
  <c r="AT563" i="2"/>
  <c r="AT212" i="2"/>
  <c r="AT556" i="2"/>
  <c r="AT241" i="2"/>
  <c r="AT231" i="2"/>
  <c r="AT685" i="2"/>
  <c r="AT439" i="2"/>
  <c r="AT275" i="2"/>
  <c r="AT303" i="2"/>
  <c r="AT255" i="2"/>
  <c r="AT147" i="2"/>
  <c r="AT353" i="2"/>
  <c r="AT343" i="2"/>
  <c r="AT502" i="2"/>
  <c r="AT372" i="2"/>
  <c r="AT408" i="2"/>
  <c r="AT358" i="2"/>
  <c r="AR538" i="2"/>
  <c r="AR122" i="2"/>
  <c r="AR467" i="2"/>
  <c r="AR203" i="2"/>
  <c r="AR28" i="2"/>
  <c r="AR27" i="2"/>
  <c r="AR34" i="2"/>
  <c r="AR165" i="2"/>
  <c r="AR45" i="2"/>
  <c r="AR174" i="2"/>
  <c r="AR168" i="2"/>
  <c r="AR252" i="2"/>
  <c r="AR348" i="2"/>
  <c r="AR414" i="2"/>
  <c r="AU714" i="2"/>
  <c r="AU477" i="2"/>
  <c r="AU664" i="2"/>
  <c r="AU170" i="2"/>
  <c r="AU219" i="2"/>
  <c r="AU495" i="2"/>
  <c r="AU320" i="2"/>
  <c r="AU607" i="2"/>
  <c r="AU221" i="2"/>
  <c r="AU222" i="2"/>
  <c r="AU350" i="2"/>
  <c r="AU247" i="2"/>
  <c r="AU98" i="2"/>
  <c r="AU145" i="2"/>
  <c r="AU733" i="2"/>
  <c r="AU706" i="2"/>
  <c r="AU305" i="2"/>
  <c r="AU401" i="2"/>
  <c r="AU590" i="2"/>
  <c r="AU398" i="2"/>
  <c r="AU427" i="2"/>
  <c r="AU493" i="2"/>
  <c r="AU158" i="2"/>
  <c r="AU7" i="2"/>
  <c r="AU381" i="2"/>
  <c r="AU227" i="2"/>
  <c r="AU9" i="2"/>
  <c r="AU717" i="2"/>
  <c r="AU77" i="2"/>
  <c r="AU235" i="2"/>
  <c r="AU92" i="2"/>
  <c r="AU211" i="2"/>
  <c r="AU130" i="2"/>
  <c r="AU65" i="2"/>
  <c r="AU56" i="2"/>
  <c r="AU96" i="2"/>
  <c r="AU567" i="2"/>
  <c r="AU53" i="2"/>
  <c r="AU475" i="2"/>
  <c r="AU597" i="2"/>
  <c r="AU571" i="2"/>
  <c r="AU35" i="2"/>
  <c r="AU586" i="2"/>
  <c r="AU75" i="2"/>
  <c r="AU650" i="2"/>
  <c r="AU152" i="2"/>
  <c r="AU360" i="2"/>
  <c r="AU561" i="2"/>
  <c r="AU208" i="2"/>
  <c r="AU217" i="2"/>
  <c r="AU20" i="2"/>
  <c r="AU253" i="2"/>
  <c r="AU529" i="2"/>
  <c r="AU646" i="2"/>
  <c r="AU464" i="2"/>
  <c r="AU194" i="2"/>
  <c r="AU438" i="2"/>
  <c r="AU601" i="2"/>
  <c r="AU352" i="2"/>
  <c r="AU550" i="2"/>
  <c r="AU225" i="2"/>
  <c r="AU671" i="2"/>
  <c r="AU593" i="2"/>
  <c r="AU338" i="2"/>
  <c r="AU451" i="2"/>
  <c r="AU334" i="2"/>
  <c r="AU728" i="2"/>
  <c r="AU508" i="2"/>
  <c r="AU245" i="2"/>
  <c r="AU621" i="2"/>
  <c r="AU428" i="2"/>
  <c r="AU44" i="2"/>
  <c r="AU64" i="2"/>
  <c r="AU548" i="2"/>
  <c r="AU175" i="2"/>
  <c r="AU617" i="2"/>
  <c r="AU468" i="2"/>
  <c r="AU574" i="2"/>
  <c r="AU171" i="2"/>
  <c r="AU719" i="2"/>
  <c r="AU309" i="2"/>
  <c r="AU312" i="2"/>
  <c r="AU13" i="2"/>
  <c r="AU460" i="2"/>
  <c r="AU576" i="2"/>
  <c r="AU150" i="2"/>
  <c r="AU266" i="2"/>
  <c r="AU507" i="2"/>
  <c r="AU631" i="2"/>
  <c r="AU125" i="2"/>
  <c r="AU6" i="2"/>
  <c r="AU84" i="2"/>
  <c r="AU59" i="2"/>
  <c r="AU132" i="2"/>
  <c r="AU610" i="2"/>
  <c r="AU205" i="2"/>
  <c r="AU224" i="2"/>
  <c r="AU182" i="2"/>
  <c r="AU489" i="2"/>
  <c r="AU104" i="2"/>
  <c r="AU716" i="2"/>
  <c r="AU632" i="2"/>
  <c r="AU670" i="2"/>
  <c r="AR76" i="2"/>
  <c r="AR258" i="2"/>
  <c r="AR290" i="2"/>
  <c r="AR606" i="2"/>
  <c r="AR83" i="2"/>
  <c r="AR95" i="2"/>
  <c r="AR90" i="2"/>
  <c r="AR199" i="2"/>
  <c r="AR22" i="2"/>
  <c r="AR369" i="2"/>
  <c r="AR563" i="2"/>
  <c r="AR212" i="2"/>
  <c r="AR439" i="2"/>
  <c r="AR353" i="2"/>
  <c r="AU682" i="2"/>
  <c r="AU689" i="2"/>
  <c r="AU513" i="2"/>
  <c r="AU383" i="2"/>
  <c r="AU273" i="2"/>
  <c r="AU572" i="2"/>
  <c r="AU737" i="2"/>
  <c r="AU681" i="2"/>
  <c r="AU271" i="2"/>
  <c r="AU545" i="2"/>
  <c r="AU559" i="2"/>
  <c r="AU539" i="2"/>
  <c r="AU421" i="2"/>
  <c r="AU465" i="2"/>
  <c r="AU720" i="2"/>
  <c r="AU177" i="2"/>
  <c r="AU479" i="2"/>
  <c r="AU565" i="2"/>
  <c r="AU30" i="2"/>
  <c r="AU354" i="2"/>
  <c r="AU129" i="2"/>
  <c r="AU140" i="2"/>
  <c r="AU634" i="2"/>
  <c r="AU481" i="2"/>
  <c r="AU244" i="2"/>
  <c r="AU490" i="2"/>
  <c r="AU637" i="2"/>
  <c r="AU49" i="2"/>
  <c r="AU462" i="2"/>
  <c r="AU32" i="2"/>
  <c r="AU687" i="2"/>
  <c r="AU8" i="2"/>
  <c r="AU388" i="2"/>
  <c r="AU136" i="2"/>
  <c r="AU390" i="2"/>
  <c r="AU213" i="2"/>
  <c r="AU584" i="2"/>
  <c r="AU448" i="2"/>
  <c r="AU466" i="2"/>
  <c r="AU492" i="2"/>
  <c r="AU432" i="2"/>
  <c r="AU80" i="2"/>
  <c r="AU143" i="2"/>
  <c r="AU113" i="2"/>
  <c r="AU363" i="2"/>
  <c r="AU210" i="2"/>
  <c r="AU547" i="2"/>
  <c r="AU176" i="2"/>
  <c r="AU163" i="2"/>
  <c r="AU362" i="2"/>
  <c r="AR494" i="2"/>
  <c r="AR126" i="2"/>
  <c r="AR268" i="2"/>
  <c r="AR311" i="2"/>
  <c r="AR201" i="2"/>
  <c r="AR449" i="2"/>
  <c r="AR103" i="2"/>
  <c r="AR21" i="2"/>
  <c r="AR15" i="2"/>
  <c r="AR114" i="2"/>
  <c r="AR173" i="2"/>
  <c r="AR351" i="2"/>
  <c r="AR67" i="2"/>
  <c r="AR254" i="2"/>
  <c r="AR106" i="2"/>
  <c r="AR356" i="2"/>
  <c r="AR85" i="2"/>
  <c r="AR178" i="2"/>
  <c r="AR272" i="2"/>
  <c r="AR324" i="2"/>
  <c r="AU707" i="2"/>
  <c r="AU688" i="2"/>
  <c r="AU698" i="2"/>
  <c r="AU445" i="2"/>
  <c r="AU76" i="2"/>
  <c r="AU71" i="2"/>
  <c r="AU260" i="2"/>
  <c r="AU230" i="2"/>
  <c r="AU111" i="2"/>
  <c r="AU657" i="2"/>
  <c r="AU258" i="2"/>
  <c r="AU725" i="2"/>
  <c r="AU290" i="2"/>
  <c r="AU606" i="2"/>
  <c r="AU471" i="2"/>
  <c r="AU496" i="2"/>
  <c r="AU591" i="2"/>
  <c r="AU83" i="2"/>
  <c r="AU652" i="2"/>
  <c r="AU339" i="2"/>
  <c r="AU727" i="2"/>
  <c r="AU697" i="2"/>
  <c r="AU95" i="2"/>
  <c r="AU90" i="2"/>
  <c r="AU355" i="2"/>
  <c r="AU397" i="2"/>
  <c r="AU330" i="2"/>
  <c r="AU674" i="2"/>
  <c r="AU214" i="2"/>
  <c r="AU371" i="2"/>
  <c r="AU123" i="2"/>
  <c r="AU199" i="2"/>
  <c r="AU277" i="2"/>
  <c r="AU623" i="2"/>
  <c r="AU172" i="2"/>
  <c r="AU703" i="2"/>
  <c r="AU434" i="2"/>
  <c r="AU406" i="2"/>
  <c r="AU22" i="2"/>
  <c r="AU369" i="2"/>
  <c r="AU379" i="2"/>
  <c r="AU296" i="2"/>
  <c r="AU209" i="2"/>
  <c r="AU441" i="2"/>
  <c r="AU563" i="2"/>
  <c r="AU212" i="2"/>
  <c r="AU556" i="2"/>
  <c r="AU241" i="2"/>
  <c r="AU231" i="2"/>
  <c r="AR218" i="2"/>
  <c r="AR248" i="2"/>
  <c r="AR310" i="2"/>
  <c r="AR19" i="2"/>
  <c r="AR267" i="2"/>
  <c r="AR159" i="2"/>
  <c r="AR200" i="2"/>
  <c r="AU663" i="2"/>
  <c r="AU686" i="2"/>
  <c r="AU280" i="2"/>
  <c r="AU628" i="2"/>
  <c r="AU456" i="2"/>
  <c r="AU494" i="2"/>
  <c r="AU276" i="2"/>
  <c r="AU126" i="2"/>
  <c r="AU705" i="2"/>
  <c r="AU268" i="2"/>
  <c r="AU311" i="2"/>
  <c r="AU422" i="2"/>
  <c r="AU308" i="2"/>
  <c r="AU186" i="2"/>
  <c r="AU201" i="2"/>
  <c r="AU566" i="2"/>
  <c r="AU185" i="2"/>
  <c r="AU449" i="2"/>
  <c r="AU380" i="2"/>
  <c r="AU103" i="2"/>
  <c r="AU120" i="2"/>
  <c r="AU673" i="2"/>
  <c r="AU314" i="2"/>
  <c r="AU21" i="2"/>
  <c r="AU15" i="2"/>
  <c r="AU256" i="2"/>
  <c r="AU114" i="2"/>
  <c r="AU173" i="2"/>
  <c r="AU611" i="2"/>
  <c r="AU285" i="2"/>
  <c r="AU735" i="2"/>
  <c r="AU395" i="2"/>
  <c r="AU351" i="2"/>
  <c r="AU326" i="2"/>
  <c r="AU67" i="2"/>
  <c r="AU405" i="2"/>
  <c r="AU116" i="2"/>
  <c r="AU734" i="2"/>
  <c r="AU254" i="2"/>
  <c r="AU696" i="2"/>
  <c r="AU106" i="2"/>
  <c r="AU356" i="2"/>
  <c r="AU187" i="2"/>
  <c r="AU604" i="2"/>
  <c r="AU626" i="2"/>
  <c r="AU85" i="2"/>
  <c r="AU178" i="2"/>
  <c r="AU537" i="2"/>
  <c r="AU676" i="2"/>
  <c r="AR94" i="2"/>
  <c r="AR197" i="2"/>
  <c r="AR472" i="2"/>
  <c r="AR295" i="2"/>
  <c r="AR25" i="2"/>
  <c r="AR161" i="2"/>
  <c r="AR46" i="2"/>
  <c r="AR298" i="2"/>
  <c r="AU669" i="2"/>
  <c r="AU651" i="2"/>
  <c r="AU594" i="2"/>
  <c r="AU270" i="2"/>
  <c r="AU672" i="2"/>
  <c r="AU699" i="2"/>
  <c r="AU715" i="2"/>
  <c r="AU151" i="2"/>
  <c r="AU216" i="2"/>
  <c r="AU585" i="2"/>
  <c r="AU656" i="2"/>
  <c r="AU91" i="2"/>
  <c r="AU313" i="2"/>
  <c r="AU336" i="2"/>
  <c r="AU446" i="2"/>
  <c r="AU578" i="2"/>
  <c r="AU108" i="2"/>
  <c r="AU595" i="2"/>
  <c r="AU535" i="2"/>
  <c r="AU560" i="2"/>
  <c r="AU702" i="2"/>
  <c r="AU4" i="2"/>
  <c r="AU117" i="2"/>
  <c r="AU711" i="2"/>
  <c r="AU615" i="2"/>
  <c r="AU605" i="2"/>
  <c r="AU411" i="2"/>
  <c r="AU329" i="2"/>
  <c r="AU580" i="2"/>
  <c r="AU41" i="2"/>
  <c r="AU425" i="2"/>
  <c r="AU367" i="2"/>
  <c r="AU169" i="2"/>
  <c r="AU279" i="2"/>
  <c r="AU417" i="2"/>
  <c r="AU218" i="2"/>
  <c r="AU248" i="2"/>
  <c r="AU190" i="2"/>
  <c r="AU24" i="2"/>
  <c r="AU613" i="2"/>
  <c r="AU118" i="2"/>
  <c r="AU512" i="2"/>
  <c r="AU616" i="2"/>
  <c r="AU310" i="2"/>
  <c r="AU690" i="2"/>
  <c r="AU36" i="2"/>
  <c r="AU583" i="2"/>
  <c r="AR237" i="2"/>
  <c r="AR69" i="2"/>
  <c r="AR38" i="2"/>
  <c r="AR297" i="2"/>
  <c r="AR72" i="2"/>
  <c r="AR624" i="2"/>
  <c r="AR33" i="2"/>
  <c r="AR154" i="2"/>
  <c r="AR181" i="2"/>
  <c r="AR636" i="2"/>
  <c r="AR119" i="2"/>
  <c r="AR88" i="2"/>
  <c r="AR5" i="2"/>
  <c r="AR89" i="2"/>
  <c r="AR463" i="2"/>
  <c r="AR327" i="2"/>
  <c r="AR121" i="2"/>
  <c r="AU718" i="2"/>
  <c r="AU679" i="2"/>
  <c r="AU269" i="2"/>
  <c r="AU722" i="2"/>
  <c r="AU263" i="2"/>
  <c r="AU232" i="2"/>
  <c r="AU458" i="2"/>
  <c r="AU554" i="2"/>
  <c r="AU562" i="2"/>
  <c r="AU712" i="2"/>
  <c r="AU639" i="2"/>
  <c r="AU233" i="2"/>
  <c r="AU693" i="2"/>
  <c r="AU437" i="2"/>
  <c r="AU598" i="2"/>
  <c r="AU389" i="2"/>
  <c r="AU236" i="2"/>
  <c r="AU291" i="2"/>
  <c r="AU57" i="2"/>
  <c r="AU23" i="2"/>
  <c r="AU540" i="2"/>
  <c r="AU721" i="2"/>
  <c r="AU403" i="2"/>
  <c r="AU643" i="2"/>
  <c r="AU250" i="2"/>
  <c r="AU518" i="2"/>
  <c r="AU452" i="2"/>
  <c r="AU645" i="2"/>
  <c r="AU552" i="2"/>
  <c r="AU43" i="2"/>
  <c r="AU700" i="2"/>
  <c r="AU478" i="2"/>
  <c r="AU318" i="2"/>
  <c r="AU536" i="2"/>
  <c r="AU63" i="2"/>
  <c r="AU345" i="2"/>
  <c r="AU94" i="2"/>
  <c r="AU197" i="2"/>
  <c r="AU399" i="2"/>
  <c r="AU472" i="2"/>
  <c r="AU412" i="2"/>
  <c r="AU558" i="2"/>
  <c r="AU306" i="2"/>
  <c r="AU295" i="2"/>
  <c r="AR300" i="2"/>
  <c r="AR62" i="2"/>
  <c r="AR223" i="2"/>
  <c r="AR82" i="2"/>
  <c r="AR128" i="2"/>
  <c r="AR282" i="2"/>
  <c r="AR18" i="2"/>
  <c r="AR146" i="2"/>
  <c r="AR207" i="2"/>
  <c r="AR93" i="2"/>
  <c r="AR137" i="2"/>
  <c r="AR3" i="2"/>
  <c r="AR167" i="2"/>
  <c r="AR289" i="2"/>
  <c r="AR54" i="2"/>
  <c r="AR226" i="2"/>
  <c r="AR60" i="2"/>
  <c r="AR198" i="2"/>
  <c r="AR516" i="2"/>
  <c r="AU640" i="2"/>
  <c r="AU736" i="2"/>
  <c r="AU361" i="2"/>
  <c r="AU237" i="2"/>
  <c r="AU654" i="2"/>
  <c r="AU139" i="2"/>
  <c r="AU510" i="2"/>
  <c r="AU738" i="2"/>
  <c r="AU655" i="2"/>
  <c r="AU228" i="2"/>
  <c r="AU665" i="2"/>
  <c r="AU69" i="2"/>
  <c r="AU668" i="2"/>
  <c r="AU569" i="2"/>
  <c r="AU629" i="2"/>
  <c r="AU579" i="2"/>
  <c r="AU424" i="2"/>
  <c r="AU79" i="2"/>
  <c r="AU335" i="2"/>
  <c r="AU38" i="2"/>
  <c r="AU297" i="2"/>
  <c r="AU648" i="2"/>
  <c r="AU426" i="2"/>
  <c r="AU72" i="2"/>
  <c r="AU649" i="2"/>
  <c r="AU624" i="2"/>
  <c r="AU33" i="2"/>
  <c r="AU423" i="2"/>
  <c r="AU524" i="2"/>
  <c r="AU154" i="2"/>
  <c r="AU181" i="2"/>
  <c r="AU101" i="2"/>
  <c r="AU322" i="2"/>
  <c r="AU243" i="2"/>
  <c r="AU374" i="2"/>
  <c r="AU636" i="2"/>
  <c r="AU119" i="2"/>
  <c r="AU525" i="2"/>
  <c r="AU162" i="2"/>
  <c r="AU274" i="2"/>
  <c r="AU359" i="2"/>
  <c r="AU430" i="2"/>
  <c r="AU528" i="2"/>
  <c r="AU88" i="2"/>
  <c r="AU394" i="2"/>
  <c r="AR526" i="2"/>
  <c r="AR286" i="2"/>
  <c r="AR317" i="2"/>
  <c r="AR100" i="2"/>
  <c r="AR180" i="2"/>
  <c r="AR568" i="2"/>
  <c r="AR2" i="2"/>
  <c r="AR11" i="2"/>
  <c r="AR193" i="2"/>
  <c r="AR435" i="2"/>
  <c r="AR52" i="2"/>
  <c r="AR385" i="2"/>
  <c r="AR10" i="2"/>
  <c r="AR81" i="2"/>
  <c r="AR204" i="2"/>
  <c r="AR61" i="2"/>
  <c r="AR107" i="2"/>
  <c r="AR74" i="2"/>
  <c r="AR26" i="2"/>
  <c r="AU619" i="2"/>
  <c r="AU485" i="2"/>
  <c r="AU543" i="2"/>
  <c r="AU625" i="2"/>
  <c r="AU564" i="2"/>
  <c r="AU691" i="2"/>
  <c r="AU534" i="2"/>
  <c r="AU614" i="2"/>
  <c r="AU300" i="2"/>
  <c r="AU62" i="2"/>
  <c r="AU51" i="2"/>
  <c r="AU553" i="2"/>
  <c r="AU257" i="2"/>
  <c r="AU520" i="2"/>
  <c r="AU402" i="2"/>
  <c r="AU440" i="2"/>
  <c r="AU315" i="2"/>
  <c r="AU196" i="2"/>
  <c r="AU577" i="2"/>
  <c r="AU519" i="2"/>
  <c r="AU223" i="2"/>
  <c r="AU82" i="2"/>
  <c r="AU149" i="2"/>
  <c r="AU128" i="2"/>
  <c r="AU301" i="2"/>
  <c r="AU542" i="2"/>
  <c r="AU282" i="2"/>
  <c r="AU148" i="2"/>
  <c r="AU18" i="2"/>
  <c r="AU146" i="2"/>
  <c r="AU207" i="2"/>
  <c r="AU93" i="2"/>
  <c r="AU166" i="2"/>
  <c r="AU544" i="2"/>
  <c r="AU375" i="2"/>
  <c r="AU602" i="2"/>
  <c r="AU137" i="2"/>
  <c r="AU3" i="2"/>
  <c r="AU368" i="2"/>
  <c r="AU538" i="2"/>
  <c r="AU630" i="2"/>
  <c r="AU436" i="2"/>
  <c r="AU167" i="2"/>
  <c r="AU521" i="2"/>
  <c r="AU289" i="2"/>
  <c r="AU600" i="2"/>
  <c r="AU453" i="2"/>
  <c r="AU501" i="2"/>
  <c r="AU459" i="2"/>
  <c r="AU321" i="2"/>
  <c r="AR189" i="2"/>
  <c r="AR110" i="2"/>
  <c r="AR259" i="2"/>
  <c r="AR142" i="2"/>
  <c r="AR115" i="2"/>
  <c r="AR42" i="2"/>
  <c r="AR99" i="2"/>
  <c r="AR29" i="2"/>
  <c r="AR378" i="2"/>
  <c r="AR144" i="2"/>
  <c r="AR234" i="2"/>
  <c r="AR160" i="2"/>
  <c r="AR153" i="2"/>
  <c r="AR418" i="2"/>
  <c r="AR112" i="2"/>
  <c r="AR484" i="2"/>
  <c r="AR340" i="2"/>
  <c r="AR58" i="2"/>
  <c r="AR183" i="2"/>
  <c r="AR55" i="2"/>
  <c r="AR16" i="2"/>
  <c r="AR284" i="2"/>
  <c r="AR262" i="2"/>
  <c r="AR156" i="2"/>
  <c r="AU710" i="2"/>
  <c r="AU514" i="2"/>
  <c r="AU695" i="2"/>
  <c r="AU483" i="2"/>
  <c r="AU251" i="2"/>
  <c r="AU454" i="2"/>
  <c r="AU102" i="2"/>
  <c r="AU526" i="2"/>
  <c r="AU723" i="2"/>
  <c r="AU391" i="2"/>
  <c r="AU642" i="2"/>
  <c r="AU286" i="2"/>
  <c r="AU188" i="2"/>
  <c r="AU541" i="2"/>
  <c r="AU317" i="2"/>
  <c r="AU708" i="2"/>
  <c r="AU100" i="2"/>
  <c r="AU726" i="2"/>
  <c r="AU622" i="2"/>
  <c r="AU505" i="2"/>
  <c r="AU294" i="2"/>
  <c r="AU587" i="2"/>
  <c r="AU486" i="2"/>
  <c r="AU523" i="2"/>
  <c r="AU730" i="2"/>
  <c r="AU704" i="2"/>
  <c r="AU180" i="2"/>
  <c r="AU292" i="2"/>
  <c r="AU511" i="2"/>
  <c r="AU78" i="2"/>
  <c r="AU568" i="2"/>
  <c r="AU641" i="2"/>
  <c r="AU2" i="2"/>
  <c r="AU11" i="2"/>
  <c r="AU229" i="2"/>
  <c r="AU461" i="2"/>
  <c r="AU193" i="2"/>
  <c r="AU138" i="2"/>
  <c r="AU435" i="2"/>
  <c r="AU52" i="2"/>
  <c r="AU386" i="2"/>
  <c r="AU385" i="2"/>
  <c r="AU10" i="2"/>
  <c r="AU81" i="2"/>
  <c r="AU400" i="2"/>
  <c r="AU195" i="2"/>
  <c r="AU609" i="2"/>
  <c r="AU204" i="2"/>
  <c r="AU240" i="2"/>
  <c r="AU713" i="2"/>
  <c r="AU414" i="2"/>
  <c r="AU364" i="2"/>
  <c r="AU37" i="2"/>
  <c r="AU504" i="2"/>
  <c r="AU588" i="2"/>
  <c r="AU68" i="2"/>
  <c r="AU675" i="2"/>
  <c r="AU370" i="2"/>
  <c r="AU557" i="2"/>
  <c r="AU387" i="2"/>
  <c r="AU131" i="2"/>
  <c r="AU346" i="2"/>
  <c r="AU12" i="2"/>
  <c r="AU50" i="2"/>
  <c r="AU261" i="2"/>
  <c r="AU555" i="2"/>
  <c r="AU242" i="2"/>
  <c r="AU191" i="2"/>
  <c r="AU410" i="2"/>
  <c r="AU393" i="2"/>
  <c r="AU522" i="2"/>
  <c r="AU469" i="2"/>
  <c r="AU86" i="2"/>
  <c r="AU31" i="2"/>
  <c r="AU447" i="2"/>
  <c r="AU506" i="2"/>
  <c r="AU331" i="2"/>
  <c r="AU491" i="2"/>
  <c r="AU429" i="2"/>
  <c r="AU97" i="2"/>
  <c r="AU444" i="2"/>
  <c r="AU618" i="2"/>
  <c r="AU685" i="2"/>
  <c r="AU439" i="2"/>
  <c r="AU275" i="2"/>
  <c r="AU303" i="2"/>
  <c r="AU255" i="2"/>
  <c r="AU147" i="2"/>
  <c r="AU353" i="2"/>
  <c r="AU343" i="2"/>
  <c r="AU502" i="2"/>
  <c r="AU372" i="2"/>
  <c r="AU408" i="2"/>
  <c r="AU358" i="2"/>
  <c r="AU659" i="2"/>
  <c r="AU272" i="2"/>
  <c r="AU14" i="2"/>
  <c r="AU384" i="2"/>
  <c r="AU105" i="2"/>
  <c r="AU70" i="2"/>
  <c r="AU325" i="2"/>
  <c r="AU487" i="2"/>
  <c r="AU531" i="2"/>
  <c r="AU684" i="2"/>
  <c r="AU644" i="2"/>
  <c r="AU324" i="2"/>
  <c r="AU455" i="2"/>
  <c r="AU19" i="2"/>
  <c r="AU267" i="2"/>
  <c r="AU159" i="2"/>
  <c r="AU328" i="2"/>
  <c r="AU677" i="2"/>
  <c r="AU419" i="2"/>
  <c r="AU633" i="2"/>
  <c r="AU278" i="2"/>
  <c r="AU200" i="2"/>
  <c r="AU299" i="2"/>
  <c r="AU127" i="2"/>
  <c r="AU573" i="2"/>
  <c r="AU415" i="2"/>
  <c r="AU497" i="2"/>
  <c r="AU661" i="2"/>
  <c r="AU666" i="2"/>
  <c r="AU596" i="2"/>
  <c r="AU443" i="2"/>
  <c r="AU25" i="2"/>
  <c r="AU192" i="2"/>
  <c r="AU265" i="2"/>
  <c r="AU48" i="2"/>
  <c r="AU407" i="2"/>
  <c r="AU161" i="2"/>
  <c r="AU215" i="2"/>
  <c r="AU366" i="2"/>
  <c r="AU457" i="2"/>
  <c r="AU164" i="2"/>
  <c r="AU581" i="2"/>
  <c r="AU46" i="2"/>
  <c r="AU298" i="2"/>
  <c r="AU5" i="2"/>
  <c r="AU692" i="2"/>
  <c r="AU89" i="2"/>
  <c r="AU473" i="2"/>
  <c r="AU463" i="2"/>
  <c r="AU357" i="2"/>
  <c r="AU349" i="2"/>
  <c r="AU409" i="2"/>
  <c r="AU307" i="2"/>
  <c r="AU532" i="2"/>
  <c r="AU344" i="2"/>
  <c r="AU220" i="2"/>
  <c r="AU327" i="2"/>
  <c r="AU47" i="2"/>
  <c r="AU608" i="2"/>
  <c r="AU482" i="2"/>
  <c r="AU121" i="2"/>
  <c r="AU647" i="2"/>
  <c r="AU635" i="2"/>
  <c r="AU54" i="2"/>
  <c r="AU226" i="2"/>
  <c r="AU60" i="2"/>
  <c r="AU198" i="2"/>
  <c r="AU302" i="2"/>
  <c r="AU416" i="2"/>
  <c r="AU667" i="2"/>
  <c r="AU246" i="2"/>
  <c r="AU134" i="2"/>
  <c r="AU516" i="2"/>
  <c r="AU503" i="2"/>
  <c r="AU570" i="2"/>
  <c r="AU377" i="2"/>
  <c r="AU61" i="2"/>
  <c r="AU683" i="2"/>
  <c r="AU107" i="2"/>
  <c r="AU74" i="2"/>
  <c r="AU109" i="2"/>
  <c r="AU413" i="2"/>
  <c r="AU515" i="2"/>
  <c r="AU26" i="2"/>
  <c r="AU281" i="2"/>
  <c r="AU658" i="2"/>
  <c r="AU546" i="2"/>
  <c r="Y87" i="3" l="1"/>
  <c r="AV442" i="2"/>
  <c r="AV373" i="2"/>
  <c r="AV474" i="2"/>
  <c r="AV450" i="2"/>
  <c r="AV653" i="2"/>
  <c r="AV680" i="2"/>
  <c r="Y21" i="3"/>
  <c r="Y18" i="3"/>
  <c r="Y38" i="3"/>
  <c r="Y32" i="3"/>
  <c r="Y84" i="3"/>
  <c r="Y46" i="3"/>
  <c r="Y82" i="3"/>
  <c r="Y35" i="3"/>
  <c r="Y68" i="3"/>
  <c r="Y91" i="3"/>
  <c r="Y19" i="3"/>
  <c r="Y11" i="3"/>
  <c r="W10" i="3"/>
  <c r="Y85" i="3"/>
  <c r="Y22" i="3"/>
  <c r="Y15" i="3"/>
  <c r="Y66" i="3"/>
  <c r="Y60" i="3"/>
  <c r="Y59" i="3"/>
  <c r="Y72" i="3"/>
  <c r="Y71" i="3"/>
  <c r="Y50" i="3"/>
  <c r="Y37" i="3"/>
  <c r="Y65" i="3"/>
  <c r="Y69" i="3"/>
  <c r="Y90" i="3"/>
  <c r="Y86" i="3"/>
  <c r="W120" i="3"/>
  <c r="Y111" i="3"/>
  <c r="Y44" i="3"/>
  <c r="Y93" i="3"/>
  <c r="Y3" i="3"/>
  <c r="Y79" i="3"/>
  <c r="Y124" i="3"/>
  <c r="Y119" i="3"/>
  <c r="W54" i="3"/>
  <c r="W31" i="3"/>
  <c r="Y26" i="3"/>
  <c r="W45" i="3"/>
  <c r="W12" i="3"/>
  <c r="Y61" i="3"/>
  <c r="Y110" i="3"/>
  <c r="W34" i="3"/>
  <c r="Y45" i="3"/>
  <c r="W8" i="3"/>
  <c r="W25" i="3"/>
  <c r="Y109" i="3"/>
  <c r="W121" i="3"/>
  <c r="W118" i="3"/>
  <c r="Y99" i="3"/>
  <c r="Y51" i="3"/>
  <c r="Y105" i="3"/>
  <c r="Y92" i="3"/>
  <c r="W123" i="3"/>
  <c r="Y20" i="3"/>
  <c r="W83" i="3"/>
  <c r="W126" i="3"/>
  <c r="W111" i="3"/>
  <c r="Y28" i="3"/>
  <c r="W23" i="3"/>
  <c r="Y103" i="3"/>
  <c r="W16" i="3"/>
  <c r="W30" i="3"/>
  <c r="W105" i="3"/>
  <c r="W124" i="3"/>
  <c r="Y102" i="3"/>
  <c r="Y108" i="3"/>
  <c r="W28" i="3"/>
  <c r="W117" i="3"/>
  <c r="W65" i="3"/>
  <c r="Y23" i="3"/>
  <c r="Y10" i="3"/>
  <c r="W55" i="3"/>
  <c r="Y27" i="3"/>
  <c r="W99" i="3"/>
  <c r="Y36" i="3"/>
  <c r="W26" i="3"/>
  <c r="Y73" i="3"/>
  <c r="W74" i="3"/>
  <c r="Y113" i="3"/>
  <c r="W56" i="3"/>
  <c r="Y120" i="3"/>
  <c r="W33" i="3"/>
  <c r="Y88" i="3"/>
  <c r="W39" i="3"/>
  <c r="Y8" i="3"/>
  <c r="W87" i="3"/>
  <c r="Y48" i="3"/>
  <c r="W62" i="3"/>
  <c r="W43" i="3"/>
  <c r="W79" i="3"/>
  <c r="W75" i="3"/>
  <c r="W113" i="3"/>
  <c r="Y122" i="3"/>
  <c r="Y116" i="3"/>
  <c r="W97" i="3"/>
  <c r="W85" i="3"/>
  <c r="W7" i="3"/>
  <c r="W92" i="3"/>
  <c r="Y118" i="3"/>
  <c r="Y95" i="3"/>
  <c r="Y4" i="3"/>
  <c r="W14" i="3"/>
  <c r="Y6" i="3"/>
  <c r="Y13" i="3"/>
  <c r="Y55" i="3"/>
  <c r="W17" i="3"/>
  <c r="W49" i="3"/>
  <c r="W52" i="3"/>
  <c r="Y126" i="3"/>
  <c r="W32" i="3"/>
  <c r="W59" i="3"/>
  <c r="Y63" i="3"/>
  <c r="W94" i="3"/>
  <c r="Y101" i="3"/>
  <c r="Y64" i="3"/>
  <c r="Y49" i="3"/>
  <c r="Y43" i="3"/>
  <c r="W103" i="3"/>
  <c r="W63" i="3"/>
  <c r="Y117" i="3"/>
  <c r="W82" i="3"/>
  <c r="Y2" i="3"/>
  <c r="Y17" i="3"/>
  <c r="W110" i="3"/>
  <c r="Y16" i="3"/>
  <c r="W81" i="3"/>
  <c r="Y53" i="3"/>
  <c r="Y12" i="3"/>
  <c r="W91" i="3"/>
  <c r="W21" i="3"/>
  <c r="W77" i="3"/>
  <c r="Y96" i="3"/>
  <c r="W36" i="3"/>
  <c r="W66" i="3"/>
  <c r="W115" i="3"/>
  <c r="W67" i="3"/>
  <c r="W93" i="3"/>
  <c r="W13" i="3"/>
  <c r="Y114" i="3"/>
  <c r="W116" i="3"/>
  <c r="Y94" i="3"/>
  <c r="W2" i="3"/>
  <c r="Y115" i="3"/>
  <c r="Y42" i="3"/>
  <c r="Y76" i="3"/>
  <c r="W60" i="3"/>
  <c r="W40" i="3"/>
  <c r="Y67" i="3"/>
  <c r="Y83" i="3"/>
  <c r="W64" i="3"/>
  <c r="W70" i="3"/>
  <c r="W101" i="3"/>
  <c r="W4" i="3"/>
  <c r="Y74" i="3"/>
  <c r="W108" i="3"/>
  <c r="W73" i="3"/>
  <c r="W53" i="3"/>
  <c r="Y98" i="3"/>
  <c r="Y62" i="3"/>
  <c r="W11" i="3"/>
  <c r="W48" i="3"/>
  <c r="W86" i="3"/>
  <c r="Y97" i="3"/>
  <c r="W98" i="3"/>
  <c r="W119" i="3"/>
  <c r="W104" i="3"/>
  <c r="Y39" i="3"/>
  <c r="W107" i="3"/>
  <c r="Y25" i="3"/>
  <c r="W6" i="3"/>
  <c r="Y40" i="3"/>
  <c r="Y100" i="3"/>
  <c r="Y29" i="3"/>
  <c r="W42" i="3"/>
  <c r="W9" i="3"/>
  <c r="Y52" i="3"/>
  <c r="W44" i="3"/>
  <c r="Y31" i="3"/>
  <c r="Y57" i="3"/>
  <c r="Y24" i="3"/>
  <c r="Y107" i="3"/>
  <c r="Y56" i="3"/>
  <c r="W19" i="3"/>
  <c r="W125" i="3"/>
  <c r="W24" i="3"/>
  <c r="W47" i="3"/>
  <c r="W5" i="3"/>
  <c r="Y34" i="3"/>
  <c r="Y77" i="3"/>
  <c r="W15" i="3"/>
  <c r="Y78" i="3"/>
  <c r="W68" i="3"/>
  <c r="Y5" i="3"/>
  <c r="W37" i="3"/>
  <c r="Y121" i="3"/>
  <c r="W88" i="3"/>
  <c r="W22" i="3"/>
  <c r="W112" i="3"/>
  <c r="Y54" i="3"/>
  <c r="Y47" i="3"/>
  <c r="Y58" i="3"/>
  <c r="W18" i="3"/>
  <c r="W38" i="3"/>
  <c r="W41" i="3"/>
  <c r="Y41" i="3"/>
  <c r="W80" i="3"/>
  <c r="Y33" i="3"/>
  <c r="W58" i="3"/>
  <c r="W106" i="3"/>
  <c r="W122" i="3"/>
  <c r="Y104" i="3"/>
  <c r="W96" i="3"/>
  <c r="Y80" i="3"/>
  <c r="Y70" i="3"/>
  <c r="W95" i="3"/>
  <c r="W100" i="3"/>
  <c r="W90" i="3"/>
  <c r="Y125" i="3"/>
  <c r="W51" i="3"/>
  <c r="W46" i="3"/>
  <c r="W35" i="3"/>
  <c r="W84" i="3"/>
  <c r="Y75" i="3"/>
  <c r="Y123" i="3"/>
  <c r="W71" i="3"/>
  <c r="Y106" i="3"/>
  <c r="W27" i="3"/>
  <c r="W69" i="3"/>
  <c r="W50" i="3"/>
  <c r="W20" i="3"/>
  <c r="W3" i="3"/>
  <c r="W102" i="3"/>
  <c r="Y9" i="3"/>
  <c r="Y30" i="3"/>
  <c r="Y81" i="3"/>
  <c r="Y112" i="3"/>
  <c r="W114" i="3"/>
  <c r="Y14" i="3"/>
  <c r="W57" i="3"/>
  <c r="Y7" i="3"/>
  <c r="W72" i="3"/>
  <c r="W76" i="3"/>
  <c r="Y89" i="3"/>
  <c r="W89" i="3"/>
  <c r="W29" i="3"/>
  <c r="W109" i="3"/>
  <c r="W78" i="3"/>
  <c r="W61" i="3"/>
  <c r="AV135" i="2"/>
  <c r="AV73" i="2"/>
  <c r="AV627" i="2"/>
  <c r="AV293" i="2"/>
  <c r="AV264" i="2"/>
  <c r="AV239" i="2"/>
  <c r="AV348" i="2"/>
  <c r="AV155" i="2"/>
  <c r="AV575" i="2"/>
  <c r="AV382" i="2"/>
  <c r="AV365" i="2"/>
  <c r="AV500" i="2"/>
  <c r="AV433" i="2"/>
  <c r="AV99" i="2"/>
  <c r="AV333" i="2"/>
  <c r="AV252" i="2"/>
  <c r="AV40" i="2"/>
  <c r="AV27" i="2"/>
  <c r="AV476" i="2"/>
  <c r="AV709" i="2"/>
  <c r="AV323" i="2"/>
  <c r="AV34" i="2"/>
  <c r="AV662" i="2"/>
  <c r="AV141" i="2"/>
  <c r="AV156" i="2"/>
  <c r="AV168" i="2"/>
  <c r="AV165" i="2"/>
  <c r="AV203" i="2"/>
  <c r="AV122" i="2"/>
  <c r="AV732" i="2"/>
  <c r="AV488" i="2"/>
  <c r="AV347" i="2"/>
  <c r="AV17" i="2"/>
  <c r="AV509" i="2"/>
  <c r="AV603" i="2"/>
  <c r="AV160" i="2"/>
  <c r="AV332" i="2"/>
  <c r="AV284" i="2"/>
  <c r="AV29" i="2"/>
  <c r="AV731" i="2"/>
  <c r="AV174" i="2"/>
  <c r="AV304" i="2"/>
  <c r="AV467" i="2"/>
  <c r="AV133" i="2"/>
  <c r="AV58" i="2"/>
  <c r="AV392" i="2"/>
  <c r="AV153" i="2"/>
  <c r="AV599" i="2"/>
  <c r="AV628" i="2"/>
  <c r="AV259" i="2"/>
  <c r="AV124" i="2"/>
  <c r="AV45" i="2"/>
  <c r="AV404" i="2"/>
  <c r="AV316" i="2"/>
  <c r="AV342" i="2"/>
  <c r="AV729" i="2"/>
  <c r="AV589" i="2"/>
  <c r="AV28" i="2"/>
  <c r="AV694" i="2"/>
  <c r="AV341" i="2"/>
  <c r="AV337" i="2"/>
  <c r="AV418" i="2"/>
  <c r="AV582" i="2"/>
  <c r="AV431" i="2"/>
  <c r="AV179" i="2"/>
  <c r="AV470" i="2"/>
  <c r="AV157" i="2"/>
  <c r="AV206" i="2"/>
  <c r="AV498" i="2"/>
  <c r="AV112" i="2"/>
  <c r="AV234" i="2"/>
  <c r="AV87" i="2"/>
  <c r="AV280" i="2"/>
  <c r="AV686" i="2"/>
  <c r="AV224" i="2"/>
  <c r="AV576" i="2"/>
  <c r="AV678" i="2"/>
  <c r="AV663" i="2"/>
  <c r="AV55" i="2"/>
  <c r="AV378" i="2"/>
  <c r="AV396" i="2"/>
  <c r="AV283" i="2"/>
  <c r="AV189" i="2"/>
  <c r="AV527" i="2"/>
  <c r="AV551" i="2"/>
  <c r="AV530" i="2"/>
  <c r="AV701" i="2"/>
  <c r="AV494" i="2"/>
  <c r="AV638" i="2"/>
  <c r="AV549" i="2"/>
  <c r="AV592" i="2"/>
  <c r="AV517" i="2"/>
  <c r="AV16" i="2"/>
  <c r="AV238" i="2"/>
  <c r="AV115" i="2"/>
  <c r="AV456" i="2"/>
  <c r="AV410" i="2"/>
  <c r="AV68" i="2"/>
  <c r="AV610" i="2"/>
  <c r="AV13" i="2"/>
  <c r="AV630" i="2"/>
  <c r="AV194" i="2"/>
  <c r="AV75" i="2"/>
  <c r="AV211" i="2"/>
  <c r="AV398" i="2"/>
  <c r="AV607" i="2"/>
  <c r="AV544" i="2"/>
  <c r="AV39" i="2"/>
  <c r="AV110" i="2"/>
  <c r="AV166" i="2"/>
  <c r="AV61" i="2"/>
  <c r="AV52" i="2"/>
  <c r="AV292" i="2"/>
  <c r="AV708" i="2"/>
  <c r="AV483" i="2"/>
  <c r="AV149" i="2"/>
  <c r="AV289" i="2"/>
  <c r="AV525" i="2"/>
  <c r="AV444" i="2"/>
  <c r="AV176" i="2"/>
  <c r="AV213" i="2"/>
  <c r="AV481" i="2"/>
  <c r="AV539" i="2"/>
  <c r="AV560" i="2"/>
  <c r="AV175" i="2"/>
  <c r="AV593" i="2"/>
  <c r="AV48" i="2"/>
  <c r="AV380" i="2"/>
  <c r="AV151" i="2"/>
  <c r="AV85" i="2"/>
  <c r="AV693" i="2"/>
  <c r="AV24" i="2"/>
  <c r="AV139" i="2"/>
  <c r="AV25" i="2"/>
  <c r="AV673" i="2"/>
  <c r="AV679" i="2"/>
  <c r="AV279" i="2"/>
  <c r="AV105" i="2"/>
  <c r="AV645" i="2"/>
  <c r="AV690" i="2"/>
  <c r="AV33" i="2"/>
  <c r="AV311" i="2"/>
  <c r="AV666" i="2"/>
  <c r="AV314" i="2"/>
  <c r="AV275" i="2"/>
  <c r="AV369" i="2"/>
  <c r="AV214" i="2"/>
  <c r="AV591" i="2"/>
  <c r="AV76" i="2"/>
  <c r="AV191" i="2"/>
  <c r="AV588" i="2"/>
  <c r="AV132" i="2"/>
  <c r="AV312" i="2"/>
  <c r="AV602" i="2"/>
  <c r="AV464" i="2"/>
  <c r="AV586" i="2"/>
  <c r="AV92" i="2"/>
  <c r="AV590" i="2"/>
  <c r="AV320" i="2"/>
  <c r="AV18" i="2"/>
  <c r="AV420" i="2"/>
  <c r="AV148" i="2"/>
  <c r="AV377" i="2"/>
  <c r="AV435" i="2"/>
  <c r="AV180" i="2"/>
  <c r="AV317" i="2"/>
  <c r="AV695" i="2"/>
  <c r="AV196" i="2"/>
  <c r="AV538" i="2"/>
  <c r="AV101" i="2"/>
  <c r="AV97" i="2"/>
  <c r="AV547" i="2"/>
  <c r="AV390" i="2"/>
  <c r="AV634" i="2"/>
  <c r="AV559" i="2"/>
  <c r="AV14" i="2"/>
  <c r="AV548" i="2"/>
  <c r="AV671" i="2"/>
  <c r="AV661" i="2"/>
  <c r="AV705" i="2"/>
  <c r="AV405" i="2"/>
  <c r="AV263" i="2"/>
  <c r="AV425" i="2"/>
  <c r="AV640" i="2"/>
  <c r="AV306" i="2"/>
  <c r="AV422" i="2"/>
  <c r="AV615" i="2"/>
  <c r="AV604" i="2"/>
  <c r="AV540" i="2"/>
  <c r="AV218" i="2"/>
  <c r="AV624" i="2"/>
  <c r="AV472" i="2"/>
  <c r="AV308" i="2"/>
  <c r="AV439" i="2"/>
  <c r="AV22" i="2"/>
  <c r="AV674" i="2"/>
  <c r="AV496" i="2"/>
  <c r="AV445" i="2"/>
  <c r="AV242" i="2"/>
  <c r="AV504" i="2"/>
  <c r="AV59" i="2"/>
  <c r="AV309" i="2"/>
  <c r="AV207" i="2"/>
  <c r="AV646" i="2"/>
  <c r="AV35" i="2"/>
  <c r="AV235" i="2"/>
  <c r="AV401" i="2"/>
  <c r="AV495" i="2"/>
  <c r="AV301" i="2"/>
  <c r="AV183" i="2"/>
  <c r="AV287" i="2"/>
  <c r="AV612" i="2"/>
  <c r="AV128" i="2"/>
  <c r="AV546" i="2"/>
  <c r="AV570" i="2"/>
  <c r="AV138" i="2"/>
  <c r="AV704" i="2"/>
  <c r="AV541" i="2"/>
  <c r="AV514" i="2"/>
  <c r="AV257" i="2"/>
  <c r="AV375" i="2"/>
  <c r="AV429" i="2"/>
  <c r="AV210" i="2"/>
  <c r="AV136" i="2"/>
  <c r="AV140" i="2"/>
  <c r="AV545" i="2"/>
  <c r="AV91" i="2"/>
  <c r="AV356" i="2"/>
  <c r="AV64" i="2"/>
  <c r="AV399" i="2"/>
  <c r="AV38" i="2"/>
  <c r="AV256" i="2"/>
  <c r="AV4" i="2"/>
  <c r="AV345" i="2"/>
  <c r="AV578" i="2"/>
  <c r="AV67" i="2"/>
  <c r="AV437" i="2"/>
  <c r="AV411" i="2"/>
  <c r="AV649" i="2"/>
  <c r="AV318" i="2"/>
  <c r="AV685" i="2"/>
  <c r="AV330" i="2"/>
  <c r="AV471" i="2"/>
  <c r="AV698" i="2"/>
  <c r="AV555" i="2"/>
  <c r="AV37" i="2"/>
  <c r="AV84" i="2"/>
  <c r="AV223" i="2"/>
  <c r="AV529" i="2"/>
  <c r="AV571" i="2"/>
  <c r="AV77" i="2"/>
  <c r="AV305" i="2"/>
  <c r="AV170" i="2"/>
  <c r="AV519" i="2"/>
  <c r="AV480" i="2"/>
  <c r="AV577" i="2"/>
  <c r="AV658" i="2"/>
  <c r="AV503" i="2"/>
  <c r="AV193" i="2"/>
  <c r="AV730" i="2"/>
  <c r="AV188" i="2"/>
  <c r="AV710" i="2"/>
  <c r="AV614" i="2"/>
  <c r="AV220" i="2"/>
  <c r="AV146" i="2"/>
  <c r="AV327" i="2"/>
  <c r="AV491" i="2"/>
  <c r="AV363" i="2"/>
  <c r="AV388" i="2"/>
  <c r="AV129" i="2"/>
  <c r="AV271" i="2"/>
  <c r="AV270" i="2"/>
  <c r="AV735" i="2"/>
  <c r="AV44" i="2"/>
  <c r="AV478" i="2"/>
  <c r="AV629" i="2"/>
  <c r="AV164" i="2"/>
  <c r="AV201" i="2"/>
  <c r="AV313" i="2"/>
  <c r="AV487" i="2"/>
  <c r="AV552" i="2"/>
  <c r="AV72" i="2"/>
  <c r="AV715" i="2"/>
  <c r="AV15" i="2"/>
  <c r="AV458" i="2"/>
  <c r="AV595" i="2"/>
  <c r="AV531" i="2"/>
  <c r="AV335" i="2"/>
  <c r="AV518" i="2"/>
  <c r="AV633" i="2"/>
  <c r="AV358" i="2"/>
  <c r="AV231" i="2"/>
  <c r="AV406" i="2"/>
  <c r="AV397" i="2"/>
  <c r="AV606" i="2"/>
  <c r="AV688" i="2"/>
  <c r="AV261" i="2"/>
  <c r="AV670" i="2"/>
  <c r="AV6" i="2"/>
  <c r="AV364" i="2"/>
  <c r="AV440" i="2"/>
  <c r="AV253" i="2"/>
  <c r="AV597" i="2"/>
  <c r="AV717" i="2"/>
  <c r="AV706" i="2"/>
  <c r="AV477" i="2"/>
  <c r="AV402" i="2"/>
  <c r="AV376" i="2"/>
  <c r="AV520" i="2"/>
  <c r="AV281" i="2"/>
  <c r="AV204" i="2"/>
  <c r="AV461" i="2"/>
  <c r="AV523" i="2"/>
  <c r="AV286" i="2"/>
  <c r="AV516" i="2"/>
  <c r="AV543" i="2"/>
  <c r="AV357" i="2"/>
  <c r="AV542" i="2"/>
  <c r="AV349" i="2"/>
  <c r="AV331" i="2"/>
  <c r="AV113" i="2"/>
  <c r="AV8" i="2"/>
  <c r="AV354" i="2"/>
  <c r="AV681" i="2"/>
  <c r="AV103" i="2"/>
  <c r="AV428" i="2"/>
  <c r="AV250" i="2"/>
  <c r="AV127" i="2"/>
  <c r="AV655" i="2"/>
  <c r="AV265" i="2"/>
  <c r="AV594" i="2"/>
  <c r="AV626" i="2"/>
  <c r="AV721" i="2"/>
  <c r="AV299" i="2"/>
  <c r="AV424" i="2"/>
  <c r="AV457" i="2"/>
  <c r="AV566" i="2"/>
  <c r="AV216" i="2"/>
  <c r="AV537" i="2"/>
  <c r="AV668" i="2"/>
  <c r="AV57" i="2"/>
  <c r="AV408" i="2"/>
  <c r="AV241" i="2"/>
  <c r="AV434" i="2"/>
  <c r="AV355" i="2"/>
  <c r="AV290" i="2"/>
  <c r="AV707" i="2"/>
  <c r="AV12" i="2"/>
  <c r="AV632" i="2"/>
  <c r="AV125" i="2"/>
  <c r="AV414" i="2"/>
  <c r="AV219" i="2"/>
  <c r="AV51" i="2"/>
  <c r="AV20" i="2"/>
  <c r="AV475" i="2"/>
  <c r="AV9" i="2"/>
  <c r="AV733" i="2"/>
  <c r="AV62" i="2"/>
  <c r="AV184" i="2"/>
  <c r="AV42" i="2"/>
  <c r="AV249" i="2"/>
  <c r="AV300" i="2"/>
  <c r="AV26" i="2"/>
  <c r="AV609" i="2"/>
  <c r="AV229" i="2"/>
  <c r="AV486" i="2"/>
  <c r="AV642" i="2"/>
  <c r="AV302" i="2"/>
  <c r="AV394" i="2"/>
  <c r="AV82" i="2"/>
  <c r="AV5" i="2"/>
  <c r="AV506" i="2"/>
  <c r="AV143" i="2"/>
  <c r="AV687" i="2"/>
  <c r="AV30" i="2"/>
  <c r="AV737" i="2"/>
  <c r="AV268" i="2"/>
  <c r="AV621" i="2"/>
  <c r="AV291" i="2"/>
  <c r="AV19" i="2"/>
  <c r="AV361" i="2"/>
  <c r="AV497" i="2"/>
  <c r="AV297" i="2"/>
  <c r="AV326" i="2"/>
  <c r="AV598" i="2"/>
  <c r="AV267" i="2"/>
  <c r="AV665" i="2"/>
  <c r="AV192" i="2"/>
  <c r="AV734" i="2"/>
  <c r="AV510" i="2"/>
  <c r="AV233" i="2"/>
  <c r="AV36" i="2"/>
  <c r="AV372" i="2"/>
  <c r="AV556" i="2"/>
  <c r="AV703" i="2"/>
  <c r="AV90" i="2"/>
  <c r="AV725" i="2"/>
  <c r="AV573" i="2"/>
  <c r="AV346" i="2"/>
  <c r="AV716" i="2"/>
  <c r="AV631" i="2"/>
  <c r="AV713" i="2"/>
  <c r="AV664" i="2"/>
  <c r="AV691" i="2"/>
  <c r="AV217" i="2"/>
  <c r="AV53" i="2"/>
  <c r="AV227" i="2"/>
  <c r="AV145" i="2"/>
  <c r="AV564" i="2"/>
  <c r="AV47" i="2"/>
  <c r="AV660" i="2"/>
  <c r="AV340" i="2"/>
  <c r="AV724" i="2"/>
  <c r="AV625" i="2"/>
  <c r="AV482" i="2"/>
  <c r="AV515" i="2"/>
  <c r="AV195" i="2"/>
  <c r="AV11" i="2"/>
  <c r="AV587" i="2"/>
  <c r="AV391" i="2"/>
  <c r="AV635" i="2"/>
  <c r="AV162" i="2"/>
  <c r="AV315" i="2"/>
  <c r="AV274" i="2"/>
  <c r="AV447" i="2"/>
  <c r="AV80" i="2"/>
  <c r="AV32" i="2"/>
  <c r="AV565" i="2"/>
  <c r="AV572" i="2"/>
  <c r="AV50" i="2"/>
  <c r="AV245" i="2"/>
  <c r="AV639" i="2"/>
  <c r="AV613" i="2"/>
  <c r="AV197" i="2"/>
  <c r="AV569" i="2"/>
  <c r="AV215" i="2"/>
  <c r="AV21" i="2"/>
  <c r="AV554" i="2"/>
  <c r="AV118" i="2"/>
  <c r="AV654" i="2"/>
  <c r="AV295" i="2"/>
  <c r="AV648" i="2"/>
  <c r="AV173" i="2"/>
  <c r="AV232" i="2"/>
  <c r="AV248" i="2"/>
  <c r="AV502" i="2"/>
  <c r="AV212" i="2"/>
  <c r="AV172" i="2"/>
  <c r="AV95" i="2"/>
  <c r="AV258" i="2"/>
  <c r="AV159" i="2"/>
  <c r="AV70" i="2"/>
  <c r="AV131" i="2"/>
  <c r="AV104" i="2"/>
  <c r="AV507" i="2"/>
  <c r="AV240" i="2"/>
  <c r="AV714" i="2"/>
  <c r="AV619" i="2"/>
  <c r="AV608" i="2"/>
  <c r="AV225" i="2"/>
  <c r="AV208" i="2"/>
  <c r="AV567" i="2"/>
  <c r="AV381" i="2"/>
  <c r="AV98" i="2"/>
  <c r="AV667" i="2"/>
  <c r="AV409" i="2"/>
  <c r="AV484" i="2"/>
  <c r="AV142" i="2"/>
  <c r="AV416" i="2"/>
  <c r="AV532" i="2"/>
  <c r="AV413" i="2"/>
  <c r="AV400" i="2"/>
  <c r="AV2" i="2"/>
  <c r="AV294" i="2"/>
  <c r="AV723" i="2"/>
  <c r="AV453" i="2"/>
  <c r="AV322" i="2"/>
  <c r="AV553" i="2"/>
  <c r="AV243" i="2"/>
  <c r="AV31" i="2"/>
  <c r="AV432" i="2"/>
  <c r="AV462" i="2"/>
  <c r="AV479" i="2"/>
  <c r="AV273" i="2"/>
  <c r="AV719" i="2"/>
  <c r="AV508" i="2"/>
  <c r="AV722" i="2"/>
  <c r="AV700" i="2"/>
  <c r="AV677" i="2"/>
  <c r="AV738" i="2"/>
  <c r="AV443" i="2"/>
  <c r="AV186" i="2"/>
  <c r="AV718" i="2"/>
  <c r="AV367" i="2"/>
  <c r="AV94" i="2"/>
  <c r="AV579" i="2"/>
  <c r="AV298" i="2"/>
  <c r="AV449" i="2"/>
  <c r="AV644" i="2"/>
  <c r="AV329" i="2"/>
  <c r="AV343" i="2"/>
  <c r="AV563" i="2"/>
  <c r="AV623" i="2"/>
  <c r="AV697" i="2"/>
  <c r="AV657" i="2"/>
  <c r="AV512" i="2"/>
  <c r="AV178" i="2"/>
  <c r="AV387" i="2"/>
  <c r="AV489" i="2"/>
  <c r="AV266" i="2"/>
  <c r="AV134" i="2"/>
  <c r="AV307" i="2"/>
  <c r="AV550" i="2"/>
  <c r="AV561" i="2"/>
  <c r="AV96" i="2"/>
  <c r="AV7" i="2"/>
  <c r="AV247" i="2"/>
  <c r="AV226" i="2"/>
  <c r="AV692" i="2"/>
  <c r="AV66" i="2"/>
  <c r="AV288" i="2"/>
  <c r="AV54" i="2"/>
  <c r="AV473" i="2"/>
  <c r="AV109" i="2"/>
  <c r="AV81" i="2"/>
  <c r="AV641" i="2"/>
  <c r="AV505" i="2"/>
  <c r="AV526" i="2"/>
  <c r="AV436" i="2"/>
  <c r="AV534" i="2"/>
  <c r="AV121" i="2"/>
  <c r="AV86" i="2"/>
  <c r="AV492" i="2"/>
  <c r="AV49" i="2"/>
  <c r="AV177" i="2"/>
  <c r="AV383" i="2"/>
  <c r="AV278" i="2"/>
  <c r="AV171" i="2"/>
  <c r="AV728" i="2"/>
  <c r="AV41" i="2"/>
  <c r="AV684" i="2"/>
  <c r="AV643" i="2"/>
  <c r="AV310" i="2"/>
  <c r="AV736" i="2"/>
  <c r="AV412" i="2"/>
  <c r="AV117" i="2"/>
  <c r="AV324" i="2"/>
  <c r="AV43" i="2"/>
  <c r="AV228" i="2"/>
  <c r="AV161" i="2"/>
  <c r="AV126" i="2"/>
  <c r="AV659" i="2"/>
  <c r="AV353" i="2"/>
  <c r="AV441" i="2"/>
  <c r="AV277" i="2"/>
  <c r="AV727" i="2"/>
  <c r="AV111" i="2"/>
  <c r="AV169" i="2"/>
  <c r="AV116" i="2"/>
  <c r="AV557" i="2"/>
  <c r="AV182" i="2"/>
  <c r="AV150" i="2"/>
  <c r="AV198" i="2"/>
  <c r="AV89" i="2"/>
  <c r="AV352" i="2"/>
  <c r="AV360" i="2"/>
  <c r="AV56" i="2"/>
  <c r="AV158" i="2"/>
  <c r="AV350" i="2"/>
  <c r="AV501" i="2"/>
  <c r="AV359" i="2"/>
  <c r="AV319" i="2"/>
  <c r="AV202" i="2"/>
  <c r="AV144" i="2"/>
  <c r="AV620" i="2"/>
  <c r="AV459" i="2"/>
  <c r="AV528" i="2"/>
  <c r="AV74" i="2"/>
  <c r="AV10" i="2"/>
  <c r="AV568" i="2"/>
  <c r="AV622" i="2"/>
  <c r="AV102" i="2"/>
  <c r="AV137" i="2"/>
  <c r="AV246" i="2"/>
  <c r="AV485" i="2"/>
  <c r="AV344" i="2"/>
  <c r="AV469" i="2"/>
  <c r="AV466" i="2"/>
  <c r="AV637" i="2"/>
  <c r="AV720" i="2"/>
  <c r="AV513" i="2"/>
  <c r="AV583" i="2"/>
  <c r="AV574" i="2"/>
  <c r="AV334" i="2"/>
  <c r="AV702" i="2"/>
  <c r="AV676" i="2"/>
  <c r="AV236" i="2"/>
  <c r="AV417" i="2"/>
  <c r="AV536" i="2"/>
  <c r="AV426" i="2"/>
  <c r="AV336" i="2"/>
  <c r="AV272" i="2"/>
  <c r="AV403" i="2"/>
  <c r="AV415" i="2"/>
  <c r="AV237" i="2"/>
  <c r="AV596" i="2"/>
  <c r="AV154" i="2"/>
  <c r="AV696" i="2"/>
  <c r="AV535" i="2"/>
  <c r="AV384" i="2"/>
  <c r="AV147" i="2"/>
  <c r="AV209" i="2"/>
  <c r="AV199" i="2"/>
  <c r="AV339" i="2"/>
  <c r="AV230" i="2"/>
  <c r="AV711" i="2"/>
  <c r="AV114" i="2"/>
  <c r="AV522" i="2"/>
  <c r="AV370" i="2"/>
  <c r="AV647" i="2"/>
  <c r="AV430" i="2"/>
  <c r="AV601" i="2"/>
  <c r="AV152" i="2"/>
  <c r="AV65" i="2"/>
  <c r="AV493" i="2"/>
  <c r="AV222" i="2"/>
  <c r="AV521" i="2"/>
  <c r="AV374" i="2"/>
  <c r="AV262" i="2"/>
  <c r="AV167" i="2"/>
  <c r="AV119" i="2"/>
  <c r="AV107" i="2"/>
  <c r="AV385" i="2"/>
  <c r="AV78" i="2"/>
  <c r="AV726" i="2"/>
  <c r="AV454" i="2"/>
  <c r="AV93" i="2"/>
  <c r="AV60" i="2"/>
  <c r="AV463" i="2"/>
  <c r="AV362" i="2"/>
  <c r="AV448" i="2"/>
  <c r="AV490" i="2"/>
  <c r="AV465" i="2"/>
  <c r="AV689" i="2"/>
  <c r="AV190" i="2"/>
  <c r="AV468" i="2"/>
  <c r="AV451" i="2"/>
  <c r="AV585" i="2"/>
  <c r="AV254" i="2"/>
  <c r="AV712" i="2"/>
  <c r="AV605" i="2"/>
  <c r="AV452" i="2"/>
  <c r="AV200" i="2"/>
  <c r="AV79" i="2"/>
  <c r="AV672" i="2"/>
  <c r="AV106" i="2"/>
  <c r="AV389" i="2"/>
  <c r="AV328" i="2"/>
  <c r="AV558" i="2"/>
  <c r="AV524" i="2"/>
  <c r="AV285" i="2"/>
  <c r="AV46" i="2"/>
  <c r="AV656" i="2"/>
  <c r="AV187" i="2"/>
  <c r="AV255" i="2"/>
  <c r="AV296" i="2"/>
  <c r="AV123" i="2"/>
  <c r="AV652" i="2"/>
  <c r="AV260" i="2"/>
  <c r="AV446" i="2"/>
  <c r="AV185" i="2"/>
  <c r="AV393" i="2"/>
  <c r="AV675" i="2"/>
  <c r="AV205" i="2"/>
  <c r="AV460" i="2"/>
  <c r="AV600" i="2"/>
  <c r="AV636" i="2"/>
  <c r="AV438" i="2"/>
  <c r="AV650" i="2"/>
  <c r="AV130" i="2"/>
  <c r="AV427" i="2"/>
  <c r="AV221" i="2"/>
  <c r="AV368" i="2"/>
  <c r="AV499" i="2"/>
  <c r="AV533" i="2"/>
  <c r="AV3" i="2"/>
  <c r="AV181" i="2"/>
  <c r="AV683" i="2"/>
  <c r="AV386" i="2"/>
  <c r="AV511" i="2"/>
  <c r="AV100" i="2"/>
  <c r="AV251" i="2"/>
  <c r="AV282" i="2"/>
  <c r="AV321" i="2"/>
  <c r="AV88" i="2"/>
  <c r="AV618" i="2"/>
  <c r="AV163" i="2"/>
  <c r="AV584" i="2"/>
  <c r="AV244" i="2"/>
  <c r="AV421" i="2"/>
  <c r="AV682" i="2"/>
  <c r="AV580" i="2"/>
  <c r="AV617" i="2"/>
  <c r="AV338" i="2"/>
  <c r="AV581" i="2"/>
  <c r="AV669" i="2"/>
  <c r="AV611" i="2"/>
  <c r="AV269" i="2"/>
  <c r="AV108" i="2"/>
  <c r="AV325" i="2"/>
  <c r="AV23" i="2"/>
  <c r="AV455" i="2"/>
  <c r="AV69" i="2"/>
  <c r="AV366" i="2"/>
  <c r="AV395" i="2"/>
  <c r="AV562" i="2"/>
  <c r="AV616" i="2"/>
  <c r="AV63" i="2"/>
  <c r="AV419" i="2"/>
  <c r="AV423" i="2"/>
  <c r="AV120" i="2"/>
  <c r="AV407" i="2"/>
  <c r="AV651" i="2"/>
  <c r="AV351" i="2"/>
  <c r="AV303" i="2"/>
  <c r="AV379" i="2"/>
  <c r="AV371" i="2"/>
  <c r="AV83" i="2"/>
  <c r="AV71" i="2"/>
  <c r="AV699" i="2"/>
  <c r="AV276" i="2"/>
  <c r="X61" i="3" l="1"/>
  <c r="Z112" i="3"/>
  <c r="Z123" i="3"/>
  <c r="Z3" i="3"/>
  <c r="Z34" i="3"/>
  <c r="X112" i="3"/>
  <c r="Z122" i="3"/>
  <c r="X27" i="3"/>
  <c r="Z14" i="3"/>
  <c r="Z106" i="3"/>
  <c r="Z70" i="3"/>
  <c r="X18" i="3"/>
  <c r="X15" i="3"/>
  <c r="Z31" i="3"/>
  <c r="Z39" i="3"/>
  <c r="X108" i="3"/>
  <c r="Z42" i="3"/>
  <c r="Z96" i="3"/>
  <c r="Z117" i="3"/>
  <c r="X52" i="3"/>
  <c r="X85" i="3"/>
  <c r="Z8" i="3"/>
  <c r="Z27" i="3"/>
  <c r="X16" i="3"/>
  <c r="Z99" i="3"/>
  <c r="Z26" i="3"/>
  <c r="Z84" i="3"/>
  <c r="Z124" i="3"/>
  <c r="Z52" i="3"/>
  <c r="X122" i="3"/>
  <c r="Z49" i="3"/>
  <c r="X114" i="3"/>
  <c r="X71" i="3"/>
  <c r="Z80" i="3"/>
  <c r="Z58" i="3"/>
  <c r="Z77" i="3"/>
  <c r="X44" i="3"/>
  <c r="X104" i="3"/>
  <c r="Z74" i="3"/>
  <c r="Z115" i="3"/>
  <c r="X77" i="3"/>
  <c r="X63" i="3"/>
  <c r="X49" i="3"/>
  <c r="X97" i="3"/>
  <c r="X39" i="3"/>
  <c r="X55" i="3"/>
  <c r="Z103" i="3"/>
  <c r="X118" i="3"/>
  <c r="X31" i="3"/>
  <c r="Z91" i="3"/>
  <c r="Z79" i="3"/>
  <c r="X4" i="3"/>
  <c r="Z116" i="3"/>
  <c r="Z88" i="3"/>
  <c r="Z10" i="3"/>
  <c r="X23" i="3"/>
  <c r="X121" i="3"/>
  <c r="Z59" i="3"/>
  <c r="Z68" i="3"/>
  <c r="Z90" i="3"/>
  <c r="X78" i="3"/>
  <c r="Z81" i="3"/>
  <c r="Z75" i="3"/>
  <c r="Z104" i="3"/>
  <c r="Z54" i="3"/>
  <c r="X5" i="3"/>
  <c r="X9" i="3"/>
  <c r="X98" i="3"/>
  <c r="X10" i="3"/>
  <c r="Z94" i="3"/>
  <c r="X91" i="3"/>
  <c r="Z43" i="3"/>
  <c r="Z55" i="3"/>
  <c r="Z60" i="3"/>
  <c r="X33" i="3"/>
  <c r="Z23" i="3"/>
  <c r="Z28" i="3"/>
  <c r="Z109" i="3"/>
  <c r="Z66" i="3"/>
  <c r="Z35" i="3"/>
  <c r="X103" i="3"/>
  <c r="X42" i="3"/>
  <c r="X111" i="3"/>
  <c r="Z15" i="3"/>
  <c r="X29" i="3"/>
  <c r="Z9" i="3"/>
  <c r="X35" i="3"/>
  <c r="X106" i="3"/>
  <c r="X22" i="3"/>
  <c r="X24" i="3"/>
  <c r="Z29" i="3"/>
  <c r="X86" i="3"/>
  <c r="X70" i="3"/>
  <c r="Z114" i="3"/>
  <c r="Z53" i="3"/>
  <c r="Z64" i="3"/>
  <c r="Z6" i="3"/>
  <c r="X113" i="3"/>
  <c r="X56" i="3"/>
  <c r="X117" i="3"/>
  <c r="X126" i="3"/>
  <c r="X8" i="3"/>
  <c r="Z21" i="3"/>
  <c r="Z46" i="3"/>
  <c r="Z44" i="3"/>
  <c r="X17" i="3"/>
  <c r="X47" i="3"/>
  <c r="X65" i="3"/>
  <c r="Z93" i="3"/>
  <c r="X89" i="3"/>
  <c r="X102" i="3"/>
  <c r="X46" i="3"/>
  <c r="X58" i="3"/>
  <c r="X88" i="3"/>
  <c r="X125" i="3"/>
  <c r="Z100" i="3"/>
  <c r="X48" i="3"/>
  <c r="X64" i="3"/>
  <c r="X13" i="3"/>
  <c r="X81" i="3"/>
  <c r="Z101" i="3"/>
  <c r="X14" i="3"/>
  <c r="X75" i="3"/>
  <c r="Z113" i="3"/>
  <c r="X28" i="3"/>
  <c r="X83" i="3"/>
  <c r="Z45" i="3"/>
  <c r="X120" i="3"/>
  <c r="Z86" i="3"/>
  <c r="Z69" i="3"/>
  <c r="X96" i="3"/>
  <c r="X109" i="3"/>
  <c r="Z97" i="3"/>
  <c r="X25" i="3"/>
  <c r="Z89" i="3"/>
  <c r="X3" i="3"/>
  <c r="X51" i="3"/>
  <c r="Z33" i="3"/>
  <c r="Z121" i="3"/>
  <c r="X19" i="3"/>
  <c r="Z40" i="3"/>
  <c r="X11" i="3"/>
  <c r="Z83" i="3"/>
  <c r="X93" i="3"/>
  <c r="Z16" i="3"/>
  <c r="X94" i="3"/>
  <c r="Z4" i="3"/>
  <c r="X79" i="3"/>
  <c r="X74" i="3"/>
  <c r="Z108" i="3"/>
  <c r="Z20" i="3"/>
  <c r="X34" i="3"/>
  <c r="Z22" i="3"/>
  <c r="Z32" i="3"/>
  <c r="Z65" i="3"/>
  <c r="X119" i="3"/>
  <c r="X101" i="3"/>
  <c r="Z120" i="3"/>
  <c r="Z82" i="3"/>
  <c r="X76" i="3"/>
  <c r="X20" i="3"/>
  <c r="Z125" i="3"/>
  <c r="X80" i="3"/>
  <c r="X37" i="3"/>
  <c r="Z56" i="3"/>
  <c r="Z87" i="3"/>
  <c r="Z62" i="3"/>
  <c r="Z67" i="3"/>
  <c r="X67" i="3"/>
  <c r="X110" i="3"/>
  <c r="Z63" i="3"/>
  <c r="Z95" i="3"/>
  <c r="X43" i="3"/>
  <c r="Z73" i="3"/>
  <c r="Z102" i="3"/>
  <c r="X123" i="3"/>
  <c r="Z110" i="3"/>
  <c r="Z85" i="3"/>
  <c r="Z38" i="3"/>
  <c r="Z37" i="3"/>
  <c r="X2" i="3"/>
  <c r="X116" i="3"/>
  <c r="X50" i="3"/>
  <c r="X90" i="3"/>
  <c r="Z41" i="3"/>
  <c r="Z5" i="3"/>
  <c r="Z107" i="3"/>
  <c r="X6" i="3"/>
  <c r="Z98" i="3"/>
  <c r="X40" i="3"/>
  <c r="X115" i="3"/>
  <c r="Z17" i="3"/>
  <c r="X59" i="3"/>
  <c r="Z118" i="3"/>
  <c r="X62" i="3"/>
  <c r="X26" i="3"/>
  <c r="X124" i="3"/>
  <c r="Z92" i="3"/>
  <c r="Z61" i="3"/>
  <c r="Z111" i="3"/>
  <c r="Z18" i="3"/>
  <c r="Z50" i="3"/>
  <c r="Z47" i="3"/>
  <c r="X84" i="3"/>
  <c r="Z13" i="3"/>
  <c r="X72" i="3"/>
  <c r="Z7" i="3"/>
  <c r="X69" i="3"/>
  <c r="X100" i="3"/>
  <c r="X41" i="3"/>
  <c r="X68" i="3"/>
  <c r="Z24" i="3"/>
  <c r="Z25" i="3"/>
  <c r="X53" i="3"/>
  <c r="X60" i="3"/>
  <c r="X66" i="3"/>
  <c r="Z2" i="3"/>
  <c r="X32" i="3"/>
  <c r="X92" i="3"/>
  <c r="Z48" i="3"/>
  <c r="Z36" i="3"/>
  <c r="X105" i="3"/>
  <c r="Z105" i="3"/>
  <c r="X12" i="3"/>
  <c r="Z11" i="3"/>
  <c r="X54" i="3"/>
  <c r="Z71" i="3"/>
  <c r="X21" i="3"/>
  <c r="Z30" i="3"/>
  <c r="Z12" i="3"/>
  <c r="X57" i="3"/>
  <c r="X95" i="3"/>
  <c r="X38" i="3"/>
  <c r="Z78" i="3"/>
  <c r="Z57" i="3"/>
  <c r="X107" i="3"/>
  <c r="X73" i="3"/>
  <c r="Z76" i="3"/>
  <c r="X36" i="3"/>
  <c r="X82" i="3"/>
  <c r="Z126" i="3"/>
  <c r="X7" i="3"/>
  <c r="X87" i="3"/>
  <c r="X99" i="3"/>
  <c r="X30" i="3"/>
  <c r="Z51" i="3"/>
  <c r="X45" i="3"/>
  <c r="Z19" i="3"/>
  <c r="Z119" i="3"/>
  <c r="Z72" i="3"/>
</calcChain>
</file>

<file path=xl/sharedStrings.xml><?xml version="1.0" encoding="utf-8"?>
<sst xmlns="http://schemas.openxmlformats.org/spreadsheetml/2006/main" count="10564" uniqueCount="3218">
  <si>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</si>
  <si>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</si>
  <si>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</si>
  <si>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</si>
  <si>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</si>
  <si>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</si>
  <si>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</si>
  <si>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</si>
  <si>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</si>
  <si>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</si>
  <si>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</si>
  <si>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</si>
  <si>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</si>
  <si>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</si>
  <si>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</si>
  <si>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</si>
  <si>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</si>
  <si>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</si>
  <si>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</si>
  <si>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</si>
  <si>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</si>
  <si>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</si>
  <si>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</si>
  <si>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</si>
  <si>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</si>
  <si>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</si>
  <si>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</si>
  <si>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</si>
  <si>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</si>
  <si>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</si>
  <si>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</si>
  <si>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</si>
  <si>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</si>
  <si>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</si>
  <si>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</si>
  <si>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ITC Ltd</t>
  </si>
  <si>
    <t>ITC</t>
  </si>
  <si>
    <t>FMCG - Tobacco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</si>
  <si>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</si>
  <si>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</si>
  <si>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</si>
  <si>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</si>
  <si>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</si>
  <si>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</si>
  <si>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Larsen and Toubro Ltd</t>
  </si>
  <si>
    <t>LT</t>
  </si>
  <si>
    <t>Construction &amp; Engineering</t>
  </si>
  <si>
    <t>HCL Technologies Ltd</t>
  </si>
  <si>
    <t>HCLTECH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</si>
  <si>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</si>
  <si>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</si>
  <si>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</si>
  <si>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</si>
  <si>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</si>
  <si>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</si>
  <si>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</si>
  <si>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</si>
  <si>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</si>
  <si>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Axis Bank Ltd</t>
  </si>
  <si>
    <t>AXISBANK</t>
  </si>
  <si>
    <t>Mahindra and Mahindra Ltd</t>
  </si>
  <si>
    <t>M&amp;M</t>
  </si>
  <si>
    <t>Four Wheelers</t>
  </si>
  <si>
    <t>Maruti Suzuki India Ltd</t>
  </si>
  <si>
    <t>MARUTI</t>
  </si>
  <si>
    <t>Kotak Mahindra Bank Ltd</t>
  </si>
  <si>
    <t>KOTAKBANK</t>
  </si>
  <si>
    <t>Adani Enterprises Ltd</t>
  </si>
  <si>
    <t>ADANIENT</t>
  </si>
  <si>
    <t>Commodities Trading</t>
  </si>
  <si>
    <t>Oil and Natural Gas Corporation Ltd</t>
  </si>
  <si>
    <t>ONGC</t>
  </si>
  <si>
    <t>Oil &amp; Gas - Exploration &amp; Production</t>
  </si>
  <si>
    <t>UltraTech Cement Ltd</t>
  </si>
  <si>
    <t>ULTRACEMCO</t>
  </si>
  <si>
    <t>Cement</t>
  </si>
  <si>
    <t>Wipro Ltd</t>
  </si>
  <si>
    <t>WIPRO</t>
  </si>
  <si>
    <t>Tata Motors Ltd</t>
  </si>
  <si>
    <t>TATAMOTORS</t>
  </si>
  <si>
    <t>Hindustan Aeronautics Ltd</t>
  </si>
  <si>
    <t>HAL</t>
  </si>
  <si>
    <t>Aerospace &amp; Defense Equipments</t>
  </si>
  <si>
    <t>Adani Ports and Special Economic Zone Ltd</t>
  </si>
  <si>
    <t>ADANIPORTS</t>
  </si>
  <si>
    <t>Ports</t>
  </si>
  <si>
    <t>Power Grid Corporation of India Ltd</t>
  </si>
  <si>
    <t>POWERGRID</t>
  </si>
  <si>
    <t>Power Transmission &amp; Distribution</t>
  </si>
  <si>
    <t>Titan Company Ltd</t>
  </si>
  <si>
    <t>TITAN</t>
  </si>
  <si>
    <t>Precious Metals, Jewellery &amp; Watches</t>
  </si>
  <si>
    <t>Bajaj Finserv Ltd</t>
  </si>
  <si>
    <t>BAJAJFINSV</t>
  </si>
  <si>
    <t>Bajaj Auto Limited</t>
  </si>
  <si>
    <t>BAJAJ-AUTO</t>
  </si>
  <si>
    <t>Two Wheelers</t>
  </si>
  <si>
    <t>Asian Paints Ltd</t>
  </si>
  <si>
    <t>ASIANPAINT</t>
  </si>
  <si>
    <t>Paints</t>
  </si>
  <si>
    <t>Coal India Ltd</t>
  </si>
  <si>
    <t>COALINDIA</t>
  </si>
  <si>
    <t>Mining - Coal</t>
  </si>
  <si>
    <t>Siemens Ltd</t>
  </si>
  <si>
    <t>SIEMENS</t>
  </si>
  <si>
    <t>Conglomerates</t>
  </si>
  <si>
    <t>Adani Green Energy Ltd</t>
  </si>
  <si>
    <t>ADANIGREEN</t>
  </si>
  <si>
    <t>Renewable Energy</t>
  </si>
  <si>
    <t>Avenue Supermarts Ltd</t>
  </si>
  <si>
    <t>DMART</t>
  </si>
  <si>
    <t>Retail - Department Stores</t>
  </si>
  <si>
    <t>JSW Steel Ltd</t>
  </si>
  <si>
    <t>JSWSTEEL</t>
  </si>
  <si>
    <t>Iron &amp; Steel</t>
  </si>
  <si>
    <t>Adani Power Ltd</t>
  </si>
  <si>
    <t>ADANIPOWER</t>
  </si>
  <si>
    <t>Trent Ltd</t>
  </si>
  <si>
    <t>TRENT</t>
  </si>
  <si>
    <t>Retail - Apparel</t>
  </si>
  <si>
    <t>Nestle India Ltd</t>
  </si>
  <si>
    <t>NESTLEIND</t>
  </si>
  <si>
    <t>FMCG - Foods</t>
  </si>
  <si>
    <t>Bharat Electronics Ltd</t>
  </si>
  <si>
    <t>BEL</t>
  </si>
  <si>
    <t>Electronic Equipments</t>
  </si>
  <si>
    <t>Zomato Ltd</t>
  </si>
  <si>
    <t>ZOMATO</t>
  </si>
  <si>
    <t>Online Services</t>
  </si>
  <si>
    <t>Hindustan Zinc Ltd</t>
  </si>
  <si>
    <t>HINDZINC</t>
  </si>
  <si>
    <t>Mining - Diversified</t>
  </si>
  <si>
    <t>Jio Financial Services Ltd</t>
  </si>
  <si>
    <t>JIOFIN</t>
  </si>
  <si>
    <t>Indian Oil Corporation Ltd</t>
  </si>
  <si>
    <t>IOC</t>
  </si>
  <si>
    <t>DLF Ltd</t>
  </si>
  <si>
    <t>DLF</t>
  </si>
  <si>
    <t>Real Estate</t>
  </si>
  <si>
    <t>Indian Railway Finance Corp Ltd</t>
  </si>
  <si>
    <t>IRFC</t>
  </si>
  <si>
    <t>Specialized Finance</t>
  </si>
  <si>
    <t>Varun Beverages Ltd</t>
  </si>
  <si>
    <t>VBL</t>
  </si>
  <si>
    <t>Soft Drinks</t>
  </si>
  <si>
    <t>Tata Steel Ltd</t>
  </si>
  <si>
    <t>TATASTEEL</t>
  </si>
  <si>
    <t>Vedanta Ltd</t>
  </si>
  <si>
    <t>VEDL</t>
  </si>
  <si>
    <t>Metals - Diversified</t>
  </si>
  <si>
    <t>LTIMindtree Ltd</t>
  </si>
  <si>
    <t>LTIM</t>
  </si>
  <si>
    <t>Grasim Industries Ltd</t>
  </si>
  <si>
    <t>GRASIM</t>
  </si>
  <si>
    <t>Tech Mahindra Ltd</t>
  </si>
  <si>
    <t>TECHM</t>
  </si>
  <si>
    <t>Pidilite Industries Ltd</t>
  </si>
  <si>
    <t>PIDILITIND</t>
  </si>
  <si>
    <t>Diversified Chemicals</t>
  </si>
  <si>
    <t>Divi's Laboratories Ltd</t>
  </si>
  <si>
    <t>DIVISLAB</t>
  </si>
  <si>
    <t>Labs &amp; Life Sciences Services</t>
  </si>
  <si>
    <t>SBI Life Insurance Company Ltd</t>
  </si>
  <si>
    <t>SBILIFE</t>
  </si>
  <si>
    <t>Interglobe Aviation Ltd</t>
  </si>
  <si>
    <t>INDIGO</t>
  </si>
  <si>
    <t>Airlines</t>
  </si>
  <si>
    <t>HDFC Life Insurance Company Ltd</t>
  </si>
  <si>
    <t>HDFCLIFE</t>
  </si>
  <si>
    <t>Hyundai Motor India Ltd</t>
  </si>
  <si>
    <t>HYUNDAI</t>
  </si>
  <si>
    <t>ABB India Ltd</t>
  </si>
  <si>
    <t>ABB</t>
  </si>
  <si>
    <t>Heavy Electrical Equipments</t>
  </si>
  <si>
    <t>Power Finance Corporation Ltd</t>
  </si>
  <si>
    <t>PFC</t>
  </si>
  <si>
    <t>Hindalco Industries Ltd</t>
  </si>
  <si>
    <t>HINDALCO</t>
  </si>
  <si>
    <t>Metals - Aluminium</t>
  </si>
  <si>
    <t>Ambuja Cements Ltd</t>
  </si>
  <si>
    <t>AMBUJACEM</t>
  </si>
  <si>
    <t>Britannia Industries Ltd</t>
  </si>
  <si>
    <t>BRITANNIA</t>
  </si>
  <si>
    <t>Tata Power Company Ltd</t>
  </si>
  <si>
    <t>TATAPOWER</t>
  </si>
  <si>
    <t>REC Limited</t>
  </si>
  <si>
    <t>RECLTD</t>
  </si>
  <si>
    <t>Bharat Petroleum Corporation Ltd</t>
  </si>
  <si>
    <t>BPCL</t>
  </si>
  <si>
    <t>Gail (India) Ltd</t>
  </si>
  <si>
    <t>GAIL</t>
  </si>
  <si>
    <t>Gas Distribution</t>
  </si>
  <si>
    <t>Bank of Baroda Ltd</t>
  </si>
  <si>
    <t>BANKBARODA</t>
  </si>
  <si>
    <t>Eicher Motors Ltd</t>
  </si>
  <si>
    <t>EICHERMOT</t>
  </si>
  <si>
    <t>Trucks &amp; Buses</t>
  </si>
  <si>
    <t>Cipla Ltd</t>
  </si>
  <si>
    <t>CIPLA</t>
  </si>
  <si>
    <t>Godrej Consumer Products Ltd</t>
  </si>
  <si>
    <t>GODREJCP</t>
  </si>
  <si>
    <t>FMCG - Personal Products</t>
  </si>
  <si>
    <t>JSW Energy Ltd</t>
  </si>
  <si>
    <t>JSWENERGY</t>
  </si>
  <si>
    <t>Samvardhana Motherson International Ltd</t>
  </si>
  <si>
    <t>MOTHERSON</t>
  </si>
  <si>
    <t>Auto Parts</t>
  </si>
  <si>
    <t>Punjab National Bank</t>
  </si>
  <si>
    <t>PNB</t>
  </si>
  <si>
    <t>TVS Motor Company Ltd</t>
  </si>
  <si>
    <t>TVSMOTOR</t>
  </si>
  <si>
    <t>Bajaj Holdings and Investment Ltd</t>
  </si>
  <si>
    <t>BAJAJHLDNG</t>
  </si>
  <si>
    <t>Asset Management</t>
  </si>
  <si>
    <t>Macrotech Developers Ltd</t>
  </si>
  <si>
    <t>LODHA</t>
  </si>
  <si>
    <t>Shriram Finance Ltd</t>
  </si>
  <si>
    <t>SHRIRAMFIN</t>
  </si>
  <si>
    <t>Bajaj Housing Finance Ltd</t>
  </si>
  <si>
    <t>BAJAJHFL</t>
  </si>
  <si>
    <t>Adani Energy Solutions Ltd</t>
  </si>
  <si>
    <t>ADANIENSOL</t>
  </si>
  <si>
    <t>Power Infrastructure</t>
  </si>
  <si>
    <t>CG Power and Industrial Solutions Ltd</t>
  </si>
  <si>
    <t>CGPOWER</t>
  </si>
  <si>
    <t>Torrent Pharmaceuticals Ltd</t>
  </si>
  <si>
    <t>TORNTPHARM</t>
  </si>
  <si>
    <t>Dr Reddy's Laboratories Ltd</t>
  </si>
  <si>
    <t>DRREDDY</t>
  </si>
  <si>
    <t>Apollo Hospitals Enterprise Ltd</t>
  </si>
  <si>
    <t>APOLLOHOSP</t>
  </si>
  <si>
    <t>Hospitals &amp; Diagnostic Centres</t>
  </si>
  <si>
    <t>Mankind Pharma Ltd</t>
  </si>
  <si>
    <t>MANKIND</t>
  </si>
  <si>
    <t>Cholamandalam Investment and Finance Company Ltd</t>
  </si>
  <si>
    <t>CHOLAFIN</t>
  </si>
  <si>
    <t>United Spirits Ltd</t>
  </si>
  <si>
    <t>UNITDSPR</t>
  </si>
  <si>
    <t>Alcoholic Beverages</t>
  </si>
  <si>
    <t>Max Healthcare Institute Ltd</t>
  </si>
  <si>
    <t>MAXHEALTH</t>
  </si>
  <si>
    <t>Indian Hotels Company Ltd</t>
  </si>
  <si>
    <t>INDHOTEL</t>
  </si>
  <si>
    <t>Hotels, Resorts &amp; Cruise Lines</t>
  </si>
  <si>
    <t>Havells India Ltd</t>
  </si>
  <si>
    <t>HAVELLS</t>
  </si>
  <si>
    <t>Electrical Components &amp; Equipments</t>
  </si>
  <si>
    <t>Bosch Ltd</t>
  </si>
  <si>
    <t>BOSCHLTD</t>
  </si>
  <si>
    <t>ICICI Prudential Life Insurance Company Ltd</t>
  </si>
  <si>
    <t>ICICIPRULI</t>
  </si>
  <si>
    <t>Cummins India Ltd</t>
  </si>
  <si>
    <t>CUMMINSIND</t>
  </si>
  <si>
    <t>Industrial Machinery</t>
  </si>
  <si>
    <t>Polycab India Ltd</t>
  </si>
  <si>
    <t>POLYCAB</t>
  </si>
  <si>
    <t>Indian Overseas Bank</t>
  </si>
  <si>
    <t>IOB</t>
  </si>
  <si>
    <t>Oracle Financial Services Software Ltd</t>
  </si>
  <si>
    <t>OFSS</t>
  </si>
  <si>
    <t>Software Services</t>
  </si>
  <si>
    <t>Info Edge (India) Ltd</t>
  </si>
  <si>
    <t>NAUKRI</t>
  </si>
  <si>
    <t>Tata Consumer Products Ltd</t>
  </si>
  <si>
    <t>TATACONSUM</t>
  </si>
  <si>
    <t>Tea &amp; Coffee</t>
  </si>
  <si>
    <t>Zydus Lifesciences Ltd</t>
  </si>
  <si>
    <t>ZYDUSLIFE</t>
  </si>
  <si>
    <t>Lupin Ltd</t>
  </si>
  <si>
    <t>LUPIN</t>
  </si>
  <si>
    <t>HDFC Asset Management Company Ltd</t>
  </si>
  <si>
    <t>HDFCAMC</t>
  </si>
  <si>
    <t>Hero MotoCorp Ltd</t>
  </si>
  <si>
    <t>HEROMOTOCO</t>
  </si>
  <si>
    <t>ICICI Lombard General Insurance Company Ltd</t>
  </si>
  <si>
    <t>ICICIGI</t>
  </si>
  <si>
    <t>Dabur India Ltd</t>
  </si>
  <si>
    <t>DABUR</t>
  </si>
  <si>
    <t>Canara Bank Ltd</t>
  </si>
  <si>
    <t>CANBK</t>
  </si>
  <si>
    <t>Jindal Steel And Power Ltd</t>
  </si>
  <si>
    <t>JINDALSTEL</t>
  </si>
  <si>
    <t>Dixon Technologies (India) Ltd</t>
  </si>
  <si>
    <t>DIXON</t>
  </si>
  <si>
    <t>Home Electronics &amp; Appliances</t>
  </si>
  <si>
    <t>Rail Vikas Nigam Ltd</t>
  </si>
  <si>
    <t>RVNL</t>
  </si>
  <si>
    <t>Solar Industries India Ltd</t>
  </si>
  <si>
    <t>SOLARINDS</t>
  </si>
  <si>
    <t>Commodity Chemicals</t>
  </si>
  <si>
    <t>Waaree Energies Ltd</t>
  </si>
  <si>
    <t>WAAREEENER</t>
  </si>
  <si>
    <t>Renewable Energy Equipment &amp; Services</t>
  </si>
  <si>
    <t>Union Bank of India Ltd</t>
  </si>
  <si>
    <t>UNIONBANK</t>
  </si>
  <si>
    <t>IDBI Bank Ltd</t>
  </si>
  <si>
    <t>IDBI</t>
  </si>
  <si>
    <t>Private Bank</t>
  </si>
  <si>
    <t>Shree Cement Ltd</t>
  </si>
  <si>
    <t>SHREECEM</t>
  </si>
  <si>
    <t>Persistent Systems Ltd</t>
  </si>
  <si>
    <t>PERSISTENT</t>
  </si>
  <si>
    <t>Indus Towers Ltd</t>
  </si>
  <si>
    <t>INDUSTOWER</t>
  </si>
  <si>
    <t>Telecom Infrastructure</t>
  </si>
  <si>
    <t>Suzlon Energy Ltd</t>
  </si>
  <si>
    <t>SUZLON</t>
  </si>
  <si>
    <t>GMR Airports Ltd</t>
  </si>
  <si>
    <t>GMRINFRA</t>
  </si>
  <si>
    <t>Mazagon Dock Shipbuilders Ltd</t>
  </si>
  <si>
    <t>MAZDOCK</t>
  </si>
  <si>
    <t>Shipbuilding</t>
  </si>
  <si>
    <t>Bharat Heavy Electricals Ltd</t>
  </si>
  <si>
    <t>BHEL</t>
  </si>
  <si>
    <t>Oil India Ltd</t>
  </si>
  <si>
    <t>OIL</t>
  </si>
  <si>
    <t>NHPC Ltd</t>
  </si>
  <si>
    <t>NHPC</t>
  </si>
  <si>
    <t>Indusind Bank Ltd</t>
  </si>
  <si>
    <t>INDUSINDBK</t>
  </si>
  <si>
    <t>Hindustan Petroleum Corp Ltd</t>
  </si>
  <si>
    <t>HINDPETRO</t>
  </si>
  <si>
    <t>Marico Ltd</t>
  </si>
  <si>
    <t>MARICO</t>
  </si>
  <si>
    <t>Torrent Power Ltd</t>
  </si>
  <si>
    <t>TORNTPOWER</t>
  </si>
  <si>
    <t>Adani Total Gas Ltd</t>
  </si>
  <si>
    <t>ATGL</t>
  </si>
  <si>
    <t>Colgate-Palmolive (India) Ltd</t>
  </si>
  <si>
    <t>COLPAL</t>
  </si>
  <si>
    <t>Aurobindo Pharma Ltd</t>
  </si>
  <si>
    <t>AUROPHARMA</t>
  </si>
  <si>
    <t>PB Fintech Ltd</t>
  </si>
  <si>
    <t>POLICYBZR</t>
  </si>
  <si>
    <t>Indian Bank</t>
  </si>
  <si>
    <t>INDIANB</t>
  </si>
  <si>
    <t>Tube Investments of India Ltd</t>
  </si>
  <si>
    <t>TIINDIA</t>
  </si>
  <si>
    <t>Cycles</t>
  </si>
  <si>
    <t>Godrej Properties Ltd</t>
  </si>
  <si>
    <t>GODREJPROP</t>
  </si>
  <si>
    <t>Oberoi Realty Ltd</t>
  </si>
  <si>
    <t>OBEROIRLTY</t>
  </si>
  <si>
    <t>Muthoot Finance Ltd</t>
  </si>
  <si>
    <t>MUTHOOTFIN</t>
  </si>
  <si>
    <t>Kalyan Jewellers India Ltd</t>
  </si>
  <si>
    <t>KALYANKJIL</t>
  </si>
  <si>
    <t>PI Industries Ltd</t>
  </si>
  <si>
    <t>PIIND</t>
  </si>
  <si>
    <t>NMDC Ltd</t>
  </si>
  <si>
    <t>NMDC</t>
  </si>
  <si>
    <t>Mining - Iron Ore</t>
  </si>
  <si>
    <t>Bharti Hexacom Ltd</t>
  </si>
  <si>
    <t>BHARTIHEXA</t>
  </si>
  <si>
    <t>SRF Ltd</t>
  </si>
  <si>
    <t>SRF</t>
  </si>
  <si>
    <t>Alkem Laboratories Ltd</t>
  </si>
  <si>
    <t>ALKEM</t>
  </si>
  <si>
    <t>Prestige Estates Projects Ltd</t>
  </si>
  <si>
    <t>PRESTIGE</t>
  </si>
  <si>
    <t>Patanjali Foods Ltd</t>
  </si>
  <si>
    <t>PATANJALI</t>
  </si>
  <si>
    <t>Packaged Foods &amp; Meats</t>
  </si>
  <si>
    <t>Indian Railway Catering and Tourism Corporation Ltd</t>
  </si>
  <si>
    <t>IRCTC</t>
  </si>
  <si>
    <t>SBI Cards and Payment Services Ltd</t>
  </si>
  <si>
    <t>SBICARD</t>
  </si>
  <si>
    <t>Payment Infrastructure</t>
  </si>
  <si>
    <t>Bharat Forge Ltd</t>
  </si>
  <si>
    <t>BHARATFORG</t>
  </si>
  <si>
    <t>Ashok Leyland Ltd</t>
  </si>
  <si>
    <t>ASHOKLEY</t>
  </si>
  <si>
    <t>Linde India Ltd</t>
  </si>
  <si>
    <t>LINDEINDIA</t>
  </si>
  <si>
    <t>General Insurance Corporation of India</t>
  </si>
  <si>
    <t>GICRE</t>
  </si>
  <si>
    <t>BSE Ltd</t>
  </si>
  <si>
    <t>BSE</t>
  </si>
  <si>
    <t>Stock Exchanges &amp; Ratings</t>
  </si>
  <si>
    <t>Yes Bank Ltd</t>
  </si>
  <si>
    <t>YESBANK</t>
  </si>
  <si>
    <t>JSW Infrastructure Ltd</t>
  </si>
  <si>
    <t>JSWINFRA</t>
  </si>
  <si>
    <t>Abbott India Ltd</t>
  </si>
  <si>
    <t>ABBOTINDIA</t>
  </si>
  <si>
    <t>Motilal Oswal Financial Services Ltd</t>
  </si>
  <si>
    <t>MOTILALOFS</t>
  </si>
  <si>
    <t>Diversified Financials</t>
  </si>
  <si>
    <t>Hitachi Energy India Ltd</t>
  </si>
  <si>
    <t>POWERINDIA</t>
  </si>
  <si>
    <t>Berger Paints India Ltd</t>
  </si>
  <si>
    <t>BERGEPAINT</t>
  </si>
  <si>
    <t>Jindal Stainless Ltd</t>
  </si>
  <si>
    <t>JSL</t>
  </si>
  <si>
    <t>Voltas Ltd</t>
  </si>
  <si>
    <t>VOLTAS</t>
  </si>
  <si>
    <t>Supreme Industries Ltd</t>
  </si>
  <si>
    <t>SUPREMEIND</t>
  </si>
  <si>
    <t>Plastic Products</t>
  </si>
  <si>
    <t>Thermax Limited</t>
  </si>
  <si>
    <t>THERMAX</t>
  </si>
  <si>
    <t>Fertilisers And Chemicals Travancore Ltd</t>
  </si>
  <si>
    <t>FACT</t>
  </si>
  <si>
    <t>Fertilizers &amp; Agro Chemicals</t>
  </si>
  <si>
    <t>Vodafone Idea Ltd</t>
  </si>
  <si>
    <t>IDEA</t>
  </si>
  <si>
    <t>Balkrishna Industries Ltd</t>
  </si>
  <si>
    <t>BALKRISIND</t>
  </si>
  <si>
    <t>Tires &amp; Rubber</t>
  </si>
  <si>
    <t>Schaeffler India Ltd</t>
  </si>
  <si>
    <t>SCHAEFFLER</t>
  </si>
  <si>
    <t>UCO Bank</t>
  </si>
  <si>
    <t>UCOBANK</t>
  </si>
  <si>
    <t>Mphasis Ltd</t>
  </si>
  <si>
    <t>MPHASIS</t>
  </si>
  <si>
    <t>One 97 Communications Ltd</t>
  </si>
  <si>
    <t>PAYTM</t>
  </si>
  <si>
    <t>Business Support Services</t>
  </si>
  <si>
    <t>L&amp;T Technology Services Ltd</t>
  </si>
  <si>
    <t>LTTS</t>
  </si>
  <si>
    <t>Indian Renewable Energy Development Agency Ltd</t>
  </si>
  <si>
    <t>IREDA</t>
  </si>
  <si>
    <t>UNO Minda Ltd</t>
  </si>
  <si>
    <t>UNOMINDA</t>
  </si>
  <si>
    <t>Page Industries Ltd</t>
  </si>
  <si>
    <t>PAGEIND</t>
  </si>
  <si>
    <t>Apparel &amp; Accessories</t>
  </si>
  <si>
    <t>Coforge Ltd</t>
  </si>
  <si>
    <t>COFORGE</t>
  </si>
  <si>
    <t>Fsn E-Commerce Ventures Ltd</t>
  </si>
  <si>
    <t>NYKAA</t>
  </si>
  <si>
    <t>Wellness Services</t>
  </si>
  <si>
    <t>Phoenix Mills Ltd</t>
  </si>
  <si>
    <t>PHOENIXLTD</t>
  </si>
  <si>
    <t>Lloyds Metals And Energy Ltd</t>
  </si>
  <si>
    <t>LLOYDSME</t>
  </si>
  <si>
    <t>Aditya Birla Capital Ltd</t>
  </si>
  <si>
    <t>ABCAPITAL</t>
  </si>
  <si>
    <t>Coromandel International Ltd</t>
  </si>
  <si>
    <t>COROMANDEL</t>
  </si>
  <si>
    <t>United Breweries Ltd</t>
  </si>
  <si>
    <t>UBL</t>
  </si>
  <si>
    <t>Bank of India Ltd</t>
  </si>
  <si>
    <t>BANKINDIA</t>
  </si>
  <si>
    <t>Federal Bank Ltd</t>
  </si>
  <si>
    <t>FEDERALBNK</t>
  </si>
  <si>
    <t>MRF Ltd</t>
  </si>
  <si>
    <t>MRF</t>
  </si>
  <si>
    <t>Tata Communications Ltd</t>
  </si>
  <si>
    <t>TATACOMM</t>
  </si>
  <si>
    <t>Procter &amp; Gamble Hygiene and Health Care Ltd</t>
  </si>
  <si>
    <t>PGHH</t>
  </si>
  <si>
    <t>Container Corporation of India Ltd</t>
  </si>
  <si>
    <t>CONCOR</t>
  </si>
  <si>
    <t>Logistics</t>
  </si>
  <si>
    <t>Premier Energies Ltd</t>
  </si>
  <si>
    <t>PREMIERENE</t>
  </si>
  <si>
    <t>Sundaram Finance Ltd</t>
  </si>
  <si>
    <t>SUNDARMFIN</t>
  </si>
  <si>
    <t>Petronet LNG Ltd</t>
  </si>
  <si>
    <t>PETRONET</t>
  </si>
  <si>
    <t>Oil &amp; Gas - Storage &amp; Transportation</t>
  </si>
  <si>
    <t>Steel Authority of India Ltd</t>
  </si>
  <si>
    <t>SAIL</t>
  </si>
  <si>
    <t>Central Bank of India Ltd</t>
  </si>
  <si>
    <t>CENTRALBK</t>
  </si>
  <si>
    <t>Astral Ltd</t>
  </si>
  <si>
    <t>ASTRAL</t>
  </si>
  <si>
    <t>Building Products - Pipes</t>
  </si>
  <si>
    <t>IDFC First Bank Ltd</t>
  </si>
  <si>
    <t>IDFCFIRSTB</t>
  </si>
  <si>
    <t>Glenmark Pharmaceuticals Ltd</t>
  </si>
  <si>
    <t>GLENMARK</t>
  </si>
  <si>
    <t>Fortis Healthcare Ltd</t>
  </si>
  <si>
    <t>FORTIS</t>
  </si>
  <si>
    <t>Gujarat Fluorochemicals Ltd</t>
  </si>
  <si>
    <t>FLUOROCHEM</t>
  </si>
  <si>
    <t>Specialty Chemicals</t>
  </si>
  <si>
    <t>Nippon Life India Asset Management Ltd</t>
  </si>
  <si>
    <t>NAM-INDIA</t>
  </si>
  <si>
    <t>National Aluminium Co Ltd</t>
  </si>
  <si>
    <t>NATIONALUM</t>
  </si>
  <si>
    <t>SJVN Ltd</t>
  </si>
  <si>
    <t>SJVN</t>
  </si>
  <si>
    <t>Housing and Urban Development Corporation Ltd</t>
  </si>
  <si>
    <t>HUDCO</t>
  </si>
  <si>
    <t>Sona BLW Precision Forgings Ltd</t>
  </si>
  <si>
    <t>SONACOMS</t>
  </si>
  <si>
    <t>GlaxoSmithKline Pharmaceuticals Ltd</t>
  </si>
  <si>
    <t>GLAXO</t>
  </si>
  <si>
    <t>Adani Wilmar Ltd</t>
  </si>
  <si>
    <t>AWL</t>
  </si>
  <si>
    <t>GE Vernova T&amp;D India Ltd</t>
  </si>
  <si>
    <t>GVT&amp;D</t>
  </si>
  <si>
    <t>Tata Elxsi Ltd</t>
  </si>
  <si>
    <t>TATAELXSI</t>
  </si>
  <si>
    <t>AU Small Finance Bank Ltd</t>
  </si>
  <si>
    <t>AUBANK</t>
  </si>
  <si>
    <t>ACC Ltd</t>
  </si>
  <si>
    <t>ACC</t>
  </si>
  <si>
    <t>APL Apollo Tubes Ltd</t>
  </si>
  <si>
    <t>APLAPOLLO</t>
  </si>
  <si>
    <t>Max Financial Services Ltd</t>
  </si>
  <si>
    <t>MFSL</t>
  </si>
  <si>
    <t>UPL Ltd</t>
  </si>
  <si>
    <t>UPL</t>
  </si>
  <si>
    <t>Bank of Maharashtra Ltd</t>
  </si>
  <si>
    <t>MAHABANK</t>
  </si>
  <si>
    <t>Tata Technologies Ltd</t>
  </si>
  <si>
    <t>TATATECH</t>
  </si>
  <si>
    <t>360 One Wam Ltd</t>
  </si>
  <si>
    <t>360ONE</t>
  </si>
  <si>
    <t>Investment Banking &amp; Brokerage</t>
  </si>
  <si>
    <t>3M India Ltd</t>
  </si>
  <si>
    <t>3MINDIA</t>
  </si>
  <si>
    <t>Stationery</t>
  </si>
  <si>
    <t>CRISIL Ltd</t>
  </si>
  <si>
    <t>CRISIL</t>
  </si>
  <si>
    <t>Escorts Kubota Ltd</t>
  </si>
  <si>
    <t>ESCORTS</t>
  </si>
  <si>
    <t>Tractors</t>
  </si>
  <si>
    <t>Jubilant Foodworks Ltd</t>
  </si>
  <si>
    <t>JUBLFOOD</t>
  </si>
  <si>
    <t>Restaurants &amp; Cafes</t>
  </si>
  <si>
    <t>IPCA Laboratories Ltd</t>
  </si>
  <si>
    <t>IPCALAB</t>
  </si>
  <si>
    <t>Honeywell Automation India Ltd</t>
  </si>
  <si>
    <t>HONAUT</t>
  </si>
  <si>
    <t>KPIT Technologies Ltd</t>
  </si>
  <si>
    <t>KPITTECH</t>
  </si>
  <si>
    <t>Bharat Dynamics Ltd</t>
  </si>
  <si>
    <t>BDL</t>
  </si>
  <si>
    <t>Biocon Ltd</t>
  </si>
  <si>
    <t>BIOCON</t>
  </si>
  <si>
    <t>Biotechnology</t>
  </si>
  <si>
    <t>Cochin Shipyard Ltd</t>
  </si>
  <si>
    <t>COCHINSHIP</t>
  </si>
  <si>
    <t>Piramal Pharma Ltd</t>
  </si>
  <si>
    <t>PPLPHARMA</t>
  </si>
  <si>
    <t>Exide Industries Ltd</t>
  </si>
  <si>
    <t>EXIDEIND</t>
  </si>
  <si>
    <t>Batteries</t>
  </si>
  <si>
    <t>Blue Star Ltd</t>
  </si>
  <si>
    <t>BLUESTARCO</t>
  </si>
  <si>
    <t>Deepak Nitrite Ltd</t>
  </si>
  <si>
    <t>DEEPAKNTR</t>
  </si>
  <si>
    <t>Apar Industries Ltd</t>
  </si>
  <si>
    <t>APARINDS</t>
  </si>
  <si>
    <t>Syngene International Ltd</t>
  </si>
  <si>
    <t>SYNGENE</t>
  </si>
  <si>
    <t>Gujarat Gas Ltd</t>
  </si>
  <si>
    <t>GUJGASLTD</t>
  </si>
  <si>
    <t>KEI Industries Ltd</t>
  </si>
  <si>
    <t>KEI</t>
  </si>
  <si>
    <t>Cables</t>
  </si>
  <si>
    <t>Ajanta Pharma Ltd</t>
  </si>
  <si>
    <t>AJANTPHARM</t>
  </si>
  <si>
    <t>Kaynes Technology India Ltd</t>
  </si>
  <si>
    <t>KAYNES</t>
  </si>
  <si>
    <t>Punjab &amp; Sind Bank</t>
  </si>
  <si>
    <t>PSB</t>
  </si>
  <si>
    <t>BASF India Ltd</t>
  </si>
  <si>
    <t>BASF</t>
  </si>
  <si>
    <t>NLC India Ltd</t>
  </si>
  <si>
    <t>NLCINDIA</t>
  </si>
  <si>
    <t>L&amp;T Finance Ltd</t>
  </si>
  <si>
    <t>LTF</t>
  </si>
  <si>
    <t>LIC Housing Finance Ltd</t>
  </si>
  <si>
    <t>LICHSGFIN</t>
  </si>
  <si>
    <t>Home Financing</t>
  </si>
  <si>
    <t>Godfrey Phillips India Ltd</t>
  </si>
  <si>
    <t>GODFRYPHLP</t>
  </si>
  <si>
    <t>Tata Investment Corporation Ltd</t>
  </si>
  <si>
    <t>TATAINVEST</t>
  </si>
  <si>
    <t>AIA Engineering Ltd</t>
  </si>
  <si>
    <t>AIAENG</t>
  </si>
  <si>
    <t>Endurance Technologies Ltd</t>
  </si>
  <si>
    <t>ENDURANCE</t>
  </si>
  <si>
    <t>Mahindra and Mahindra Financial Services Ltd</t>
  </si>
  <si>
    <t>M&amp;MFIN</t>
  </si>
  <si>
    <t>Vedant Fashions Ltd</t>
  </si>
  <si>
    <t>MANYAVAR</t>
  </si>
  <si>
    <t>Textiles</t>
  </si>
  <si>
    <t>Godrej Industries Ltd</t>
  </si>
  <si>
    <t>GODREJIND</t>
  </si>
  <si>
    <t>Central Depository Services (India) Ltd</t>
  </si>
  <si>
    <t>CDSL</t>
  </si>
  <si>
    <t>Dalmia Bharat Ltd</t>
  </si>
  <si>
    <t>DALBHARAT</t>
  </si>
  <si>
    <t>Suven Pharmaceuticals Ltd</t>
  </si>
  <si>
    <t>SUVENPHAR</t>
  </si>
  <si>
    <t>Multi Commodity Exchange of India Ltd</t>
  </si>
  <si>
    <t>MCX</t>
  </si>
  <si>
    <t>Embassy Office Parks REIT</t>
  </si>
  <si>
    <t>EMBASSY</t>
  </si>
  <si>
    <t>Gillette India Ltd</t>
  </si>
  <si>
    <t>GILLETTE</t>
  </si>
  <si>
    <t>KPR Mill Ltd</t>
  </si>
  <si>
    <t>KPRMILL</t>
  </si>
  <si>
    <t>Metro Brands Ltd</t>
  </si>
  <si>
    <t>METROBRAND</t>
  </si>
  <si>
    <t>Footwear</t>
  </si>
  <si>
    <t>Aditya Birla Fashion and Retail Ltd</t>
  </si>
  <si>
    <t>ABFRL</t>
  </si>
  <si>
    <t>J K Cement Ltd</t>
  </si>
  <si>
    <t>JKCEMENT</t>
  </si>
  <si>
    <t>Cholamandalam Financial Holdings Ltd</t>
  </si>
  <si>
    <t>CHOLAHLDNG</t>
  </si>
  <si>
    <t>Radico Khaitan Ltd</t>
  </si>
  <si>
    <t>RADICO</t>
  </si>
  <si>
    <t>Apollo Tyres Ltd</t>
  </si>
  <si>
    <t>APOLLOTYRE</t>
  </si>
  <si>
    <t>IRB Infrastructure Developers Ltd</t>
  </si>
  <si>
    <t>IRB</t>
  </si>
  <si>
    <t>Indraprastha Gas Ltd</t>
  </si>
  <si>
    <t>IGL</t>
  </si>
  <si>
    <t>Go Digit General Insurance Ltd</t>
  </si>
  <si>
    <t>GODIGIT</t>
  </si>
  <si>
    <t>Aditya Birla Real Estate Ltd</t>
  </si>
  <si>
    <t>ABREL</t>
  </si>
  <si>
    <t>New India Assurance Company Ltd</t>
  </si>
  <si>
    <t>NIACL</t>
  </si>
  <si>
    <t>Ola Electric Mobility Ltd</t>
  </si>
  <si>
    <t>OLAELEC</t>
  </si>
  <si>
    <t>Sun Tv Network Ltd</t>
  </si>
  <si>
    <t>SUNTV</t>
  </si>
  <si>
    <t>TV Channels &amp; Broadcasters</t>
  </si>
  <si>
    <t>Bayer Cropscience Ltd</t>
  </si>
  <si>
    <t>BAYERCROP</t>
  </si>
  <si>
    <t>Brainbees Solutions Ltd</t>
  </si>
  <si>
    <t>FIRSTCRY</t>
  </si>
  <si>
    <t>Gland Pharma Ltd</t>
  </si>
  <si>
    <t>GLAND</t>
  </si>
  <si>
    <t>Emami Ltd</t>
  </si>
  <si>
    <t>EMAMILTD</t>
  </si>
  <si>
    <t>ITI Ltd</t>
  </si>
  <si>
    <t>ITI</t>
  </si>
  <si>
    <t>Telecom Equipments</t>
  </si>
  <si>
    <t>Global Health Ltd</t>
  </si>
  <si>
    <t>MEDANTA</t>
  </si>
  <si>
    <t>Bandhan Bank Ltd</t>
  </si>
  <si>
    <t>BANDHANBNK</t>
  </si>
  <si>
    <t>J B Chemicals and Pharmaceuticals Ltd</t>
  </si>
  <si>
    <t>JBCHEPHARM</t>
  </si>
  <si>
    <t>ZF Commercial Vehicle Control Systems India Ltd</t>
  </si>
  <si>
    <t>ZFCVINDIA</t>
  </si>
  <si>
    <t>Star Health and Allied Insurance Company Ltd</t>
  </si>
  <si>
    <t>STARHEALTH</t>
  </si>
  <si>
    <t>Motherson Sumi Wiring India Ltd</t>
  </si>
  <si>
    <t>MSUMI</t>
  </si>
  <si>
    <t>Poonawalla Fincorp Ltd</t>
  </si>
  <si>
    <t>POONAWALLA</t>
  </si>
  <si>
    <t>Mangalore Refinery and Petrochemicals Ltd</t>
  </si>
  <si>
    <t>MRPL</t>
  </si>
  <si>
    <t>Poly Medicure Ltd</t>
  </si>
  <si>
    <t>POLYMED</t>
  </si>
  <si>
    <t>Health Care Equipment &amp; Supplies</t>
  </si>
  <si>
    <t>Tata Chemicals Ltd</t>
  </si>
  <si>
    <t>TATACHEM</t>
  </si>
  <si>
    <t>Authum Investment &amp; Infrastructure Ltd</t>
  </si>
  <si>
    <t>AIIL</t>
  </si>
  <si>
    <t>Brigade Enterprises Ltd</t>
  </si>
  <si>
    <t>BRIGADE</t>
  </si>
  <si>
    <t>ICICI Securities Ltd</t>
  </si>
  <si>
    <t>ISEC</t>
  </si>
  <si>
    <t>Himadri Speciality Chemical Ltd</t>
  </si>
  <si>
    <t>HSCL</t>
  </si>
  <si>
    <t>Sumitomo Chemical India Ltd</t>
  </si>
  <si>
    <t>SUMICHEM</t>
  </si>
  <si>
    <t>Inox Wind Ltd</t>
  </si>
  <si>
    <t>INOXWIND</t>
  </si>
  <si>
    <t>Sundram Fasteners Ltd</t>
  </si>
  <si>
    <t>SUNDRMFAST</t>
  </si>
  <si>
    <t>KEC International Ltd</t>
  </si>
  <si>
    <t>KEC</t>
  </si>
  <si>
    <t>Hindustan Copper Ltd</t>
  </si>
  <si>
    <t>HINDCOPPER</t>
  </si>
  <si>
    <t>Mining - Copper</t>
  </si>
  <si>
    <t>Carborundum Universal Ltd</t>
  </si>
  <si>
    <t>CARBORUNIV</t>
  </si>
  <si>
    <t>Aegis Logistics Ltd</t>
  </si>
  <si>
    <t>AEGISLOG</t>
  </si>
  <si>
    <t>Laurus Labs Ltd</t>
  </si>
  <si>
    <t>LAURUSLABS</t>
  </si>
  <si>
    <t>TVS Holdings Ltd</t>
  </si>
  <si>
    <t>TVSHLTD</t>
  </si>
  <si>
    <t>Emcure Pharmaceuticals Ltd</t>
  </si>
  <si>
    <t>EMCURE</t>
  </si>
  <si>
    <t>Narayana Hrudayalaya Ltd</t>
  </si>
  <si>
    <t>NH</t>
  </si>
  <si>
    <t>NBCC (India) Ltd</t>
  </si>
  <si>
    <t>NBCC</t>
  </si>
  <si>
    <t>Whirlpool of India Ltd</t>
  </si>
  <si>
    <t>WHIRLPOOL</t>
  </si>
  <si>
    <t>Jyoti CNC Automation Ltd</t>
  </si>
  <si>
    <t>JYOTICNC</t>
  </si>
  <si>
    <t>Computer Hardware</t>
  </si>
  <si>
    <t>Delhivery Ltd</t>
  </si>
  <si>
    <t>DELHIVERY</t>
  </si>
  <si>
    <t>Angel One Ltd</t>
  </si>
  <si>
    <t>ANGELONE</t>
  </si>
  <si>
    <t>Crompton Greaves Consumer Electricals Ltd</t>
  </si>
  <si>
    <t>CROMPTON</t>
  </si>
  <si>
    <t>Timken India Ltd</t>
  </si>
  <si>
    <t>TIMKEN</t>
  </si>
  <si>
    <t>Dr. Lal PathLabs Ltd</t>
  </si>
  <si>
    <t>LALPATHLAB</t>
  </si>
  <si>
    <t>Hatsun Agro Product Ltd</t>
  </si>
  <si>
    <t>HATSUN</t>
  </si>
  <si>
    <t>Firstsource Solutions Ltd</t>
  </si>
  <si>
    <t>FSL</t>
  </si>
  <si>
    <t>Outsourced services</t>
  </si>
  <si>
    <t>Ratnamani Metals and Tubes Ltd</t>
  </si>
  <si>
    <t>RATNAMANI</t>
  </si>
  <si>
    <t>Natco Pharma Ltd</t>
  </si>
  <si>
    <t>NATCOPHARM</t>
  </si>
  <si>
    <t>Anant Raj Ltd</t>
  </si>
  <si>
    <t>ANANTRAJ</t>
  </si>
  <si>
    <t>SKF India Ltd</t>
  </si>
  <si>
    <t>SKFINDIA</t>
  </si>
  <si>
    <t>Nuvama Wealth Management Ltd</t>
  </si>
  <si>
    <t>NUVAMA</t>
  </si>
  <si>
    <t>PNB Housing Finance Ltd</t>
  </si>
  <si>
    <t>PNBHOUSING</t>
  </si>
  <si>
    <t>CESC Ltd</t>
  </si>
  <si>
    <t>CESC</t>
  </si>
  <si>
    <t>Pfizer Ltd</t>
  </si>
  <si>
    <t>PFIZER</t>
  </si>
  <si>
    <t>Grindwell Norton Ltd</t>
  </si>
  <si>
    <t>GRINDWELL</t>
  </si>
  <si>
    <t>Amara Raja Energy &amp; Mobility Ltd</t>
  </si>
  <si>
    <t>ARE&amp;M</t>
  </si>
  <si>
    <t>Tejas Networks Ltd</t>
  </si>
  <si>
    <t>TEJASNET</t>
  </si>
  <si>
    <t>Piramal Enterprises Ltd</t>
  </si>
  <si>
    <t>PEL</t>
  </si>
  <si>
    <t>Atul Ltd</t>
  </si>
  <si>
    <t>ATUL</t>
  </si>
  <si>
    <t>Aditya Birla Sun Life AMC Ltd</t>
  </si>
  <si>
    <t>ABSLAMC</t>
  </si>
  <si>
    <t>Computer Age Management Services Ltd</t>
  </si>
  <si>
    <t>CAMS</t>
  </si>
  <si>
    <t>CPSE ETF</t>
  </si>
  <si>
    <t>CPSEETF</t>
  </si>
  <si>
    <t>Equity</t>
  </si>
  <si>
    <t>Krishna Institute of Medical Sciences Ltd</t>
  </si>
  <si>
    <t>KIMS</t>
  </si>
  <si>
    <t>Shyam Metalics and Energy Ltd</t>
  </si>
  <si>
    <t>SHYAMMETL</t>
  </si>
  <si>
    <t>Affle (India) Ltd</t>
  </si>
  <si>
    <t>AFFLE</t>
  </si>
  <si>
    <t>Advertising</t>
  </si>
  <si>
    <t>EIH Ltd</t>
  </si>
  <si>
    <t>EIHOTEL</t>
  </si>
  <si>
    <t>KIOCL Ltd</t>
  </si>
  <si>
    <t>KIOCL</t>
  </si>
  <si>
    <t>Kansai Nerolac Paints Ltd</t>
  </si>
  <si>
    <t>KANSAINER</t>
  </si>
  <si>
    <t>Aster DM Healthcare Ltd</t>
  </si>
  <si>
    <t>ASTERDM</t>
  </si>
  <si>
    <t>Bikaji Foods International Ltd</t>
  </si>
  <si>
    <t>BIKAJI</t>
  </si>
  <si>
    <t>Gujarat State Petronet Ltd</t>
  </si>
  <si>
    <t>GSPL</t>
  </si>
  <si>
    <t>Jupiter Wagons Ltd</t>
  </si>
  <si>
    <t>JWL</t>
  </si>
  <si>
    <t>Rail</t>
  </si>
  <si>
    <t>Amber Enterprises India Ltd</t>
  </si>
  <si>
    <t>AMBER</t>
  </si>
  <si>
    <t>Cyient Ltd</t>
  </si>
  <si>
    <t>CYIENT</t>
  </si>
  <si>
    <t>Devyani International Ltd</t>
  </si>
  <si>
    <t>DEVYANI</t>
  </si>
  <si>
    <t>Ramco Cements Limited</t>
  </si>
  <si>
    <t>RAMCOCEM</t>
  </si>
  <si>
    <t>Castrol India Ltd</t>
  </si>
  <si>
    <t>CASTROLIND</t>
  </si>
  <si>
    <t>Alembic Pharmaceuticals Ltd</t>
  </si>
  <si>
    <t>APLLTD</t>
  </si>
  <si>
    <t>Welspun Corp Ltd</t>
  </si>
  <si>
    <t>WELCORP</t>
  </si>
  <si>
    <t>Kalpataru Projects International Ltd</t>
  </si>
  <si>
    <t>KPIL</t>
  </si>
  <si>
    <t>Nexus Select Trust</t>
  </si>
  <si>
    <t>NXST</t>
  </si>
  <si>
    <t>Mindspace Business Parks REIT</t>
  </si>
  <si>
    <t>MINDSPACE</t>
  </si>
  <si>
    <t>Elgi Equipments Ltd</t>
  </si>
  <si>
    <t>ELGIEQUIP</t>
  </si>
  <si>
    <t>Triveni Turbine Ltd</t>
  </si>
  <si>
    <t>TRITURBINE</t>
  </si>
  <si>
    <t>Vinati Organics Ltd</t>
  </si>
  <si>
    <t>VINATIORGA</t>
  </si>
  <si>
    <t>Aadhar Housing Finance Ltd</t>
  </si>
  <si>
    <t>AADHARHFC</t>
  </si>
  <si>
    <t>Jubilant Pharmova Ltd</t>
  </si>
  <si>
    <t>JUBLPHARMA</t>
  </si>
  <si>
    <t>Jindal SAW Ltd</t>
  </si>
  <si>
    <t>JINDALSAW</t>
  </si>
  <si>
    <t>Chalet Hotels Ltd</t>
  </si>
  <si>
    <t>CHALET</t>
  </si>
  <si>
    <t>Ircon International Ltd</t>
  </si>
  <si>
    <t>IRCON</t>
  </si>
  <si>
    <t>Concord Biotech Ltd</t>
  </si>
  <si>
    <t>CONCORDBIO</t>
  </si>
  <si>
    <t>NCC Ltd</t>
  </si>
  <si>
    <t>NCC</t>
  </si>
  <si>
    <t>Chambal Fertilisers and Chemicals Ltd</t>
  </si>
  <si>
    <t>CHAMBLFERT</t>
  </si>
  <si>
    <t>DCM Shriram Ltd</t>
  </si>
  <si>
    <t>DCMSHRIRAM</t>
  </si>
  <si>
    <t>Relaxo Footwears Ltd</t>
  </si>
  <si>
    <t>RELAXO</t>
  </si>
  <si>
    <t>Kajaria Ceramics Ltd</t>
  </si>
  <si>
    <t>KAJARIACER</t>
  </si>
  <si>
    <t>Building Products - Ceramics</t>
  </si>
  <si>
    <t>Jai Balaji Industries Ltd</t>
  </si>
  <si>
    <t>JAIBALAJI</t>
  </si>
  <si>
    <t>Cello World Ltd</t>
  </si>
  <si>
    <t>CELLO</t>
  </si>
  <si>
    <t>Wockhardt Ltd</t>
  </si>
  <si>
    <t>WOCKPHARMA</t>
  </si>
  <si>
    <t>Bombay Burmah Trading Corporation</t>
  </si>
  <si>
    <t>BBTC</t>
  </si>
  <si>
    <t>Five-Star Business Finance Ltd</t>
  </si>
  <si>
    <t>FIVESTAR</t>
  </si>
  <si>
    <t>Techno Electric &amp; Engineering Company Ltd</t>
  </si>
  <si>
    <t>TECHNOE</t>
  </si>
  <si>
    <t>IIFL Finance Ltd</t>
  </si>
  <si>
    <t>IIFL</t>
  </si>
  <si>
    <t>V Guard Industries Ltd</t>
  </si>
  <si>
    <t>VGUARD</t>
  </si>
  <si>
    <t>Blue Dart Express Ltd</t>
  </si>
  <si>
    <t>BLUEDART</t>
  </si>
  <si>
    <t>Akzo Nobel India Ltd</t>
  </si>
  <si>
    <t>AKZOINDIA</t>
  </si>
  <si>
    <t>Schneider Electric Infrastructure Ltd</t>
  </si>
  <si>
    <t>SCHNEIDER</t>
  </si>
  <si>
    <t>Century Plyboards (India) Ltd</t>
  </si>
  <si>
    <t>CENTURYPLY</t>
  </si>
  <si>
    <t>Wood Products</t>
  </si>
  <si>
    <t>Finolex Cables Ltd</t>
  </si>
  <si>
    <t>FINCABLES</t>
  </si>
  <si>
    <t>JBM Auto Ltd</t>
  </si>
  <si>
    <t>JBMA</t>
  </si>
  <si>
    <t>Karur Vysya Bank Ltd</t>
  </si>
  <si>
    <t>KARURVYSYA</t>
  </si>
  <si>
    <t>HFCL Ltd</t>
  </si>
  <si>
    <t>HFCL</t>
  </si>
  <si>
    <t>Astrazeneca Pharma India Ltd</t>
  </si>
  <si>
    <t>ASTRAZEN</t>
  </si>
  <si>
    <t>CIE Automotive India Ltd</t>
  </si>
  <si>
    <t>CIEINDIA</t>
  </si>
  <si>
    <t>Tbo Tek Ltd</t>
  </si>
  <si>
    <t>TBOTEK</t>
  </si>
  <si>
    <t>Tour &amp; Travel Services</t>
  </si>
  <si>
    <t>Afcons Infrastructure Ltd</t>
  </si>
  <si>
    <t>AFCONS</t>
  </si>
  <si>
    <t>PG Electroplast Ltd</t>
  </si>
  <si>
    <t>PGEL</t>
  </si>
  <si>
    <t>PTC Industries Ltd</t>
  </si>
  <si>
    <t>PTCIL</t>
  </si>
  <si>
    <t>Jyothy Labs Ltd</t>
  </si>
  <si>
    <t>JYOTHYLAB</t>
  </si>
  <si>
    <t>Sobha Ltd</t>
  </si>
  <si>
    <t>SOBHA</t>
  </si>
  <si>
    <t>Signatureglobal (India) Ltd</t>
  </si>
  <si>
    <t>SIGNATURE</t>
  </si>
  <si>
    <t>Finolex Industries Ltd</t>
  </si>
  <si>
    <t>FINPIPE</t>
  </si>
  <si>
    <t>Eris Lifesciences Ltd</t>
  </si>
  <si>
    <t>ERIS</t>
  </si>
  <si>
    <t>Neuland Laboratories Ltd</t>
  </si>
  <si>
    <t>NEULANDLAB</t>
  </si>
  <si>
    <t>Newgen Software Technologies Ltd</t>
  </si>
  <si>
    <t>NEWGEN</t>
  </si>
  <si>
    <t>Navin Fluorine International Ltd</t>
  </si>
  <si>
    <t>NAVINFLUOR</t>
  </si>
  <si>
    <t>Kfin Technologies Ltd</t>
  </si>
  <si>
    <t>KFINTECH</t>
  </si>
  <si>
    <t>Garden Reach Shipbuilders &amp; Engineers Ltd</t>
  </si>
  <si>
    <t>GRSE</t>
  </si>
  <si>
    <t>R R Kabel Ltd</t>
  </si>
  <si>
    <t>RRKABEL</t>
  </si>
  <si>
    <t>BEML Ltd</t>
  </si>
  <si>
    <t>BEML</t>
  </si>
  <si>
    <t>Ramkrishna Forgings Ltd</t>
  </si>
  <si>
    <t>RKFORGE</t>
  </si>
  <si>
    <t>LMW Ltd</t>
  </si>
  <si>
    <t>LMW</t>
  </si>
  <si>
    <t>Sonata Software Ltd</t>
  </si>
  <si>
    <t>SONATSOFTW</t>
  </si>
  <si>
    <t>Aarti Industries Ltd</t>
  </si>
  <si>
    <t>AARTIIND</t>
  </si>
  <si>
    <t>Great Eastern Shipping Company Ltd</t>
  </si>
  <si>
    <t>GESHIP</t>
  </si>
  <si>
    <t>Bata India Ltd</t>
  </si>
  <si>
    <t>BATAINDIA</t>
  </si>
  <si>
    <t>JSW Holdings Ltd</t>
  </si>
  <si>
    <t>JSWHL</t>
  </si>
  <si>
    <t>Kirloskar Oil Engines Ltd</t>
  </si>
  <si>
    <t>KIRLOSENG</t>
  </si>
  <si>
    <t>Capri Global Capital Ltd</t>
  </si>
  <si>
    <t>CGCL</t>
  </si>
  <si>
    <t>Bls International Services Ltd</t>
  </si>
  <si>
    <t>BLS</t>
  </si>
  <si>
    <t>Asahi India Glass Ltd</t>
  </si>
  <si>
    <t>ASAHIINDIA</t>
  </si>
  <si>
    <t>Aptus Value Housing Finance India Ltd</t>
  </si>
  <si>
    <t>APTUS</t>
  </si>
  <si>
    <t>UTI Asset Management Company Ltd</t>
  </si>
  <si>
    <t>UTIAMC</t>
  </si>
  <si>
    <t>Waaree Renewable Technologies Ltd</t>
  </si>
  <si>
    <t>WAAREERTL</t>
  </si>
  <si>
    <t>Doms Industries Ltd</t>
  </si>
  <si>
    <t>DOMS</t>
  </si>
  <si>
    <t>Office Supplies</t>
  </si>
  <si>
    <t>Trident Ltd</t>
  </si>
  <si>
    <t>TRIDENT</t>
  </si>
  <si>
    <t>Deepak Fertilisers and Petrochemicals Corp Ltd</t>
  </si>
  <si>
    <t>DEEPAKFERT</t>
  </si>
  <si>
    <t>Reliance Power Ltd</t>
  </si>
  <si>
    <t>RPOWER</t>
  </si>
  <si>
    <t>Zensar Technologies Ltd</t>
  </si>
  <si>
    <t>ZENSARTECH</t>
  </si>
  <si>
    <t>Indegene Ltd</t>
  </si>
  <si>
    <t>INDGN</t>
  </si>
  <si>
    <t>Swan Energy Ltd</t>
  </si>
  <si>
    <t>SWANENERGY</t>
  </si>
  <si>
    <t>Kirloskar Brothers Ltd</t>
  </si>
  <si>
    <t>KIRLOSBROS</t>
  </si>
  <si>
    <t>Zen Technologies Ltd</t>
  </si>
  <si>
    <t>ZENTEC</t>
  </si>
  <si>
    <t>Sarda Energy &amp; Minerals Ltd</t>
  </si>
  <si>
    <t>SARDAEN</t>
  </si>
  <si>
    <t>Action Construction Equipment Ltd</t>
  </si>
  <si>
    <t>ACE</t>
  </si>
  <si>
    <t>Heavy Machinery</t>
  </si>
  <si>
    <t>Anand Rathi Wealth Ltd</t>
  </si>
  <si>
    <t>ANANDRATHI</t>
  </si>
  <si>
    <t>IFCI Ltd</t>
  </si>
  <si>
    <t>IFCI</t>
  </si>
  <si>
    <t>Rainbow Children's Medicare Ltd</t>
  </si>
  <si>
    <t>RAINBOW</t>
  </si>
  <si>
    <t>Netweb Technologies India Ltd</t>
  </si>
  <si>
    <t>NETWEB</t>
  </si>
  <si>
    <t>PCBL Chemical Ltd</t>
  </si>
  <si>
    <t>PCBL</t>
  </si>
  <si>
    <t>Clean Science and Technology Ltd</t>
  </si>
  <si>
    <t>CLEAN</t>
  </si>
  <si>
    <t>Birlasoft Ltd</t>
  </si>
  <si>
    <t>BSOFT</t>
  </si>
  <si>
    <t>UTI S&amp;P BSE Sensex ETF</t>
  </si>
  <si>
    <t>UTISENSETF</t>
  </si>
  <si>
    <t>Titagarh Rail Systems Ltd</t>
  </si>
  <si>
    <t>TITAGARH</t>
  </si>
  <si>
    <t>G R Infraprojects Ltd</t>
  </si>
  <si>
    <t>GRINFRA</t>
  </si>
  <si>
    <t>HBL Power Systems Ltd</t>
  </si>
  <si>
    <t>HBLPOWER</t>
  </si>
  <si>
    <t>Transformers and Rectifiers (India) Ltd</t>
  </si>
  <si>
    <t>TARIL</t>
  </si>
  <si>
    <t>Fine Organic Industries Ltd</t>
  </si>
  <si>
    <t>FINEORG</t>
  </si>
  <si>
    <t>Caplin Point Laboratories Ltd</t>
  </si>
  <si>
    <t>CAPLIPOINT</t>
  </si>
  <si>
    <t>eClerx Services Limited</t>
  </si>
  <si>
    <t>ECLERX</t>
  </si>
  <si>
    <t>Indian Energy Exchange Ltd</t>
  </si>
  <si>
    <t>IEX</t>
  </si>
  <si>
    <t>Power Trading &amp; Consultancy</t>
  </si>
  <si>
    <t>Gravita India Ltd</t>
  </si>
  <si>
    <t>GRAVITA</t>
  </si>
  <si>
    <t>Metals - Lead</t>
  </si>
  <si>
    <t>Welspun Living Ltd</t>
  </si>
  <si>
    <t>WELSPUNLIV</t>
  </si>
  <si>
    <t>Redington Ltd</t>
  </si>
  <si>
    <t>REDINGTON</t>
  </si>
  <si>
    <t>Technology Hardware</t>
  </si>
  <si>
    <t>Sanofi India Ltd</t>
  </si>
  <si>
    <t>SANOFI</t>
  </si>
  <si>
    <t>E I D-Parry (India) Ltd</t>
  </si>
  <si>
    <t>EIDPARRY</t>
  </si>
  <si>
    <t>Sugar</t>
  </si>
  <si>
    <t>CreditAccess Grameen Ltd</t>
  </si>
  <si>
    <t>CREDITACC</t>
  </si>
  <si>
    <t>Tega Industries Ltd</t>
  </si>
  <si>
    <t>TEGA</t>
  </si>
  <si>
    <t>PVR INOX Ltd</t>
  </si>
  <si>
    <t>PVRINOX</t>
  </si>
  <si>
    <t>Theatres</t>
  </si>
  <si>
    <t>Inox Wind Energy Ltd</t>
  </si>
  <si>
    <t>IWEL</t>
  </si>
  <si>
    <t>Strides Pharma Science Ltd</t>
  </si>
  <si>
    <t>STAR</t>
  </si>
  <si>
    <t>Indiamart Intermesh Ltd</t>
  </si>
  <si>
    <t>INDIAMART</t>
  </si>
  <si>
    <t>KSB Ltd</t>
  </si>
  <si>
    <t>KSB</t>
  </si>
  <si>
    <t>Supreme Petrochem Ltd</t>
  </si>
  <si>
    <t>SPLPETRO</t>
  </si>
  <si>
    <t>Granules India Ltd</t>
  </si>
  <si>
    <t>GRANULES</t>
  </si>
  <si>
    <t>Mahanagar Gas Ltd</t>
  </si>
  <si>
    <t>MGL</t>
  </si>
  <si>
    <t>NMDC Steel Ltd</t>
  </si>
  <si>
    <t>NSLNISP</t>
  </si>
  <si>
    <t>Vardhman Textiles Ltd</t>
  </si>
  <si>
    <t>VTL</t>
  </si>
  <si>
    <t>JM Financial Ltd</t>
  </si>
  <si>
    <t>JMFINANCIL</t>
  </si>
  <si>
    <t>Godrej Agrovet Ltd</t>
  </si>
  <si>
    <t>GODREJAGRO</t>
  </si>
  <si>
    <t>Agro Products</t>
  </si>
  <si>
    <t>Tata Teleservices (Maharashtra) Ltd</t>
  </si>
  <si>
    <t>TTML</t>
  </si>
  <si>
    <t>RITES Ltd</t>
  </si>
  <si>
    <t>RITES</t>
  </si>
  <si>
    <t>Nava Limited</t>
  </si>
  <si>
    <t>NAVA</t>
  </si>
  <si>
    <t>Marksans Pharma Ltd</t>
  </si>
  <si>
    <t>MARKSANS</t>
  </si>
  <si>
    <t>Godawari Power and Ispat Ltd</t>
  </si>
  <si>
    <t>GPIL</t>
  </si>
  <si>
    <t>Raymond Lifestyle Ltd</t>
  </si>
  <si>
    <t>RAYMONDLSL</t>
  </si>
  <si>
    <t>Glenmark Life Sciences Ltd</t>
  </si>
  <si>
    <t>GLS</t>
  </si>
  <si>
    <t>Ingersoll-Rand (India) Ltd</t>
  </si>
  <si>
    <t>INGERRAND</t>
  </si>
  <si>
    <t>LT Foods Ltd</t>
  </si>
  <si>
    <t>LTFOODS</t>
  </si>
  <si>
    <t>City Union Bank Ltd</t>
  </si>
  <si>
    <t>CUB</t>
  </si>
  <si>
    <t>Aavas Financiers Ltd</t>
  </si>
  <si>
    <t>AAVAS</t>
  </si>
  <si>
    <t>Praj Industries Ltd</t>
  </si>
  <si>
    <t>PRAJIND</t>
  </si>
  <si>
    <t>Olectra Greentech Ltd</t>
  </si>
  <si>
    <t>OLECTRA</t>
  </si>
  <si>
    <t>Data Patterns (India) Ltd</t>
  </si>
  <si>
    <t>DATAPATTNS</t>
  </si>
  <si>
    <t>RedTape</t>
  </si>
  <si>
    <t>REDTAPE</t>
  </si>
  <si>
    <t>Cube Highways Trust</t>
  </si>
  <si>
    <t>CUBEINVIT</t>
  </si>
  <si>
    <t>Roads</t>
  </si>
  <si>
    <t>Sterling and Wilson Renewable Energy Ltd</t>
  </si>
  <si>
    <t>SWSOLAR</t>
  </si>
  <si>
    <t>Railtel Corporation of India Ltd</t>
  </si>
  <si>
    <t>RAILTEL</t>
  </si>
  <si>
    <t>Communication &amp; Networking</t>
  </si>
  <si>
    <t>Elecon Engineering Company Ltd</t>
  </si>
  <si>
    <t>ELECON</t>
  </si>
  <si>
    <t>Manappuram Finance Ltd</t>
  </si>
  <si>
    <t>MANAPPURAM</t>
  </si>
  <si>
    <t>Network18 Media &amp; Investments Ltd</t>
  </si>
  <si>
    <t>NETWORK18</t>
  </si>
  <si>
    <t>Movies &amp; TV Serials</t>
  </si>
  <si>
    <t>Genus Power Infrastructures Ltd</t>
  </si>
  <si>
    <t>GENUSPOWER</t>
  </si>
  <si>
    <t>Akums Drugs and Pharmaceuticals Ltd</t>
  </si>
  <si>
    <t>AKUMS</t>
  </si>
  <si>
    <t>Nuvoco Vistas Corporation Ltd</t>
  </si>
  <si>
    <t>NUVOCO</t>
  </si>
  <si>
    <t>Zydus Wellness Ltd</t>
  </si>
  <si>
    <t>ZYDUSWELL</t>
  </si>
  <si>
    <t>Honasa Consumer Ltd</t>
  </si>
  <si>
    <t>HONASA</t>
  </si>
  <si>
    <t>Prudent Corporate Advisory Services Ltd</t>
  </si>
  <si>
    <t>PRUDENT</t>
  </si>
  <si>
    <t>Jaiprakash Power Ventures Ltd</t>
  </si>
  <si>
    <t>JPPOWER</t>
  </si>
  <si>
    <t>Usha Martin Ltd</t>
  </si>
  <si>
    <t>USHAMART</t>
  </si>
  <si>
    <t>Maharashtra Scooters Ltd</t>
  </si>
  <si>
    <t>MAHSCOOTER</t>
  </si>
  <si>
    <t>Minda Corporation Ltd</t>
  </si>
  <si>
    <t>MINDACORP</t>
  </si>
  <si>
    <t>Balrampur Chini Mills Ltd</t>
  </si>
  <si>
    <t>BALRAMCHIN</t>
  </si>
  <si>
    <t>Craftsman Automation Ltd</t>
  </si>
  <si>
    <t>CRAFTSMAN</t>
  </si>
  <si>
    <t>RHI Magnesita India Ltd</t>
  </si>
  <si>
    <t>RHIM</t>
  </si>
  <si>
    <t>TTK Prestige Ltd</t>
  </si>
  <si>
    <t>TTKPRESTIG</t>
  </si>
  <si>
    <t>Zee Entertainment Enterprises Ltd</t>
  </si>
  <si>
    <t>ZEEL</t>
  </si>
  <si>
    <t>MMTC Ltd</t>
  </si>
  <si>
    <t>MMTC</t>
  </si>
  <si>
    <t>Westlife Foodworld Ltd</t>
  </si>
  <si>
    <t>WESTLIFE</t>
  </si>
  <si>
    <t>CEAT Ltd</t>
  </si>
  <si>
    <t>CEATLTD</t>
  </si>
  <si>
    <t>Happiest Minds Technologies Ltd</t>
  </si>
  <si>
    <t>HAPPSTMNDS</t>
  </si>
  <si>
    <t>IIFL Capital Services Ltd</t>
  </si>
  <si>
    <t>IIFLSEC</t>
  </si>
  <si>
    <t>Powergrid Infrastructure Investment Trust</t>
  </si>
  <si>
    <t>PGINVIT</t>
  </si>
  <si>
    <t>Vijaya Diagnostic Centre Ltd</t>
  </si>
  <si>
    <t>VIJAYA</t>
  </si>
  <si>
    <t>Gujarat Mineral Development Corporation Ltd</t>
  </si>
  <si>
    <t>GMDCLTD</t>
  </si>
  <si>
    <t>Jammu and Kashmir Bank Ltd</t>
  </si>
  <si>
    <t>J&amp;KBANK</t>
  </si>
  <si>
    <t>Can Fin Homes Ltd</t>
  </si>
  <si>
    <t>CANFINHOME</t>
  </si>
  <si>
    <t>Tips Music Ltd</t>
  </si>
  <si>
    <t>TIPSMUSIC</t>
  </si>
  <si>
    <t>Sanofi Consumer Healthcare India Ltd</t>
  </si>
  <si>
    <t>SANOFICONR</t>
  </si>
  <si>
    <t>Bengal &amp; Assam Company Ltd</t>
  </si>
  <si>
    <t>BENGALASM</t>
  </si>
  <si>
    <t>Jubilant Ingrevia Ltd</t>
  </si>
  <si>
    <t>JUBLINGREA</t>
  </si>
  <si>
    <t>CE Info Systems Ltd</t>
  </si>
  <si>
    <t>MAPMYINDIA</t>
  </si>
  <si>
    <t>India Cements Ltd</t>
  </si>
  <si>
    <t>INDIACEM</t>
  </si>
  <si>
    <t>Mrs. Bectors Food Specialities Ltd</t>
  </si>
  <si>
    <t>BECTORFOOD</t>
  </si>
  <si>
    <t>Aether Industries Ltd</t>
  </si>
  <si>
    <t>AETHER</t>
  </si>
  <si>
    <t>Vesuvius India Ltd</t>
  </si>
  <si>
    <t>VESUVIUS</t>
  </si>
  <si>
    <t>Safari Industries (India) Ltd</t>
  </si>
  <si>
    <t>SAFARI</t>
  </si>
  <si>
    <t>Reliance Infrastructure Ltd</t>
  </si>
  <si>
    <t>RELINFRA</t>
  </si>
  <si>
    <t>Alok Industries Ltd</t>
  </si>
  <si>
    <t>ALOKINDS</t>
  </si>
  <si>
    <t>Metropolis Healthcare Ltd</t>
  </si>
  <si>
    <t>METROPOLIS</t>
  </si>
  <si>
    <t>INOX India Ltd</t>
  </si>
  <si>
    <t>INOXINDIA</t>
  </si>
  <si>
    <t>Sea-Borne Tankers</t>
  </si>
  <si>
    <t>Bharat 22 ETF</t>
  </si>
  <si>
    <t>ICICIB22</t>
  </si>
  <si>
    <t>Kirloskar Pneumatic Company Ltd</t>
  </si>
  <si>
    <t>KIRLPNU</t>
  </si>
  <si>
    <t>Symphony Ltd</t>
  </si>
  <si>
    <t>SYMPHONY</t>
  </si>
  <si>
    <t>Galaxy Surfactants Ltd</t>
  </si>
  <si>
    <t>GALAXYSURF</t>
  </si>
  <si>
    <t>Happy Forgings Ltd</t>
  </si>
  <si>
    <t>HAPPYFORGE</t>
  </si>
  <si>
    <t>Auto, Truck &amp; Motorcycle Parts</t>
  </si>
  <si>
    <t>ELANTAS Beck India Ltd</t>
  </si>
  <si>
    <t>ELANTAS</t>
  </si>
  <si>
    <t>Nippon India ETF Nifty Bank BeES</t>
  </si>
  <si>
    <t>BANKBEES</t>
  </si>
  <si>
    <t>Raymond Ltd</t>
  </si>
  <si>
    <t>RAYMOND</t>
  </si>
  <si>
    <t>Quess Corp Ltd</t>
  </si>
  <si>
    <t>QUESS</t>
  </si>
  <si>
    <t>Employment Services</t>
  </si>
  <si>
    <t>Engineers India Ltd</t>
  </si>
  <si>
    <t>ENGINERSIN</t>
  </si>
  <si>
    <t>Va Tech Wabag Ltd</t>
  </si>
  <si>
    <t>WABAG</t>
  </si>
  <si>
    <t>Water Management</t>
  </si>
  <si>
    <t>Alkyl Amines Chemicals Ltd</t>
  </si>
  <si>
    <t>ALKYLAMINE</t>
  </si>
  <si>
    <t>Sammaan Capital Ltd</t>
  </si>
  <si>
    <t>SAMMAANCAP</t>
  </si>
  <si>
    <t>Voltamp Transformers Ltd</t>
  </si>
  <si>
    <t>VOLTAMP</t>
  </si>
  <si>
    <t>Choice International Ltd</t>
  </si>
  <si>
    <t>CHOICEIN</t>
  </si>
  <si>
    <t>Intellect Design Arena Ltd</t>
  </si>
  <si>
    <t>INTELLECT</t>
  </si>
  <si>
    <t>KPI Green Energy Ltd</t>
  </si>
  <si>
    <t>KPIGREEN</t>
  </si>
  <si>
    <t>Kirloskar Ferrous Industries Ltd</t>
  </si>
  <si>
    <t>KIRLFER</t>
  </si>
  <si>
    <t>JK Tyre &amp; Industries Ltd</t>
  </si>
  <si>
    <t>JKTYRE</t>
  </si>
  <si>
    <t>Sapphire Foods India Ltd</t>
  </si>
  <si>
    <t>SAPPHIRE</t>
  </si>
  <si>
    <t>Latent View Analytics Ltd</t>
  </si>
  <si>
    <t>LATENTVIEW</t>
  </si>
  <si>
    <t>Edelweiss Financial Services Ltd</t>
  </si>
  <si>
    <t>EDELWEISS</t>
  </si>
  <si>
    <t>Graphite India Ltd</t>
  </si>
  <si>
    <t>GRAPHITE</t>
  </si>
  <si>
    <t>Tanla Platforms Ltd</t>
  </si>
  <si>
    <t>TANLA</t>
  </si>
  <si>
    <t>Bajaj Electricals Ltd</t>
  </si>
  <si>
    <t>BAJAJELEC</t>
  </si>
  <si>
    <t>Isgec Heavy Engineering Ltd</t>
  </si>
  <si>
    <t>ISGEC</t>
  </si>
  <si>
    <t>RBL Bank Ltd</t>
  </si>
  <si>
    <t>RBLBANK</t>
  </si>
  <si>
    <t>Puravankara Ltd</t>
  </si>
  <si>
    <t>PURVA</t>
  </si>
  <si>
    <t>shipping corporation of India Ltd</t>
  </si>
  <si>
    <t>SCI</t>
  </si>
  <si>
    <t>Arvind Ltd</t>
  </si>
  <si>
    <t>ARVIND</t>
  </si>
  <si>
    <t>P N Gadgil Jewellers Ltd</t>
  </si>
  <si>
    <t>PNGJL</t>
  </si>
  <si>
    <t>Syrma SGS Technology Ltd</t>
  </si>
  <si>
    <t>SYRMA</t>
  </si>
  <si>
    <t>Home First Finance Company India Ltd</t>
  </si>
  <si>
    <t>HOMEFIRST</t>
  </si>
  <si>
    <t>Force Motors Ltd</t>
  </si>
  <si>
    <t>FORCEMOT</t>
  </si>
  <si>
    <t>Brookfield India Real Estate Trust</t>
  </si>
  <si>
    <t>BIRET</t>
  </si>
  <si>
    <t>Azad Engineering Ltd</t>
  </si>
  <si>
    <t>AZAD</t>
  </si>
  <si>
    <t>Rategain Travel Technologies Ltd</t>
  </si>
  <si>
    <t>RATEGAIN</t>
  </si>
  <si>
    <t>Rattanindia Enterprises Ltd</t>
  </si>
  <si>
    <t>RTNINDIA</t>
  </si>
  <si>
    <t>Lemon Tree Hotels Ltd</t>
  </si>
  <si>
    <t>LEMONTREE</t>
  </si>
  <si>
    <t>ESAB India Ltd</t>
  </si>
  <si>
    <t>ESABINDIA</t>
  </si>
  <si>
    <t>Bharat Global Developers Ltd</t>
  </si>
  <si>
    <t>BGDL</t>
  </si>
  <si>
    <t>Computer &amp; Electronics Retail</t>
  </si>
  <si>
    <t>Insolation Energy Ltd</t>
  </si>
  <si>
    <t>INA</t>
  </si>
  <si>
    <t>Semiconductors</t>
  </si>
  <si>
    <t>India Grid Trust</t>
  </si>
  <si>
    <t>INDIGRID</t>
  </si>
  <si>
    <t>Sansera Engineering Ltd</t>
  </si>
  <si>
    <t>SANSERA</t>
  </si>
  <si>
    <t>Prism Johnson Ltd</t>
  </si>
  <si>
    <t>PRSMJOHNSN</t>
  </si>
  <si>
    <t>Just Dial Ltd</t>
  </si>
  <si>
    <t>JUSTDIAL</t>
  </si>
  <si>
    <t>Saregama India Ltd</t>
  </si>
  <si>
    <t>SAREGAMA</t>
  </si>
  <si>
    <t>Eureka Forbes Ltd</t>
  </si>
  <si>
    <t>EUREKAFORB</t>
  </si>
  <si>
    <t>Blue Jet Healthcare Ltd</t>
  </si>
  <si>
    <t>BLUEJET</t>
  </si>
  <si>
    <t>Shakti Pumps (India) Ltd</t>
  </si>
  <si>
    <t>SHAKTIPUMP</t>
  </si>
  <si>
    <t>Electrosteel Castings Ltd</t>
  </si>
  <si>
    <t>ELECTCAST</t>
  </si>
  <si>
    <t>Jupiter Life Line Hospitals Ltd</t>
  </si>
  <si>
    <t>JLHL</t>
  </si>
  <si>
    <t>ITD Cementation India Ltd</t>
  </si>
  <si>
    <t>ITDCEM</t>
  </si>
  <si>
    <t>Chennai Petroleum Corporation Ltd</t>
  </si>
  <si>
    <t>CHENNPETRO</t>
  </si>
  <si>
    <t>Campus Activewear Ltd</t>
  </si>
  <si>
    <t>CAMPUS</t>
  </si>
  <si>
    <t>Ganesh Housing Corp Ltd</t>
  </si>
  <si>
    <t>GANESHHOUC</t>
  </si>
  <si>
    <t>Garware Hi-Tech Films Ltd</t>
  </si>
  <si>
    <t>GRWRHITECH</t>
  </si>
  <si>
    <t>Procter &amp; Gamble Health Ltd</t>
  </si>
  <si>
    <t>PGHL</t>
  </si>
  <si>
    <t>CCL Products (India) Ltd</t>
  </si>
  <si>
    <t>CCL</t>
  </si>
  <si>
    <t>Route Mobile Ltd</t>
  </si>
  <si>
    <t>ROUTE</t>
  </si>
  <si>
    <t>Time Technoplast Ltd</t>
  </si>
  <si>
    <t>TIMETECHNO</t>
  </si>
  <si>
    <t>Sheela Foam Ltd</t>
  </si>
  <si>
    <t>SFL</t>
  </si>
  <si>
    <t>Home Furnishing</t>
  </si>
  <si>
    <t>Keystone Realtors Ltd</t>
  </si>
  <si>
    <t>RUSTOMJEE</t>
  </si>
  <si>
    <t>Thomas Cook (India) Ltd</t>
  </si>
  <si>
    <t>THOMASCOOK</t>
  </si>
  <si>
    <t>Allied Blenders and Distillers Ltd</t>
  </si>
  <si>
    <t>ABDL</t>
  </si>
  <si>
    <t>SBFC Finance Ltd</t>
  </si>
  <si>
    <t>SBFC</t>
  </si>
  <si>
    <t>Cera Sanitaryware Ltd</t>
  </si>
  <si>
    <t>CERA</t>
  </si>
  <si>
    <t>Gujarat Narmada Valley Fertilizers &amp; Chemicals Ltd</t>
  </si>
  <si>
    <t>GNFC</t>
  </si>
  <si>
    <t>Shree Renuka Sugars Ltd</t>
  </si>
  <si>
    <t>RENUKA</t>
  </si>
  <si>
    <t>Rashtriya Chemicals and Fertilizers Ltd</t>
  </si>
  <si>
    <t>RCF</t>
  </si>
  <si>
    <t>Epigral Ltd</t>
  </si>
  <si>
    <t>EPIGRAL</t>
  </si>
  <si>
    <t>Black Box Ltd</t>
  </si>
  <si>
    <t>BBOX</t>
  </si>
  <si>
    <t>Transport Corporation of India Ltd</t>
  </si>
  <si>
    <t>TCI</t>
  </si>
  <si>
    <t>Aurionpro Solutions Ltd</t>
  </si>
  <si>
    <t>AURIONPRO</t>
  </si>
  <si>
    <t>JK Lakshmi Cement Ltd</t>
  </si>
  <si>
    <t>JKLAKSHMI</t>
  </si>
  <si>
    <t>Mastek Ltd</t>
  </si>
  <si>
    <t>MASTEK</t>
  </si>
  <si>
    <t>Paradeep Phosphates Ltd</t>
  </si>
  <si>
    <t>PARADEEP</t>
  </si>
  <si>
    <t>Valor Estate Ltd</t>
  </si>
  <si>
    <t>DBREALTY</t>
  </si>
  <si>
    <t>Power Mech Projects Ltd</t>
  </si>
  <si>
    <t>POWERMECH</t>
  </si>
  <si>
    <t>Gujarat Pipavav Port Ltd</t>
  </si>
  <si>
    <t>GPPL</t>
  </si>
  <si>
    <t>Triveni Engineering and Industries Ltd</t>
  </si>
  <si>
    <t>TRIVENI</t>
  </si>
  <si>
    <t>National Standard (India) Ltd</t>
  </si>
  <si>
    <t>NATIONSTD</t>
  </si>
  <si>
    <t>Senco Gold Ltd</t>
  </si>
  <si>
    <t>SENCO</t>
  </si>
  <si>
    <t>Birla Corporation Ltd</t>
  </si>
  <si>
    <t>BIRLACORPN</t>
  </si>
  <si>
    <t>Shriram Pistons &amp; Rings Ltd</t>
  </si>
  <si>
    <t>SHRIPISTON</t>
  </si>
  <si>
    <t>Texmaco Rail &amp; Engineering Ltd</t>
  </si>
  <si>
    <t>TEXRAIL</t>
  </si>
  <si>
    <t>ASK Automotive Ltd</t>
  </si>
  <si>
    <t>ASKAUTOLTD</t>
  </si>
  <si>
    <t>Balu Forge Industries Ltd</t>
  </si>
  <si>
    <t>BALUFORGE</t>
  </si>
  <si>
    <t>Diamond Power Infrastructure Ltd</t>
  </si>
  <si>
    <t>DIACABS</t>
  </si>
  <si>
    <t>E2E Networks Ltd</t>
  </si>
  <si>
    <t>E2E</t>
  </si>
  <si>
    <t>Kotak Nifty Bank ETF</t>
  </si>
  <si>
    <t>BANKNIFTY1</t>
  </si>
  <si>
    <t>Lloyds Engineering Works Ltd</t>
  </si>
  <si>
    <t>LLOYDSENGG</t>
  </si>
  <si>
    <t>Max Estates Ltd</t>
  </si>
  <si>
    <t>MAXESTATES</t>
  </si>
  <si>
    <t>CMS Info Systems Ltd</t>
  </si>
  <si>
    <t>CMSINFO</t>
  </si>
  <si>
    <t>HMT Ltd</t>
  </si>
  <si>
    <t>HMT</t>
  </si>
  <si>
    <t>Maharashtra Seamless Ltd</t>
  </si>
  <si>
    <t>MAHSEAMLES</t>
  </si>
  <si>
    <t>Archean Chemical Industries Ltd</t>
  </si>
  <si>
    <t>ACI</t>
  </si>
  <si>
    <t>HEG Ltd</t>
  </si>
  <si>
    <t>HEG</t>
  </si>
  <si>
    <t>SBI Nifty 50 ETF</t>
  </si>
  <si>
    <t>SETFNIF50</t>
  </si>
  <si>
    <t>F D C Ltd</t>
  </si>
  <si>
    <t>FDC</t>
  </si>
  <si>
    <t>BHARAT Bond ETF-April 2023-Growth</t>
  </si>
  <si>
    <t>EBBETF0423</t>
  </si>
  <si>
    <t>Debt</t>
  </si>
  <si>
    <t>EPL Ltd</t>
  </si>
  <si>
    <t>EPL</t>
  </si>
  <si>
    <t>Packaging</t>
  </si>
  <si>
    <t>Ami Organics Ltd</t>
  </si>
  <si>
    <t>AMIORG</t>
  </si>
  <si>
    <t>Shilpa Medicare Ltd</t>
  </si>
  <si>
    <t>SHILPAMED</t>
  </si>
  <si>
    <t>Kama Holdings Ltd</t>
  </si>
  <si>
    <t>KAMAHOLD</t>
  </si>
  <si>
    <t>HG Infra Engineering Ltd</t>
  </si>
  <si>
    <t>HGINFRA</t>
  </si>
  <si>
    <t>Religare Enterprises Ltd</t>
  </si>
  <si>
    <t>RELIGARE</t>
  </si>
  <si>
    <t>Ion Exchange (India) Ltd</t>
  </si>
  <si>
    <t>IONEXCHANG</t>
  </si>
  <si>
    <t>Environmental Services</t>
  </si>
  <si>
    <t>TVS Supply Chain Solutions Ltd</t>
  </si>
  <si>
    <t>TVSSCS</t>
  </si>
  <si>
    <t>Gujarat State Fertilizers &amp; Chemicals Ltd</t>
  </si>
  <si>
    <t>GSFC</t>
  </si>
  <si>
    <t>Star Cement Ltd</t>
  </si>
  <si>
    <t>STARCEMENT</t>
  </si>
  <si>
    <t>V-mart Retail Ltd</t>
  </si>
  <si>
    <t>VMART</t>
  </si>
  <si>
    <t>Karnataka Bank Ltd</t>
  </si>
  <si>
    <t>KTKBANK</t>
  </si>
  <si>
    <t>MedPlus Health Services Ltd</t>
  </si>
  <si>
    <t>MEDPLUS</t>
  </si>
  <si>
    <t>PNC Infratech Ltd</t>
  </si>
  <si>
    <t>PNCINFRA</t>
  </si>
  <si>
    <t>KNR Constructions Ltd</t>
  </si>
  <si>
    <t>KNRCON</t>
  </si>
  <si>
    <t>Anupam Rasayan India Ltd</t>
  </si>
  <si>
    <t>ANURAS</t>
  </si>
  <si>
    <t>Garware Technical Fibres Ltd</t>
  </si>
  <si>
    <t>GARFIBRES</t>
  </si>
  <si>
    <t>Varroc Engineering Ltd</t>
  </si>
  <si>
    <t>VARROC</t>
  </si>
  <si>
    <t>Mahindra Lifespace Developers Ltd</t>
  </si>
  <si>
    <t>MAHLIFE</t>
  </si>
  <si>
    <t>Sunteck Realty Ltd</t>
  </si>
  <si>
    <t>SUNTECK</t>
  </si>
  <si>
    <t>Avanti Feeds Ltd</t>
  </si>
  <si>
    <t>AVANTIFEED</t>
  </si>
  <si>
    <t>GMR Power and Urban Infra Ltd</t>
  </si>
  <si>
    <t>GMRP&amp;UI</t>
  </si>
  <si>
    <t>Arvind Fashions Ltd</t>
  </si>
  <si>
    <t>ARVINDFASN</t>
  </si>
  <si>
    <t>Infibeam Avenues Ltd</t>
  </si>
  <si>
    <t>INFIBEAM</t>
  </si>
  <si>
    <t>Equitas Small Finance Bank Ltd</t>
  </si>
  <si>
    <t>EQUITASBNK</t>
  </si>
  <si>
    <t>Protean eGov Technologies Ltd</t>
  </si>
  <si>
    <t>PROTEAN</t>
  </si>
  <si>
    <t>IT Consulting &amp; Other Services</t>
  </si>
  <si>
    <t>Gallantt Ispat Ltd</t>
  </si>
  <si>
    <t>GALLANTT</t>
  </si>
  <si>
    <t>Juniper Hotels Ltd</t>
  </si>
  <si>
    <t>JUNIPER</t>
  </si>
  <si>
    <t>Chemplast Sanmar Ltd</t>
  </si>
  <si>
    <t>CHEMPLASTS</t>
  </si>
  <si>
    <t>Equinox India Developments Ltd</t>
  </si>
  <si>
    <t>EMBDL</t>
  </si>
  <si>
    <t>Rajesh Exports Ltd</t>
  </si>
  <si>
    <t>RAJESHEXPO</t>
  </si>
  <si>
    <t>Spicejet Ltd</t>
  </si>
  <si>
    <t>SPICEJET</t>
  </si>
  <si>
    <t>Orchid Pharma Ltd</t>
  </si>
  <si>
    <t>ORCHPHARMA</t>
  </si>
  <si>
    <t>Surya Roshni Ltd</t>
  </si>
  <si>
    <t>SURYAROSNI</t>
  </si>
  <si>
    <t>India Shelter Finance Corporation Ltd</t>
  </si>
  <si>
    <t>INDIASHLTR</t>
  </si>
  <si>
    <t>PDS Limited</t>
  </si>
  <si>
    <t>PDSL</t>
  </si>
  <si>
    <t>PC Jeweller Ltd</t>
  </si>
  <si>
    <t>PCJEWELLER</t>
  </si>
  <si>
    <t>RattanIndia Power Ltd</t>
  </si>
  <si>
    <t>RTNPOWER</t>
  </si>
  <si>
    <t>Privi Speciality Chemicals Ltd</t>
  </si>
  <si>
    <t>PRIVISCL</t>
  </si>
  <si>
    <t>Mahindra Holidays and Resorts India Ltd</t>
  </si>
  <si>
    <t>MHRIL</t>
  </si>
  <si>
    <t>Laxmi Organic Industries Ltd</t>
  </si>
  <si>
    <t>LXCHEM</t>
  </si>
  <si>
    <t>JK Paper Ltd</t>
  </si>
  <si>
    <t>JKPAPER</t>
  </si>
  <si>
    <t>Paper Products</t>
  </si>
  <si>
    <t>Sharda Cropchem Ltd</t>
  </si>
  <si>
    <t>SHARDACROP</t>
  </si>
  <si>
    <t>Astra Microwave Products Ltd</t>
  </si>
  <si>
    <t>ASTRAMICRO</t>
  </si>
  <si>
    <t>Indigo Paints Ltd</t>
  </si>
  <si>
    <t>INDIGOPNTS</t>
  </si>
  <si>
    <t>Sundaram Finance Holdings Ltd</t>
  </si>
  <si>
    <t>SUNDARMHLD</t>
  </si>
  <si>
    <t>Sandur Manganese and Iron Ores Ltd</t>
  </si>
  <si>
    <t>SANDUMA</t>
  </si>
  <si>
    <t>Dodla Dairy Ltd</t>
  </si>
  <si>
    <t>DODLA</t>
  </si>
  <si>
    <t>Ujjivan Small Finance Bank Ltd</t>
  </si>
  <si>
    <t>UJJIVANSFB</t>
  </si>
  <si>
    <t>Dhanuka Agritech Ltd</t>
  </si>
  <si>
    <t>DHANUKA</t>
  </si>
  <si>
    <t>eMudhra Ltd</t>
  </si>
  <si>
    <t>EMUDHRA</t>
  </si>
  <si>
    <t>Electronics Mart India Ltd</t>
  </si>
  <si>
    <t>EMIL</t>
  </si>
  <si>
    <t>Piccadily Agro Industries Ltd</t>
  </si>
  <si>
    <t>PICCADIL</t>
  </si>
  <si>
    <t>Anup Engineering Ltd</t>
  </si>
  <si>
    <t>ANUP</t>
  </si>
  <si>
    <t>Dilip Buildcon Ltd</t>
  </si>
  <si>
    <t>DBL</t>
  </si>
  <si>
    <t>Responsive Industries Ltd</t>
  </si>
  <si>
    <t>RESPONIND</t>
  </si>
  <si>
    <t>Building Products - Granite</t>
  </si>
  <si>
    <t>Greenlam Industries Ltd</t>
  </si>
  <si>
    <t>GREENLAM</t>
  </si>
  <si>
    <t>Building Products - Laminates</t>
  </si>
  <si>
    <t>Nazara Technologies Ltd</t>
  </si>
  <si>
    <t>NAZARA</t>
  </si>
  <si>
    <t>Theme Parks &amp; Gaming</t>
  </si>
  <si>
    <t>Suprajit Engineering Ltd</t>
  </si>
  <si>
    <t>SUPRAJIT</t>
  </si>
  <si>
    <t>Ahluwalia Contracts (India) Ltd</t>
  </si>
  <si>
    <t>AHLUCONT</t>
  </si>
  <si>
    <t>Nesco Ltd</t>
  </si>
  <si>
    <t>NESCO</t>
  </si>
  <si>
    <t>Man Infraconstruction Ltd</t>
  </si>
  <si>
    <t>MANINFRA</t>
  </si>
  <si>
    <t>Indo Count Industries Ltd</t>
  </si>
  <si>
    <t>ICIL</t>
  </si>
  <si>
    <t>Shoppers Stop Ltd</t>
  </si>
  <si>
    <t>SHOPERSTOP</t>
  </si>
  <si>
    <t>Sudarshan Chemical Industries Ltd</t>
  </si>
  <si>
    <t>SUDARSCHEM</t>
  </si>
  <si>
    <t>Pilani Investment And Industries Corporation Ltd</t>
  </si>
  <si>
    <t>PILANIINVS</t>
  </si>
  <si>
    <t>Tamilnad Mercantile Bank Ltd</t>
  </si>
  <si>
    <t>TMB</t>
  </si>
  <si>
    <t>Ethos Ltd</t>
  </si>
  <si>
    <t>ETHOSLTD</t>
  </si>
  <si>
    <t>Kennametal India Ltd</t>
  </si>
  <si>
    <t>KENNAMET</t>
  </si>
  <si>
    <t>Orient Cement Ltd</t>
  </si>
  <si>
    <t>ORIENTCEM</t>
  </si>
  <si>
    <t>Bondada Engineering Ltd</t>
  </si>
  <si>
    <t>BONDADA</t>
  </si>
  <si>
    <t>Technocraft Industries (India) Ltd</t>
  </si>
  <si>
    <t>TIIL</t>
  </si>
  <si>
    <t>Skipper Ltd</t>
  </si>
  <si>
    <t>SKIPPER</t>
  </si>
  <si>
    <t>IFB Industries Ltd</t>
  </si>
  <si>
    <t>IFBIND</t>
  </si>
  <si>
    <t>National Highways Infra Trust</t>
  </si>
  <si>
    <t>NHIT</t>
  </si>
  <si>
    <t>Sun Pharma Advanced Research Co Ltd</t>
  </si>
  <si>
    <t>SPARC</t>
  </si>
  <si>
    <t>Balaji Amines Ltd</t>
  </si>
  <si>
    <t>BALAMINES</t>
  </si>
  <si>
    <t>ICRA Ltd</t>
  </si>
  <si>
    <t>ICRA</t>
  </si>
  <si>
    <t>Tilaknagar Industries Ltd</t>
  </si>
  <si>
    <t>TI</t>
  </si>
  <si>
    <t>Hindustan Foods Ltd</t>
  </si>
  <si>
    <t>HNDFDS</t>
  </si>
  <si>
    <t>V I P Industries Ltd</t>
  </si>
  <si>
    <t>VIPIND</t>
  </si>
  <si>
    <t>BHARAT Bond ETF-April 2030-Growth</t>
  </si>
  <si>
    <t>EBBETF0430</t>
  </si>
  <si>
    <t>Moil Ltd</t>
  </si>
  <si>
    <t>MOIL</t>
  </si>
  <si>
    <t>Mining - Manganese</t>
  </si>
  <si>
    <t>Welspun Enterprises Ltd</t>
  </si>
  <si>
    <t>WELENT</t>
  </si>
  <si>
    <t>Ashoka Buildcon Ltd</t>
  </si>
  <si>
    <t>ASHOKA</t>
  </si>
  <si>
    <t>Elcid Investments Ltd</t>
  </si>
  <si>
    <t>ELCIDIN</t>
  </si>
  <si>
    <t>Hindustan Construction Company Ltd</t>
  </si>
  <si>
    <t>HCC</t>
  </si>
  <si>
    <t>Kesoram Industries Ltd</t>
  </si>
  <si>
    <t>KESORAMIND</t>
  </si>
  <si>
    <t>Ujaas Energy Ltd</t>
  </si>
  <si>
    <t>UEL</t>
  </si>
  <si>
    <t>Entero Healthcare Solutions Ltd</t>
  </si>
  <si>
    <t>ENTERO</t>
  </si>
  <si>
    <t>Healthcare Global Enterprises Ltd</t>
  </si>
  <si>
    <t>HCG</t>
  </si>
  <si>
    <t>Network People Services Technologies Ltd</t>
  </si>
  <si>
    <t>NPST</t>
  </si>
  <si>
    <t>BHARAT Bond ETF-April 2032</t>
  </si>
  <si>
    <t>BBETF0432</t>
  </si>
  <si>
    <t>Go Fashion (India) Ltd</t>
  </si>
  <si>
    <t>GOCOLORS</t>
  </si>
  <si>
    <t>TD Power Systems Ltd</t>
  </si>
  <si>
    <t>TDPOWERSYS</t>
  </si>
  <si>
    <t>Bansal Wire Industries Ltd</t>
  </si>
  <si>
    <t>BANSALWIRE</t>
  </si>
  <si>
    <t>Gabriel India Ltd</t>
  </si>
  <si>
    <t>GABRIEL</t>
  </si>
  <si>
    <t>KRBL Ltd</t>
  </si>
  <si>
    <t>KRBL</t>
  </si>
  <si>
    <t>Rallis India Ltd</t>
  </si>
  <si>
    <t>RALLIS</t>
  </si>
  <si>
    <t>AGI Greenpac Ltd</t>
  </si>
  <si>
    <t>AGI</t>
  </si>
  <si>
    <t>Niit Learning Systems Ltd</t>
  </si>
  <si>
    <t>NIITMTS</t>
  </si>
  <si>
    <t>Education Services</t>
  </si>
  <si>
    <t>India Infrastructure Trust</t>
  </si>
  <si>
    <t>INFRATRUST</t>
  </si>
  <si>
    <t>Tarc Ltd</t>
  </si>
  <si>
    <t>TARC</t>
  </si>
  <si>
    <t>Websol Energy System Ltd</t>
  </si>
  <si>
    <t>WEBELSOLAR</t>
  </si>
  <si>
    <t>Unichem Laboratories Ltd</t>
  </si>
  <si>
    <t>UNICHEMLAB</t>
  </si>
  <si>
    <t>Refex Industries Ltd</t>
  </si>
  <si>
    <t>REFEX</t>
  </si>
  <si>
    <t>South Indian Bank Ltd</t>
  </si>
  <si>
    <t>SOUTHBANK</t>
  </si>
  <si>
    <t>Gokaldas Exports Ltd</t>
  </si>
  <si>
    <t>GOKEX</t>
  </si>
  <si>
    <t>Indinfravit Trust</t>
  </si>
  <si>
    <t>INDINFR</t>
  </si>
  <si>
    <t>Share India Securities Ltd</t>
  </si>
  <si>
    <t>SHAREINDIA</t>
  </si>
  <si>
    <t>Mishra Dhatu Nigam Ltd</t>
  </si>
  <si>
    <t>MIDHANI</t>
  </si>
  <si>
    <t>Manorama Industries Ltd</t>
  </si>
  <si>
    <t>MANORAMA</t>
  </si>
  <si>
    <t>Sharda Motor Industries Ltd</t>
  </si>
  <si>
    <t>SHARDAMOTR</t>
  </si>
  <si>
    <t>Gopal Snacks Ltd</t>
  </si>
  <si>
    <t>GOPAL</t>
  </si>
  <si>
    <t>Sterlite Technologies Ltd</t>
  </si>
  <si>
    <t>STLTECH</t>
  </si>
  <si>
    <t>Kovai Medical Center and Hospital Ltd</t>
  </si>
  <si>
    <t>KOVAI</t>
  </si>
  <si>
    <t>Lloyds Enterprises Ltd</t>
  </si>
  <si>
    <t>LLOYDSENT</t>
  </si>
  <si>
    <t>Trading Companies &amp; Distributors</t>
  </si>
  <si>
    <t>Borosil Renewables Ltd</t>
  </si>
  <si>
    <t>BORORENEW</t>
  </si>
  <si>
    <t>Housewares</t>
  </si>
  <si>
    <t>Jindal Worldwide Ltd</t>
  </si>
  <si>
    <t>JINDWORLD</t>
  </si>
  <si>
    <t>Aarti Pharmalabs Ltd</t>
  </si>
  <si>
    <t>AARTIPHARM</t>
  </si>
  <si>
    <t>Gujarat Ambuja Exports Ltd</t>
  </si>
  <si>
    <t>GAEL</t>
  </si>
  <si>
    <t>Gujarat Alkalies And Chemicals Ltd</t>
  </si>
  <si>
    <t>GUJALKALI</t>
  </si>
  <si>
    <t>Lux Industries Ltd</t>
  </si>
  <si>
    <t>LUXIND</t>
  </si>
  <si>
    <t>Gulf Oil Lubricants India Ltd</t>
  </si>
  <si>
    <t>GULFOILLUB</t>
  </si>
  <si>
    <t>WPIL Ltd</t>
  </si>
  <si>
    <t>WPIL</t>
  </si>
  <si>
    <t>Cartrade Tech Ltd</t>
  </si>
  <si>
    <t>CARTRADE</t>
  </si>
  <si>
    <t>Ganesha Ecosphere Ltd</t>
  </si>
  <si>
    <t>GANECOS</t>
  </si>
  <si>
    <t>Jai Corp Ltd</t>
  </si>
  <si>
    <t>JAICORPLTD</t>
  </si>
  <si>
    <t>R Systems International Ltd</t>
  </si>
  <si>
    <t>RSYSTEMS</t>
  </si>
  <si>
    <t>GHCL Ltd</t>
  </si>
  <si>
    <t>GHCL</t>
  </si>
  <si>
    <t>Optiemus Infracom Ltd</t>
  </si>
  <si>
    <t>OPTIEMUS</t>
  </si>
  <si>
    <t>Inox Green Energy Services Ltd</t>
  </si>
  <si>
    <t>INOXGREEN</t>
  </si>
  <si>
    <t>GMM Pfaudler Ltd</t>
  </si>
  <si>
    <t>GMMPFAUDLR</t>
  </si>
  <si>
    <t>National Fertilizers Ltd</t>
  </si>
  <si>
    <t>NFL</t>
  </si>
  <si>
    <t>Easy Trip Planners Ltd</t>
  </si>
  <si>
    <t>EASEMYTRIP</t>
  </si>
  <si>
    <t>J Kumar Infraprojects Ltd</t>
  </si>
  <si>
    <t>JKIL</t>
  </si>
  <si>
    <t>Le Travenues Technology Ltd</t>
  </si>
  <si>
    <t>IXIGO</t>
  </si>
  <si>
    <t>Pricol Ltd</t>
  </si>
  <si>
    <t>PRICOLLTD</t>
  </si>
  <si>
    <t>Shilchar Technologies Ltd</t>
  </si>
  <si>
    <t>SHILCTECH</t>
  </si>
  <si>
    <t>Ceigall India Ltd</t>
  </si>
  <si>
    <t>CEIGALL</t>
  </si>
  <si>
    <t>Aditya Vision Ltd</t>
  </si>
  <si>
    <t>AVL</t>
  </si>
  <si>
    <t>VST Industries Ltd</t>
  </si>
  <si>
    <t>VSTIND</t>
  </si>
  <si>
    <t>Rolex Rings Ltd</t>
  </si>
  <si>
    <t>ROLEXRINGS</t>
  </si>
  <si>
    <t>Borosil Ltd</t>
  </si>
  <si>
    <t>BOROLTD</t>
  </si>
  <si>
    <t>Neogen Chemicals Ltd</t>
  </si>
  <si>
    <t>NEOGEN</t>
  </si>
  <si>
    <t>SIS Ltd</t>
  </si>
  <si>
    <t>SIS</t>
  </si>
  <si>
    <t>Awfis Space Solutions Ltd</t>
  </si>
  <si>
    <t>AWFIS</t>
  </si>
  <si>
    <t>DB Corp Ltd</t>
  </si>
  <si>
    <t>DBCORP</t>
  </si>
  <si>
    <t>Publishing</t>
  </si>
  <si>
    <t>Thangamayil Jewellery Ltd</t>
  </si>
  <si>
    <t>THANGAMAYL</t>
  </si>
  <si>
    <t>Innova Captab Ltd</t>
  </si>
  <si>
    <t>INNOVACAP</t>
  </si>
  <si>
    <t>Allcargo Logistics Ltd</t>
  </si>
  <si>
    <t>ALLCARGO</t>
  </si>
  <si>
    <t>Advanced Enzyme Technologies Ltd</t>
  </si>
  <si>
    <t>ADVENZYMES</t>
  </si>
  <si>
    <t>MAS Financial Services Ltd</t>
  </si>
  <si>
    <t>MASFIN</t>
  </si>
  <si>
    <t>Rain Industries Ltd</t>
  </si>
  <si>
    <t>RAIN</t>
  </si>
  <si>
    <t>PTC India Ltd</t>
  </si>
  <si>
    <t>PTC</t>
  </si>
  <si>
    <t>Banco Products (India) Ltd</t>
  </si>
  <si>
    <t>BANCOINDIA</t>
  </si>
  <si>
    <t>SeQuent Scientific Ltd</t>
  </si>
  <si>
    <t>SEQUENT</t>
  </si>
  <si>
    <t>Johnson Controls-Hitachi Air Conditioning India Ltd</t>
  </si>
  <si>
    <t>JCHAC</t>
  </si>
  <si>
    <t>Sundaram Clayton Ltd</t>
  </si>
  <si>
    <t>SUNCLAY</t>
  </si>
  <si>
    <t>CSB Bank Ltd</t>
  </si>
  <si>
    <t>CSBBANK</t>
  </si>
  <si>
    <t>Marsons Ltd</t>
  </si>
  <si>
    <t>MARSONS</t>
  </si>
  <si>
    <t>India Tourism Development Corp Ltd</t>
  </si>
  <si>
    <t>ITDC</t>
  </si>
  <si>
    <t>Avalon Technologies Ltd</t>
  </si>
  <si>
    <t>AVALON</t>
  </si>
  <si>
    <t>Yatharth Hospital &amp; Trauma Care Services Ltd</t>
  </si>
  <si>
    <t>YATHARTH</t>
  </si>
  <si>
    <t>Cyient DLM Ltd</t>
  </si>
  <si>
    <t>CYIENTDLM</t>
  </si>
  <si>
    <t>Supriya Lifescience Ltd</t>
  </si>
  <si>
    <t>SUPRIYA</t>
  </si>
  <si>
    <t>Shaily Engineering Plastics Ltd</t>
  </si>
  <si>
    <t>SHAILY</t>
  </si>
  <si>
    <t>Heidelbergcement India Ltd</t>
  </si>
  <si>
    <t>HEIDELBERG</t>
  </si>
  <si>
    <t>Thyrocare Technologies Ltd</t>
  </si>
  <si>
    <t>THYROCARE</t>
  </si>
  <si>
    <t>Orient Electric Ltd</t>
  </si>
  <si>
    <t>ORIENTELEC</t>
  </si>
  <si>
    <t>Nippon India ETF Gold BeES</t>
  </si>
  <si>
    <t>GOLDBEES</t>
  </si>
  <si>
    <t>Gold</t>
  </si>
  <si>
    <t>LS Industries Ltd</t>
  </si>
  <si>
    <t>LSIND</t>
  </si>
  <si>
    <t>Prince Pipes and Fittings Ltd</t>
  </si>
  <si>
    <t>PRINCEPIPE</t>
  </si>
  <si>
    <t>Kirloskar Industries Ltd</t>
  </si>
  <si>
    <t>KIRLOSIND</t>
  </si>
  <si>
    <t>Sky Gold Ltd</t>
  </si>
  <si>
    <t>SKYGOLD</t>
  </si>
  <si>
    <t>Hemisphere Properties India Ltd</t>
  </si>
  <si>
    <t>HEMIPROP</t>
  </si>
  <si>
    <t>Zaggle Prepaid Ocean Services Ltd</t>
  </si>
  <si>
    <t>ZAGGLE</t>
  </si>
  <si>
    <t>Rajoo Engineers Ltd</t>
  </si>
  <si>
    <t>RAJOOENG</t>
  </si>
  <si>
    <t>Magellanic Cloud Ltd</t>
  </si>
  <si>
    <t>MCLOUD</t>
  </si>
  <si>
    <t>Bharat Rasayan Ltd</t>
  </si>
  <si>
    <t>BHARATRAS</t>
  </si>
  <si>
    <t>VRL Logistics Ltd</t>
  </si>
  <si>
    <t>VRLLOG</t>
  </si>
  <si>
    <t>MTAR Technologies Ltd</t>
  </si>
  <si>
    <t>MTARTECH</t>
  </si>
  <si>
    <t>Grauer And Weil (India) Ltd</t>
  </si>
  <si>
    <t>GRAUWEIL</t>
  </si>
  <si>
    <t>Dynamatic Technologies Ltd</t>
  </si>
  <si>
    <t>DYNAMATECH</t>
  </si>
  <si>
    <t>Gufic Biosciences Ltd</t>
  </si>
  <si>
    <t>GUFICBIO</t>
  </si>
  <si>
    <t>Orissa Minerals Development Company Ltd</t>
  </si>
  <si>
    <t>ORISSAMINE</t>
  </si>
  <si>
    <t>Vaibhav Global Ltd</t>
  </si>
  <si>
    <t>VAIBHAVGBL</t>
  </si>
  <si>
    <t>Wonderla Holidays Ltd</t>
  </si>
  <si>
    <t>WONDERLA</t>
  </si>
  <si>
    <t>Epack Durable Ltd</t>
  </si>
  <si>
    <t>EPACK</t>
  </si>
  <si>
    <t>Hikal Ltd</t>
  </si>
  <si>
    <t>HIKAL</t>
  </si>
  <si>
    <t>Oriana Power Ltd</t>
  </si>
  <si>
    <t>ORIANA</t>
  </si>
  <si>
    <t>Pearl Global Industries Ltd</t>
  </si>
  <si>
    <t>PGIL</t>
  </si>
  <si>
    <t>Kaveri Seed Company Ltd</t>
  </si>
  <si>
    <t>KSCL</t>
  </si>
  <si>
    <t>Seeds</t>
  </si>
  <si>
    <t>Pitti Engineering Ltd</t>
  </si>
  <si>
    <t>PITTIENG</t>
  </si>
  <si>
    <t>Bombay Dyeing and Mfg Co Ltd</t>
  </si>
  <si>
    <t>BOMDYEING</t>
  </si>
  <si>
    <t>SG Mart Ltd</t>
  </si>
  <si>
    <t>SGMART</t>
  </si>
  <si>
    <t>Renewable Electricity</t>
  </si>
  <si>
    <t>Heritage Foods Ltd</t>
  </si>
  <si>
    <t>HERITGFOOD</t>
  </si>
  <si>
    <t>Jana Small Finance Bank Ltd</t>
  </si>
  <si>
    <t>JSFB</t>
  </si>
  <si>
    <t>Nocil Ltd</t>
  </si>
  <si>
    <t>NOCIL</t>
  </si>
  <si>
    <t>Jain Irrigation Systems Ltd</t>
  </si>
  <si>
    <t>JISLJALEQS</t>
  </si>
  <si>
    <t>Agricultural &amp; Farm Machinery</t>
  </si>
  <si>
    <t>Hawkins Cookers Ltd</t>
  </si>
  <si>
    <t>HAWKINCOOK</t>
  </si>
  <si>
    <t>Harsha Engineers International Ltd</t>
  </si>
  <si>
    <t>HARSHA</t>
  </si>
  <si>
    <t>TeamLease Services Ltd</t>
  </si>
  <si>
    <t>TEAMLEASE</t>
  </si>
  <si>
    <t>Morepen Laboratories Ltd</t>
  </si>
  <si>
    <t>MOREPENLAB</t>
  </si>
  <si>
    <t>Greenpanel Industries Ltd</t>
  </si>
  <si>
    <t>GREENPANEL</t>
  </si>
  <si>
    <t>Bharat Bijlee Ltd</t>
  </si>
  <si>
    <t>BBL</t>
  </si>
  <si>
    <t>Rossari Biotech Ltd</t>
  </si>
  <si>
    <t>ROSSARI</t>
  </si>
  <si>
    <t>Restaurant Brands Asia Ltd</t>
  </si>
  <si>
    <t>RBA</t>
  </si>
  <si>
    <t>Moschip Technologies Ltd</t>
  </si>
  <si>
    <t>MOSCHIP</t>
  </si>
  <si>
    <t>Tinplate Company of India Ltd</t>
  </si>
  <si>
    <t>TINPLATE</t>
  </si>
  <si>
    <t>Utkarsh Small Finance Bank Ltd</t>
  </si>
  <si>
    <t>UTKARSHBNK</t>
  </si>
  <si>
    <t>MSTC Ltd</t>
  </si>
  <si>
    <t>MSTCLTD</t>
  </si>
  <si>
    <t>Aarti Drugs Ltd</t>
  </si>
  <si>
    <t>AARTIDRUGS</t>
  </si>
  <si>
    <t>Nippon India ETF Nifty 50 BeES</t>
  </si>
  <si>
    <t>NIFTYBEES</t>
  </si>
  <si>
    <t>Styrenix Performance Materials Ltd</t>
  </si>
  <si>
    <t>STYRENIX</t>
  </si>
  <si>
    <t>CARE Ratings Ltd</t>
  </si>
  <si>
    <t>CARERATING</t>
  </si>
  <si>
    <t>Solara Active Pharma Sciences Ltd</t>
  </si>
  <si>
    <t>SOLARA</t>
  </si>
  <si>
    <t>Bajaj Hindusthan Sugar Ltd</t>
  </si>
  <si>
    <t>BAJAJHIND</t>
  </si>
  <si>
    <t>Gokul Agro Resources Ltd</t>
  </si>
  <si>
    <t>GOKULAGRO</t>
  </si>
  <si>
    <t>Jamna Auto Industries Ltd</t>
  </si>
  <si>
    <t>JAMNAAUTO</t>
  </si>
  <si>
    <t>Greenply Industries Ltd</t>
  </si>
  <si>
    <t>GREENPLY</t>
  </si>
  <si>
    <t>Greaves Cotton Ltd</t>
  </si>
  <si>
    <t>GREAVESCOT</t>
  </si>
  <si>
    <t>Bannari Amman Sugars Ltd</t>
  </si>
  <si>
    <t>BANARISUG</t>
  </si>
  <si>
    <t>EMS Ltd</t>
  </si>
  <si>
    <t>EMSLIMITED</t>
  </si>
  <si>
    <t>Uflex Ltd</t>
  </si>
  <si>
    <t>UFLEX</t>
  </si>
  <si>
    <t>Medi Assist Healthcare Services Ltd</t>
  </si>
  <si>
    <t>MEDIASSIST</t>
  </si>
  <si>
    <t>Gateway Distriparks Ltd</t>
  </si>
  <si>
    <t>GATEWAY</t>
  </si>
  <si>
    <t>JTEKT India Ltd</t>
  </si>
  <si>
    <t>JTEKTINDIA</t>
  </si>
  <si>
    <t>Fiem Industries Ltd</t>
  </si>
  <si>
    <t>FIEMIND</t>
  </si>
  <si>
    <t>Subros Ltd</t>
  </si>
  <si>
    <t>SUBROS</t>
  </si>
  <si>
    <t>V2 Retail Ltd</t>
  </si>
  <si>
    <t>V2RETAIL</t>
  </si>
  <si>
    <t>Indraprastha Medical Corporation Ltd</t>
  </si>
  <si>
    <t>INDRAMEDCO</t>
  </si>
  <si>
    <t>Exicom Tele-Systems Ltd</t>
  </si>
  <si>
    <t>EXICOM</t>
  </si>
  <si>
    <t>Jayaswal Neco Industries Ltd</t>
  </si>
  <si>
    <t>JAYNECOIND</t>
  </si>
  <si>
    <t>Fineotex Chemical Ltd</t>
  </si>
  <si>
    <t>FCL</t>
  </si>
  <si>
    <t>Ramky Infrastructure Ltd</t>
  </si>
  <si>
    <t>RAMKY</t>
  </si>
  <si>
    <t>Shanthi Gears Ltd</t>
  </si>
  <si>
    <t>SHANTIGEAR</t>
  </si>
  <si>
    <t>Bhagiradha Chemicals and Industries Ltd</t>
  </si>
  <si>
    <t>BHAGCHEM</t>
  </si>
  <si>
    <t>Jeena Sikho Lifecare Ltd</t>
  </si>
  <si>
    <t>JSLL</t>
  </si>
  <si>
    <t>Indian Metals and Ferro Alloys Ltd</t>
  </si>
  <si>
    <t>IMFA</t>
  </si>
  <si>
    <t>Kitex Garments Ltd</t>
  </si>
  <si>
    <t>KITEX</t>
  </si>
  <si>
    <t>Arvind Smartspaces Ltd</t>
  </si>
  <si>
    <t>ARVSMART</t>
  </si>
  <si>
    <t>S H Kelkar and Company Ltd</t>
  </si>
  <si>
    <t>SHK</t>
  </si>
  <si>
    <t>Patel Engineering Ltd</t>
  </si>
  <si>
    <t>PATELENG</t>
  </si>
  <si>
    <t>Paras Defence and Space Technologies Ltd</t>
  </si>
  <si>
    <t>PARAS</t>
  </si>
  <si>
    <t>Avantel Ltd</t>
  </si>
  <si>
    <t>AVANTEL</t>
  </si>
  <si>
    <t>LG Balakrishnan &amp; Bros Ltd</t>
  </si>
  <si>
    <t>LGBBROSLTD</t>
  </si>
  <si>
    <t>RPG Life Sciences Limited</t>
  </si>
  <si>
    <t>RPGLIFE</t>
  </si>
  <si>
    <t>Samhi Hotels Ltd</t>
  </si>
  <si>
    <t>SAMHI</t>
  </si>
  <si>
    <t>Servotech Power Systems Ltd</t>
  </si>
  <si>
    <t>SERVOTECH</t>
  </si>
  <si>
    <t>SEPC Ltd</t>
  </si>
  <si>
    <t>SEPC</t>
  </si>
  <si>
    <t>Northern ARC Capital Ltd</t>
  </si>
  <si>
    <t>NORTHARC</t>
  </si>
  <si>
    <t>Shrem InvIT</t>
  </si>
  <si>
    <t>SHREMINVIT</t>
  </si>
  <si>
    <t>Eraaya Lifespaces Ltd</t>
  </si>
  <si>
    <t>ERAAYA</t>
  </si>
  <si>
    <t>Paisalo Digital Ltd</t>
  </si>
  <si>
    <t>PAISALO</t>
  </si>
  <si>
    <t>Imagicaaworld Entertainment Ltd</t>
  </si>
  <si>
    <t>IMAGICAA</t>
  </si>
  <si>
    <t>Dhani Services Ltd</t>
  </si>
  <si>
    <t>DHANI</t>
  </si>
  <si>
    <t>VST Tillers Tractors Ltd</t>
  </si>
  <si>
    <t>VSTTILLERS</t>
  </si>
  <si>
    <t>K.P. Energy Ltd</t>
  </si>
  <si>
    <t>KPEL</t>
  </si>
  <si>
    <t>Prime Focus Ltd</t>
  </si>
  <si>
    <t>PFOCUS</t>
  </si>
  <si>
    <t>Animation</t>
  </si>
  <si>
    <t>JTL Industries Ltd</t>
  </si>
  <si>
    <t>JTLIND</t>
  </si>
  <si>
    <t>Balmer Lawrie and Company Ltd</t>
  </si>
  <si>
    <t>BALMLAWRIE</t>
  </si>
  <si>
    <t>Sunflag Iron and Steel Co Ltd</t>
  </si>
  <si>
    <t>SUNFLAG</t>
  </si>
  <si>
    <t>Polyplex Corp Ltd</t>
  </si>
  <si>
    <t>POLYPLEX</t>
  </si>
  <si>
    <t>Cigniti Technologies Ltd</t>
  </si>
  <si>
    <t>CIGNITITEC</t>
  </si>
  <si>
    <t>India Glycols Ltd</t>
  </si>
  <si>
    <t>INDIAGLYCO</t>
  </si>
  <si>
    <t>Artemis Medicare Services Ltd</t>
  </si>
  <si>
    <t>ARTEMISMED</t>
  </si>
  <si>
    <t>Kewal Kiran Clothing Ltd</t>
  </si>
  <si>
    <t>KKCL</t>
  </si>
  <si>
    <t>Fedbank Financial Services Ltd</t>
  </si>
  <si>
    <t>FEDFINA</t>
  </si>
  <si>
    <t>D P Abhushan Ltd</t>
  </si>
  <si>
    <t>DPABHUSHAN</t>
  </si>
  <si>
    <t>Venus Pipes and Tubes Ltd</t>
  </si>
  <si>
    <t>VENUSPIPES</t>
  </si>
  <si>
    <t>SJS Enterprises Ltd</t>
  </si>
  <si>
    <t>SJS</t>
  </si>
  <si>
    <t>Sri Adhikari Brothers Television Network Ltd</t>
  </si>
  <si>
    <t>SABTNL</t>
  </si>
  <si>
    <t>Nirlon Ltd</t>
  </si>
  <si>
    <t>NIRLON</t>
  </si>
  <si>
    <t>DCX Systems Ltd</t>
  </si>
  <si>
    <t>DCXINDIA</t>
  </si>
  <si>
    <t>Dalmia Bharat Sugar and Industries Ltd</t>
  </si>
  <si>
    <t>DALMIASUG</t>
  </si>
  <si>
    <t>Honda India Power Products Ltd</t>
  </si>
  <si>
    <t>HONDAPOWER</t>
  </si>
  <si>
    <t>La Opala R G Ltd</t>
  </si>
  <si>
    <t>LAOPALA</t>
  </si>
  <si>
    <t>DCB Bank Ltd</t>
  </si>
  <si>
    <t>DCBBANK</t>
  </si>
  <si>
    <t>Stylam Industries Ltd</t>
  </si>
  <si>
    <t>STYLAMIND</t>
  </si>
  <si>
    <t>Swaraj Engines Ltd</t>
  </si>
  <si>
    <t>SWARAJENG</t>
  </si>
  <si>
    <t>Kingfa Science and Technology (India) Ltd</t>
  </si>
  <si>
    <t>KINGFA</t>
  </si>
  <si>
    <t>IndoStar Capital Finance Ltd</t>
  </si>
  <si>
    <t>INDOSTAR</t>
  </si>
  <si>
    <t>IRB InvIT Fund</t>
  </si>
  <si>
    <t>IRBINVIT</t>
  </si>
  <si>
    <t>TCI Express Ltd</t>
  </si>
  <si>
    <t>TCIEXP</t>
  </si>
  <si>
    <t>Motilal Oswal NASDAQ 100 ETF</t>
  </si>
  <si>
    <t>MON100</t>
  </si>
  <si>
    <t>Vishnu Prakash R Punglia Ltd</t>
  </si>
  <si>
    <t>VPRPL</t>
  </si>
  <si>
    <t>Hi-Tech Pipes Ltd</t>
  </si>
  <si>
    <t>HITECH</t>
  </si>
  <si>
    <t>Goldiam International Ltd</t>
  </si>
  <si>
    <t>GOLDIAM</t>
  </si>
  <si>
    <t>TCNS Clothing Co Ltd</t>
  </si>
  <si>
    <t>TCNSBRANDS</t>
  </si>
  <si>
    <t>Savita Oil Technologies Ltd</t>
  </si>
  <si>
    <t>SOTL</t>
  </si>
  <si>
    <t>West Coast Paper Mills Ltd</t>
  </si>
  <si>
    <t>WSTCSTPAPR</t>
  </si>
  <si>
    <t>KRN Heat Exchanger and Refrigeration Ltd</t>
  </si>
  <si>
    <t>KRN</t>
  </si>
  <si>
    <t>Hubtown Ltd</t>
  </si>
  <si>
    <t>HUBTOWN</t>
  </si>
  <si>
    <t>Nalwa Sons Investments Ltd</t>
  </si>
  <si>
    <t>NSIL</t>
  </si>
  <si>
    <t>Raghav Productivity Enhancers Ltd</t>
  </si>
  <si>
    <t>RPEL</t>
  </si>
  <si>
    <t>Kalyani Steels Ltd</t>
  </si>
  <si>
    <t>KSL</t>
  </si>
  <si>
    <t>BF Utilities Ltd</t>
  </si>
  <si>
    <t>BFUTILITIE</t>
  </si>
  <si>
    <t>Hinduja Global Solutions Ltd</t>
  </si>
  <si>
    <t>HGS</t>
  </si>
  <si>
    <t>Monarch Networth Capital Ltd</t>
  </si>
  <si>
    <t>MONARCH</t>
  </si>
  <si>
    <t>MPS Ltd</t>
  </si>
  <si>
    <t>MPSLTD</t>
  </si>
  <si>
    <t>Sula Vineyards Ltd</t>
  </si>
  <si>
    <t>SULA</t>
  </si>
  <si>
    <t>RPSG Ventures Ltd</t>
  </si>
  <si>
    <t>RPSGVENT</t>
  </si>
  <si>
    <t>Gujarat Themis Biosyn Ltd</t>
  </si>
  <si>
    <t>GUJTHEM</t>
  </si>
  <si>
    <t>Fischer Medical Ventures Ltd</t>
  </si>
  <si>
    <t>FISCHER</t>
  </si>
  <si>
    <t>Sanghvi Movers Ltd</t>
  </si>
  <si>
    <t>SANGHVIMOV</t>
  </si>
  <si>
    <t>Shivalik Bimetal Controls Ltd</t>
  </si>
  <si>
    <t>SBCL</t>
  </si>
  <si>
    <t>Lumax AutoTechnologies Ltd</t>
  </si>
  <si>
    <t>LUMAXTECH</t>
  </si>
  <si>
    <t>Sindhu Trade Links Ltd</t>
  </si>
  <si>
    <t>SINDHUTRAD</t>
  </si>
  <si>
    <t>Jindal Poly Films Ltd</t>
  </si>
  <si>
    <t>JINDALPOLY</t>
  </si>
  <si>
    <t>JNK India Ltd</t>
  </si>
  <si>
    <t>JNKINDIA</t>
  </si>
  <si>
    <t>Vishnu Chemicals Ltd</t>
  </si>
  <si>
    <t>VISHNU</t>
  </si>
  <si>
    <t>Geojit Financial Services Ltd</t>
  </si>
  <si>
    <t>GEOJITFSL</t>
  </si>
  <si>
    <t>Blue Cloud Softech Solutions Ltd</t>
  </si>
  <si>
    <t>BLUECLOUDS</t>
  </si>
  <si>
    <t>Ajmera Realty &amp; Infra India Ltd</t>
  </si>
  <si>
    <t>AJMERA</t>
  </si>
  <si>
    <t>Hathway Cable and Datacom Ltd</t>
  </si>
  <si>
    <t>HATHWAY</t>
  </si>
  <si>
    <t>Cable &amp; D2H</t>
  </si>
  <si>
    <t>Thirumalai Chemicals Ltd</t>
  </si>
  <si>
    <t>TIRUMALCHM</t>
  </si>
  <si>
    <t>Alembic Ltd</t>
  </si>
  <si>
    <t>ALEMBICLTD</t>
  </si>
  <si>
    <t>Muthoot Microfin Ltd</t>
  </si>
  <si>
    <t>MUTHOOTMF</t>
  </si>
  <si>
    <t>Microfinancing</t>
  </si>
  <si>
    <t>Seamec Ltd</t>
  </si>
  <si>
    <t>SEAMECLTD</t>
  </si>
  <si>
    <t>Oil &amp; Gas - Equipment &amp; Services</t>
  </si>
  <si>
    <t>KDDL Ltd</t>
  </si>
  <si>
    <t>KDDL</t>
  </si>
  <si>
    <t>Oriental Hotels Ltd</t>
  </si>
  <si>
    <t>ORIENTHOT</t>
  </si>
  <si>
    <t>Quick Heal Technologies Ltd</t>
  </si>
  <si>
    <t>QUICKHEAL</t>
  </si>
  <si>
    <t>Summit Securities Ltd</t>
  </si>
  <si>
    <t>SUMMITSEC</t>
  </si>
  <si>
    <t>Datamatics Global Services Ltd</t>
  </si>
  <si>
    <t>DATAMATICS</t>
  </si>
  <si>
    <t>Precision Wires India Ltd</t>
  </si>
  <si>
    <t>PRECWIRE</t>
  </si>
  <si>
    <t>Veedol Corporation Ltd</t>
  </si>
  <si>
    <t>VEEDOL</t>
  </si>
  <si>
    <t>HPL Electric &amp; Power Ltd</t>
  </si>
  <si>
    <t>HPL</t>
  </si>
  <si>
    <t>Bhansali Engineering Polymers Ltd</t>
  </si>
  <si>
    <t>BEPL</t>
  </si>
  <si>
    <t>Apeejay Surrendra Park Hotels Ltd</t>
  </si>
  <si>
    <t>PARKHOTELS</t>
  </si>
  <si>
    <t>Steel Strips Wheels Ltd</t>
  </si>
  <si>
    <t>SSWL</t>
  </si>
  <si>
    <t>Ddev Plastiks Industries Ltd</t>
  </si>
  <si>
    <t>DDEVPLASTIK</t>
  </si>
  <si>
    <t>ADF Foods Ltd</t>
  </si>
  <si>
    <t>ADFFOODS</t>
  </si>
  <si>
    <t>Delta Corp Ltd</t>
  </si>
  <si>
    <t>DELTACORP</t>
  </si>
  <si>
    <t>Marathon Nextgen Realty Ltd</t>
  </si>
  <si>
    <t>MARATHON</t>
  </si>
  <si>
    <t>Siyaram Silk Mills Ltd</t>
  </si>
  <si>
    <t>SIYSIL</t>
  </si>
  <si>
    <t>Max Ventures and Industries Ltd</t>
  </si>
  <si>
    <t>MAXVIL</t>
  </si>
  <si>
    <t>Motisons Jewellers Ltd</t>
  </si>
  <si>
    <t>MOTISONS</t>
  </si>
  <si>
    <t>Apparel &amp; Accessories Retailers</t>
  </si>
  <si>
    <t>Deep Industries Ltd</t>
  </si>
  <si>
    <t>DEEPINDS</t>
  </si>
  <si>
    <t>Goodluck India Ltd</t>
  </si>
  <si>
    <t>GOODLUCK</t>
  </si>
  <si>
    <t>Nucleus Software Exports Ltd</t>
  </si>
  <si>
    <t>NUCLEUS</t>
  </si>
  <si>
    <t>Marine Electricals (India) Ltd</t>
  </si>
  <si>
    <t>MARINE</t>
  </si>
  <si>
    <t>KP Green Engineering Ltd</t>
  </si>
  <si>
    <t>KPGEL</t>
  </si>
  <si>
    <t>Heavy Electrical Equipment</t>
  </si>
  <si>
    <t>Tasty Bite Eatables Ltd</t>
  </si>
  <si>
    <t>TASTYBITE</t>
  </si>
  <si>
    <t>Jyoti Structures Ltd</t>
  </si>
  <si>
    <t>JYOTISTRUC</t>
  </si>
  <si>
    <t>Wendt (India) Limited</t>
  </si>
  <si>
    <t>WENDT</t>
  </si>
  <si>
    <t>Globus Spirits Ltd</t>
  </si>
  <si>
    <t>GLOBUSSPR</t>
  </si>
  <si>
    <t>DCW Ltd</t>
  </si>
  <si>
    <t>DCW</t>
  </si>
  <si>
    <t>Pokarna Ltd</t>
  </si>
  <si>
    <t>POKARNA</t>
  </si>
  <si>
    <t>Suraj Estate Developers Ltd</t>
  </si>
  <si>
    <t>SURAJEST</t>
  </si>
  <si>
    <t>Real Estate Rental, Development &amp; Operations</t>
  </si>
  <si>
    <t>Genesys International Corporation Ltd</t>
  </si>
  <si>
    <t>GENESYS</t>
  </si>
  <si>
    <t>Gujarat Industries Power Company Ltd</t>
  </si>
  <si>
    <t>GIPCL</t>
  </si>
  <si>
    <t>Precision Camshafts Ltd</t>
  </si>
  <si>
    <t>PRECAM</t>
  </si>
  <si>
    <t>Ashiana Housing Ltd</t>
  </si>
  <si>
    <t>ASHIANA</t>
  </si>
  <si>
    <t>Bajaj Consumer Care Ltd</t>
  </si>
  <si>
    <t>BAJAJCON</t>
  </si>
  <si>
    <t>Dollar Industries Ltd</t>
  </si>
  <si>
    <t>DOLLAR</t>
  </si>
  <si>
    <t>Navneet Education Ltd</t>
  </si>
  <si>
    <t>NAVNETEDUL</t>
  </si>
  <si>
    <t>Capacite Infraprojects Ltd</t>
  </si>
  <si>
    <t>CAPACITE</t>
  </si>
  <si>
    <t>Salasar Techno Engineering Ltd</t>
  </si>
  <si>
    <t>SALASAR</t>
  </si>
  <si>
    <t>Fino Payments Bank Ltd</t>
  </si>
  <si>
    <t>FINOPB</t>
  </si>
  <si>
    <t>Mahanagar Telephone Nigam Ltd</t>
  </si>
  <si>
    <t>MTNL</t>
  </si>
  <si>
    <t>Apollo Micro Systems Ltd</t>
  </si>
  <si>
    <t>APOLLO</t>
  </si>
  <si>
    <t>Jash Engineering Ltd</t>
  </si>
  <si>
    <t>JASH</t>
  </si>
  <si>
    <t>Prakash Industries Ltd</t>
  </si>
  <si>
    <t>PRAKASH</t>
  </si>
  <si>
    <t>Krsnaa Diagnostics Ltd</t>
  </si>
  <si>
    <t>KRSNAA</t>
  </si>
  <si>
    <t>KCP Ltd</t>
  </si>
  <si>
    <t>KCP</t>
  </si>
  <si>
    <t>Kalyani Investment Company Ltd</t>
  </si>
  <si>
    <t>KICL</t>
  </si>
  <si>
    <t>Gensol Engineering Ltd</t>
  </si>
  <si>
    <t>GENSOL</t>
  </si>
  <si>
    <t>Maithan Alloys Ltd</t>
  </si>
  <si>
    <t>MAITHANALL</t>
  </si>
  <si>
    <t>Repco Home Finance Ltd</t>
  </si>
  <si>
    <t>REPCOHOME</t>
  </si>
  <si>
    <t>Shipping Corporation of India Land and Assets Ltd</t>
  </si>
  <si>
    <t>SCILAL</t>
  </si>
  <si>
    <t>Saksoft Ltd</t>
  </si>
  <si>
    <t>SAKSOFT</t>
  </si>
  <si>
    <t>Dishman Carbogen Amcis Ltd</t>
  </si>
  <si>
    <t>DCAL</t>
  </si>
  <si>
    <t>Sandhar Technologies Ltd</t>
  </si>
  <si>
    <t>SANDHAR</t>
  </si>
  <si>
    <t>Flair Writing Industries Ltd</t>
  </si>
  <si>
    <t>FLAIR</t>
  </si>
  <si>
    <t>TCPL Packaging Ltd</t>
  </si>
  <si>
    <t>TCPLPACK</t>
  </si>
  <si>
    <t>Nilkamal Ltd</t>
  </si>
  <si>
    <t>NILKAMAL</t>
  </si>
  <si>
    <t>TVS Srichakra Ltd</t>
  </si>
  <si>
    <t>TVSSRICHAK</t>
  </si>
  <si>
    <t>Mahindra Logistics Ltd</t>
  </si>
  <si>
    <t>MAHLOG</t>
  </si>
  <si>
    <t>Eveready Industries India Ltd</t>
  </si>
  <si>
    <t>EVEREADY</t>
  </si>
  <si>
    <t>EFC (I) Ltd</t>
  </si>
  <si>
    <t>EFCIL</t>
  </si>
  <si>
    <t>Distributors</t>
  </si>
  <si>
    <t>Foseco India Ltd</t>
  </si>
  <si>
    <t>FOSECOIND</t>
  </si>
  <si>
    <t>Sagar Cements Ltd</t>
  </si>
  <si>
    <t>SAGCEM</t>
  </si>
  <si>
    <t>Bajel Projects Ltd</t>
  </si>
  <si>
    <t>BAJEL</t>
  </si>
  <si>
    <t>Electric Utilities</t>
  </si>
  <si>
    <t>Kolte-Patil Developers Ltd</t>
  </si>
  <si>
    <t>KOLTEPATIL</t>
  </si>
  <si>
    <t>Mayur Uniquoters Ltd</t>
  </si>
  <si>
    <t>MAYURUNIQ</t>
  </si>
  <si>
    <t>Indoco Remedies Ltd</t>
  </si>
  <si>
    <t>INDOCO</t>
  </si>
  <si>
    <t>BF Investment Ltd</t>
  </si>
  <si>
    <t>BFINVEST</t>
  </si>
  <si>
    <t>Dredging Corporation of India Ltd</t>
  </si>
  <si>
    <t>DREDGECORP</t>
  </si>
  <si>
    <t>Dredging</t>
  </si>
  <si>
    <t>Suven Life Sciences Ltd</t>
  </si>
  <si>
    <t>SUVEN</t>
  </si>
  <si>
    <t>Shanti Educational Initiatives Ltd</t>
  </si>
  <si>
    <t>SEIL</t>
  </si>
  <si>
    <t>Somany Ceramics Ltd</t>
  </si>
  <si>
    <t>SOMANYCERA</t>
  </si>
  <si>
    <t>NRB Bearings Ltd</t>
  </si>
  <si>
    <t>NRBBEARING</t>
  </si>
  <si>
    <t>PTC India Financial Services Ltd</t>
  </si>
  <si>
    <t>PFS</t>
  </si>
  <si>
    <t>GTL Infrastructure Ltd</t>
  </si>
  <si>
    <t>GTLINFRA</t>
  </si>
  <si>
    <t>Vakrangee Limited</t>
  </si>
  <si>
    <t>VAKRANGEE</t>
  </si>
  <si>
    <t>Hindustan Oil Exploration Company Ltd</t>
  </si>
  <si>
    <t>HINDOILEXP</t>
  </si>
  <si>
    <t>Rajratan Global Wire Ltd</t>
  </si>
  <si>
    <t>RAJRATAN</t>
  </si>
  <si>
    <t>Spectrum Electrical Industries Ltd</t>
  </si>
  <si>
    <t>SPECTRUM</t>
  </si>
  <si>
    <t>Vadilal Industries Ltd</t>
  </si>
  <si>
    <t>VADILALIND</t>
  </si>
  <si>
    <t>Tinna Rubber and Infrastructure Ltd</t>
  </si>
  <si>
    <t>TINNARUBR</t>
  </si>
  <si>
    <t>Spandana Sphoorty Financial Ltd</t>
  </si>
  <si>
    <t>SPANDANA</t>
  </si>
  <si>
    <t>Stanley Lifestyles Ltd</t>
  </si>
  <si>
    <t>STANLEY</t>
  </si>
  <si>
    <t>Updater Services Ltd</t>
  </si>
  <si>
    <t>UDS</t>
  </si>
  <si>
    <t>Interarch Building Products Ltd</t>
  </si>
  <si>
    <t>INTERARCH</t>
  </si>
  <si>
    <t>Building Products - Prefab Structures</t>
  </si>
  <si>
    <t>Automotive Axles Ltd</t>
  </si>
  <si>
    <t>AUTOAXLES</t>
  </si>
  <si>
    <t>Landmark Cars Ltd</t>
  </si>
  <si>
    <t>LANDMARK</t>
  </si>
  <si>
    <t>Retail - Speciality</t>
  </si>
  <si>
    <t>ideaForge Technology Ltd</t>
  </si>
  <si>
    <t>IDEAFORGE</t>
  </si>
  <si>
    <t>Rashi Peripherals Ltd</t>
  </si>
  <si>
    <t>RPTECH</t>
  </si>
  <si>
    <t>RIR Power Electronics Ltd</t>
  </si>
  <si>
    <t>RIR</t>
  </si>
  <si>
    <t>Novartis India Ltd</t>
  </si>
  <si>
    <t>NOVARTIND</t>
  </si>
  <si>
    <t>Ram Ratna Wires Ltd</t>
  </si>
  <si>
    <t>RAMRAT</t>
  </si>
  <si>
    <t>Stove Kraft Ltd</t>
  </si>
  <si>
    <t>STOVEKRAFT</t>
  </si>
  <si>
    <t>Veritas (India) Ltd</t>
  </si>
  <si>
    <t>VERITAS</t>
  </si>
  <si>
    <t>Rane Holdings Ltd</t>
  </si>
  <si>
    <t>RANEHOLDIN</t>
  </si>
  <si>
    <t>SBI Gold ETF</t>
  </si>
  <si>
    <t>SETFGOLD</t>
  </si>
  <si>
    <t>NIBE Ltd</t>
  </si>
  <si>
    <t>NIBE</t>
  </si>
  <si>
    <t>Indo Tech Transformers Ltd</t>
  </si>
  <si>
    <t>INDOTECH</t>
  </si>
  <si>
    <t>Sasken Technologies Ltd</t>
  </si>
  <si>
    <t>SASKEN</t>
  </si>
  <si>
    <t>DISA India Ltd</t>
  </si>
  <si>
    <t>DISAQ</t>
  </si>
  <si>
    <t>Arkade Developers Ltd</t>
  </si>
  <si>
    <t>ARKADE</t>
  </si>
  <si>
    <t>HLE Glascoat Ltd</t>
  </si>
  <si>
    <t>HLEGLAS</t>
  </si>
  <si>
    <t>Pennar Industries Ltd</t>
  </si>
  <si>
    <t>PENIND</t>
  </si>
  <si>
    <t>Prataap Snacks Ltd</t>
  </si>
  <si>
    <t>DIAMONDYD</t>
  </si>
  <si>
    <t>Pondy Oxides and Chemicals Ltd</t>
  </si>
  <si>
    <t>POCL</t>
  </si>
  <si>
    <t>Unitech Ltd</t>
  </si>
  <si>
    <t>UNITECH</t>
  </si>
  <si>
    <t>Meghmani Organics Ltd</t>
  </si>
  <si>
    <t>MOL</t>
  </si>
  <si>
    <t>Insecticides (India) Ltd</t>
  </si>
  <si>
    <t>INSECTICID</t>
  </si>
  <si>
    <t>Ge Power India Ltd</t>
  </si>
  <si>
    <t>GEPIL</t>
  </si>
  <si>
    <t>SML Isuzu Ltd</t>
  </si>
  <si>
    <t>SMLISUZU</t>
  </si>
  <si>
    <t>63 Moons Technologies Ltd</t>
  </si>
  <si>
    <t>63MOONS</t>
  </si>
  <si>
    <t>Nippon India ETF Nifty 1D Rate Liquid BeES</t>
  </si>
  <si>
    <t>LIQUIDBEES</t>
  </si>
  <si>
    <t>John Cockerill India Ltd</t>
  </si>
  <si>
    <t>COCKERILL</t>
  </si>
  <si>
    <t>Industrial Machinery &amp; Supplies &amp; Components</t>
  </si>
  <si>
    <t>Sai Silks (Kalamandir) Ltd</t>
  </si>
  <si>
    <t>KALAMANDIR</t>
  </si>
  <si>
    <t>NIIT Ltd</t>
  </si>
  <si>
    <t>NIITLTD</t>
  </si>
  <si>
    <t>Premier Explosives Ltd</t>
  </si>
  <si>
    <t>PREMEXPLN</t>
  </si>
  <si>
    <t>Thejo Engineering Ltd</t>
  </si>
  <si>
    <t>THEJO</t>
  </si>
  <si>
    <t>Themis Medicare Ltd</t>
  </si>
  <si>
    <t>THEMISMED</t>
  </si>
  <si>
    <t>Parag Milk Foods Ltd</t>
  </si>
  <si>
    <t>PARAGMILK</t>
  </si>
  <si>
    <t>Xpro India Ltd</t>
  </si>
  <si>
    <t>XPROINDIA</t>
  </si>
  <si>
    <t>Confidence Petroleum India Ltd</t>
  </si>
  <si>
    <t>CONFIPET</t>
  </si>
  <si>
    <t>SG Finserve Ltd</t>
  </si>
  <si>
    <t>SGFIN</t>
  </si>
  <si>
    <t>PSP Projects Ltd</t>
  </si>
  <si>
    <t>PSPPROJECT</t>
  </si>
  <si>
    <t>Baazar Style Retail Ltd</t>
  </si>
  <si>
    <t>STYLEBAAZA</t>
  </si>
  <si>
    <t>Agro Tech Foods Ltd</t>
  </si>
  <si>
    <t>ATFL</t>
  </si>
  <si>
    <t>SMS Pharmaceuticals Ltd</t>
  </si>
  <si>
    <t>SMSPHARMA</t>
  </si>
  <si>
    <t>Vindhya Telelinks Ltd</t>
  </si>
  <si>
    <t>VINDHYATEL</t>
  </si>
  <si>
    <t>Dr Agarwal's Eye Hospital Ltd</t>
  </si>
  <si>
    <t>DRAGARWQ</t>
  </si>
  <si>
    <t>Venky's (India) Ltd</t>
  </si>
  <si>
    <t>VENKEYS</t>
  </si>
  <si>
    <t>ECOS (India) Mobility &amp; Hospitality Ltd</t>
  </si>
  <si>
    <t>ECOSMOBLTY</t>
  </si>
  <si>
    <t>Dolat Algotech Ltd</t>
  </si>
  <si>
    <t>DOLATALGO</t>
  </si>
  <si>
    <t>Dreamfolks Services Ltd</t>
  </si>
  <si>
    <t>DREAMFOLKS</t>
  </si>
  <si>
    <t>Ramco Industries Ltd</t>
  </si>
  <si>
    <t>RAMCOIND</t>
  </si>
  <si>
    <t>Platinum Industries Ltd</t>
  </si>
  <si>
    <t>PLATIND</t>
  </si>
  <si>
    <t>Welspun Specialty Solutions Ltd</t>
  </si>
  <si>
    <t>WELSPLSOL</t>
  </si>
  <si>
    <t>Systematix Corporate Services Ltd</t>
  </si>
  <si>
    <t>SYSTMTXC</t>
  </si>
  <si>
    <t>Aeroflex Industries Ltd</t>
  </si>
  <si>
    <t>AEROFLEX</t>
  </si>
  <si>
    <t>Accelya Solutions India Ltd</t>
  </si>
  <si>
    <t>ACCELYA</t>
  </si>
  <si>
    <t>Shalby Ltd</t>
  </si>
  <si>
    <t>SHALBY</t>
  </si>
  <si>
    <t>Vidhi Specialty Food Ingredients Ltd</t>
  </si>
  <si>
    <t>VIDHIING</t>
  </si>
  <si>
    <t>Indian Hume Pipe Company Ltd</t>
  </si>
  <si>
    <t>INDIANHUME</t>
  </si>
  <si>
    <t>Ravindra Energy Ltd</t>
  </si>
  <si>
    <t>RELTD</t>
  </si>
  <si>
    <t>Ashapura Minechem Ltd</t>
  </si>
  <si>
    <t>ASHAPURMIN</t>
  </si>
  <si>
    <t>S.P.Apparels Ltd</t>
  </si>
  <si>
    <t>SPAL</t>
  </si>
  <si>
    <t>Goodyear India Ltd</t>
  </si>
  <si>
    <t>GOODYEAR</t>
  </si>
  <si>
    <t>Owais Metal and Mineral Processing Ltd</t>
  </si>
  <si>
    <t>OWAIS</t>
  </si>
  <si>
    <t>Lumax Industries Ltd</t>
  </si>
  <si>
    <t>LUMAXIND</t>
  </si>
  <si>
    <t>Igarashi Motors India Ltd</t>
  </si>
  <si>
    <t>IGARASHI</t>
  </si>
  <si>
    <t>EIH Associated Hotels Ltd</t>
  </si>
  <si>
    <t>EIHAHOTELS</t>
  </si>
  <si>
    <t>Media Matrix Worldwide Ltd</t>
  </si>
  <si>
    <t>MMWL</t>
  </si>
  <si>
    <t>Hindware Home Innovation Ltd</t>
  </si>
  <si>
    <t>HINDWAREAP</t>
  </si>
  <si>
    <t>TechNVision Ventures Ltd</t>
  </si>
  <si>
    <t>TECHNVISN</t>
  </si>
  <si>
    <t>Mangalam Cement Ltd</t>
  </si>
  <si>
    <t>MANGLMCEM</t>
  </si>
  <si>
    <t>IOL Chemicals and Pharmaceuticals Ltd</t>
  </si>
  <si>
    <t>IOLCP</t>
  </si>
  <si>
    <t>JITF Infralogistics Ltd</t>
  </si>
  <si>
    <t>JITFINFRA</t>
  </si>
  <si>
    <t>Mold-Tek Packaging Ltd</t>
  </si>
  <si>
    <t>MOLDTKPAC</t>
  </si>
  <si>
    <t>Tarsons Products Ltd</t>
  </si>
  <si>
    <t>TARSONS</t>
  </si>
  <si>
    <t>Tanfac Industries Ltd</t>
  </si>
  <si>
    <t>TANFACIND</t>
  </si>
  <si>
    <t>Carysil Ltd</t>
  </si>
  <si>
    <t>CARYSIL</t>
  </si>
  <si>
    <t>ESAF Small Finance Bank Limited</t>
  </si>
  <si>
    <t>ESAFSFB</t>
  </si>
  <si>
    <t>Centum Electronics Ltd</t>
  </si>
  <si>
    <t>CENTUM</t>
  </si>
  <si>
    <t>Kesar India Ltd</t>
  </si>
  <si>
    <t>KESAR</t>
  </si>
  <si>
    <t>Real Estate Development</t>
  </si>
  <si>
    <t>Dish TV India Ltd</t>
  </si>
  <si>
    <t>DISHTV</t>
  </si>
  <si>
    <t>India Pesticides Ltd</t>
  </si>
  <si>
    <t>IPL</t>
  </si>
  <si>
    <t>MM Forgings Ltd</t>
  </si>
  <si>
    <t>MMFL</t>
  </si>
  <si>
    <t>PIX Transmissions Ltd</t>
  </si>
  <si>
    <t>PIXTRANS</t>
  </si>
  <si>
    <t>Hester Biosciences Ltd</t>
  </si>
  <si>
    <t>HESTERBIO</t>
  </si>
  <si>
    <t>Federal-Mogul Goetze (India) Ltd</t>
  </si>
  <si>
    <t>FMGOETZE</t>
  </si>
  <si>
    <t>Alpex Solar Ltd</t>
  </si>
  <si>
    <t>ALPEXSOLAR</t>
  </si>
  <si>
    <t>Universal Cables Ltd</t>
  </si>
  <si>
    <t>UNIVCABLES</t>
  </si>
  <si>
    <t>Cupid Ltd</t>
  </si>
  <si>
    <t>CUPID</t>
  </si>
  <si>
    <t>Sahasra Electronic Solutions Ltd</t>
  </si>
  <si>
    <t>SAHASRA</t>
  </si>
  <si>
    <t>Windlas Biotech Ltd</t>
  </si>
  <si>
    <t>WINDLAS</t>
  </si>
  <si>
    <t>Panama Petrochem Ltd</t>
  </si>
  <si>
    <t>PANAMAPET</t>
  </si>
  <si>
    <t>Antony Waste Handling Cell Ltd</t>
  </si>
  <si>
    <t>AWHCL</t>
  </si>
  <si>
    <t>Apollo Pipes Ltd</t>
  </si>
  <si>
    <t>APOLLOPIPE</t>
  </si>
  <si>
    <t>Saraswati Commercial (India) Ltd</t>
  </si>
  <si>
    <t>ZSARACOM</t>
  </si>
  <si>
    <t>Ador Welding Ltd</t>
  </si>
  <si>
    <t>ADORWELD</t>
  </si>
  <si>
    <t>Sanghi Industries Ltd</t>
  </si>
  <si>
    <t>SANGHIIND</t>
  </si>
  <si>
    <t>DEN Networks Ltd</t>
  </si>
  <si>
    <t>DEN</t>
  </si>
  <si>
    <t>Ugro Capital Ltd</t>
  </si>
  <si>
    <t>UGROCAP</t>
  </si>
  <si>
    <t>Nitin Spinners Ltd</t>
  </si>
  <si>
    <t>NITINSPIN</t>
  </si>
  <si>
    <t>Dolphin Offshore Enterprises (India) Ltd</t>
  </si>
  <si>
    <t>DOLPHIN</t>
  </si>
  <si>
    <t>Kiri Industries Ltd</t>
  </si>
  <si>
    <t>KIRIINDUS</t>
  </si>
  <si>
    <t>TIL Ltd</t>
  </si>
  <si>
    <t>TIL</t>
  </si>
  <si>
    <t>Sanstar Ltd</t>
  </si>
  <si>
    <t>SANSTAR</t>
  </si>
  <si>
    <t>Axiscades Technologies Ltd</t>
  </si>
  <si>
    <t>AXISCADES</t>
  </si>
  <si>
    <t>Nelco Ltd</t>
  </si>
  <si>
    <t>NELCO</t>
  </si>
  <si>
    <t>Orient Green Power Company Ltd</t>
  </si>
  <si>
    <t>GREENPOWER</t>
  </si>
  <si>
    <t>Panacea Biotec Ltd</t>
  </si>
  <si>
    <t>PANACEABIO</t>
  </si>
  <si>
    <t>MIC Electronics Ltd</t>
  </si>
  <si>
    <t>MICEL</t>
  </si>
  <si>
    <t>Paramount Communications Ltd</t>
  </si>
  <si>
    <t>PARACABLES</t>
  </si>
  <si>
    <t>Rupa &amp; Company Ltd</t>
  </si>
  <si>
    <t>RUPA</t>
  </si>
  <si>
    <t>ICICI Prudential Nifty 50 ETF</t>
  </si>
  <si>
    <t>NIFTYIETF</t>
  </si>
  <si>
    <t>Barbeque-Nation Hospitality Ltd</t>
  </si>
  <si>
    <t>BARBEQUE</t>
  </si>
  <si>
    <t>Gocl Corporation Ltd</t>
  </si>
  <si>
    <t>GOCLCORP</t>
  </si>
  <si>
    <t>Vardhman Special Steels Ltd</t>
  </si>
  <si>
    <t>VSSL</t>
  </si>
  <si>
    <t>Cropster Agro Ltd</t>
  </si>
  <si>
    <t>CROPSTER</t>
  </si>
  <si>
    <t>Food Distributors</t>
  </si>
  <si>
    <t>Kilburn Engineering Ltd</t>
  </si>
  <si>
    <t>KLBRENG-B</t>
  </si>
  <si>
    <t>Huhtamaki India Ltd</t>
  </si>
  <si>
    <t>HUHTAMAKI</t>
  </si>
  <si>
    <t>TTK Healthcare Ltd</t>
  </si>
  <si>
    <t>TTKHLTCARE</t>
  </si>
  <si>
    <t>HMA Agro Industries Ltd</t>
  </si>
  <si>
    <t>HMAAGRO</t>
  </si>
  <si>
    <t>IKIO Lighting Ltd</t>
  </si>
  <si>
    <t>IKIO</t>
  </si>
  <si>
    <t>IFGL Refractories Ltd</t>
  </si>
  <si>
    <t>IFGLEXPOR</t>
  </si>
  <si>
    <t>TAJ GVK Hotels and Resorts Ltd</t>
  </si>
  <si>
    <t>TAJGVK</t>
  </si>
  <si>
    <t>Yasho Industries Ltd</t>
  </si>
  <si>
    <t>YASHO</t>
  </si>
  <si>
    <t>Pnb Gilts Ltd</t>
  </si>
  <si>
    <t>PNBGILTS</t>
  </si>
  <si>
    <t>Heranba Industries Ltd</t>
  </si>
  <si>
    <t>HERANBA</t>
  </si>
  <si>
    <t>Tatva Chintan Pharma Chem Ltd</t>
  </si>
  <si>
    <t>TATVA</t>
  </si>
  <si>
    <t>Mukand Ltd</t>
  </si>
  <si>
    <t>MUKANDLTD</t>
  </si>
  <si>
    <t>Wonder Electricals Ltd</t>
  </si>
  <si>
    <t>WEL</t>
  </si>
  <si>
    <t>Rama Steel Tubes Ltd</t>
  </si>
  <si>
    <t>RAMASTEEL</t>
  </si>
  <si>
    <t>Omaxe Ltd</t>
  </si>
  <si>
    <t>OMAXE</t>
  </si>
  <si>
    <t>Gandhar Oil Refinery (INDIA) Ltd</t>
  </si>
  <si>
    <t>GANDHAR</t>
  </si>
  <si>
    <t>Knowledge Marine &amp; Engineering Works Ltd</t>
  </si>
  <si>
    <t>KMEW</t>
  </si>
  <si>
    <t>Marine Transportation</t>
  </si>
  <si>
    <t>Beta Drugs Ltd</t>
  </si>
  <si>
    <t>BETA</t>
  </si>
  <si>
    <t>Jindal Drilling and Industries Ltd</t>
  </si>
  <si>
    <t>JINDRILL</t>
  </si>
  <si>
    <t>Alicon Castalloy Ltd</t>
  </si>
  <si>
    <t>ALICON</t>
  </si>
  <si>
    <t>Som Distilleries and Breweries Ltd</t>
  </si>
  <si>
    <t>SDBL</t>
  </si>
  <si>
    <t>Unicommerce eSolutions Ltd</t>
  </si>
  <si>
    <t>UNIECOM</t>
  </si>
  <si>
    <t>Astec Lifesciences Ltd</t>
  </si>
  <si>
    <t>ASTEC</t>
  </si>
  <si>
    <t>JISLDVREQS</t>
  </si>
  <si>
    <t>Deccan Gold Mines Ltd</t>
  </si>
  <si>
    <t>DECNGOLD</t>
  </si>
  <si>
    <t>GKW Ltd</t>
  </si>
  <si>
    <t>GKWLIMITED</t>
  </si>
  <si>
    <t>Oriental Aromatics Ltd</t>
  </si>
  <si>
    <t>OAL</t>
  </si>
  <si>
    <t>Abans Holdings Ltd</t>
  </si>
  <si>
    <t>AHL</t>
  </si>
  <si>
    <t>Everest Kanto Cylinder Ltd</t>
  </si>
  <si>
    <t>EKC</t>
  </si>
  <si>
    <t>Apcotex Industries Ltd</t>
  </si>
  <si>
    <t>APCOTEXIND</t>
  </si>
  <si>
    <t>Kody Technolab Ltd</t>
  </si>
  <si>
    <t>KODYTECH</t>
  </si>
  <si>
    <t>Ceinsys Tech Ltd</t>
  </si>
  <si>
    <t>CEINSYSTECH</t>
  </si>
  <si>
    <t>Hind Rectifiers Ltd</t>
  </si>
  <si>
    <t>HIRECT</t>
  </si>
  <si>
    <t>Amrutanjan Health Care Ltd</t>
  </si>
  <si>
    <t>AMRUTANJAN</t>
  </si>
  <si>
    <t>Navkar Corporation Ltd</t>
  </si>
  <si>
    <t>NAVKARCORP</t>
  </si>
  <si>
    <t>Excel Industries Ltd</t>
  </si>
  <si>
    <t>EXCELINDUS</t>
  </si>
  <si>
    <t>Himatsingka Seide Ltd</t>
  </si>
  <si>
    <t>HIMATSEIDE</t>
  </si>
  <si>
    <t>Cosmo First Ltd</t>
  </si>
  <si>
    <t>COSMOFIRST</t>
  </si>
  <si>
    <t>Fusion Finance Ltd</t>
  </si>
  <si>
    <t>FUSION</t>
  </si>
  <si>
    <t>Uniparts India Ltd</t>
  </si>
  <si>
    <t>UNIPARTS</t>
  </si>
  <si>
    <t>Elpro International Ltd</t>
  </si>
  <si>
    <t>ELPROINTL</t>
  </si>
  <si>
    <t>Man Industries (India) Ltd</t>
  </si>
  <si>
    <t>MANINDS</t>
  </si>
  <si>
    <t>Dynamic Cables Ltd</t>
  </si>
  <si>
    <t>DYCL</t>
  </si>
  <si>
    <t>D Link (India) Limited</t>
  </si>
  <si>
    <t>DLINKINDIA</t>
  </si>
  <si>
    <t>BLS E-Services Ltd</t>
  </si>
  <si>
    <t>BLSE</t>
  </si>
  <si>
    <t>Veranda Learning Solutions Ltd</t>
  </si>
  <si>
    <t>VERANDA</t>
  </si>
  <si>
    <t>Divgi TorqTransfer Systems Ltd</t>
  </si>
  <si>
    <t>DIVGIITTS</t>
  </si>
  <si>
    <t>Sirca Paints India Ltd</t>
  </si>
  <si>
    <t>SIRCA</t>
  </si>
  <si>
    <t>Kotak Gold Etf</t>
  </si>
  <si>
    <t>GOLD1</t>
  </si>
  <si>
    <t>Mercury Ev-Tech Ltd</t>
  </si>
  <si>
    <t>MERCURYEV</t>
  </si>
  <si>
    <t>Madhya Bharat Agro Products Ltd</t>
  </si>
  <si>
    <t>MBAPL</t>
  </si>
  <si>
    <t>Master Trust Ltd</t>
  </si>
  <si>
    <t>MASTERTR</t>
  </si>
  <si>
    <t>Andrew Yule &amp; Co Ltd</t>
  </si>
  <si>
    <t>ANDREWYU</t>
  </si>
  <si>
    <t>Mufin Green Finance Ltd</t>
  </si>
  <si>
    <t>MUFIN</t>
  </si>
  <si>
    <t>Hariom Pipe Industries Ltd</t>
  </si>
  <si>
    <t>HARIOMPIPE</t>
  </si>
  <si>
    <t>Sterling Tools Ltd</t>
  </si>
  <si>
    <t>STERTOOLS</t>
  </si>
  <si>
    <t>Timex Group India Ltd</t>
  </si>
  <si>
    <t>TIMEX</t>
  </si>
  <si>
    <t>Eco Recycling Ltd</t>
  </si>
  <si>
    <t>ECORECO</t>
  </si>
  <si>
    <t>Andhra Paper Ltd</t>
  </si>
  <si>
    <t>ANDHRAPAP</t>
  </si>
  <si>
    <t>Solex Energy Ltd</t>
  </si>
  <si>
    <t>SOLEX</t>
  </si>
  <si>
    <t>Suratwwala Business Group Ltd</t>
  </si>
  <si>
    <t>SBGLP</t>
  </si>
  <si>
    <t>Expleo Solutions Ltd</t>
  </si>
  <si>
    <t>EXPLEOSOL</t>
  </si>
  <si>
    <t>HDFC Gold Exchange Traded Fund</t>
  </si>
  <si>
    <t>HDFCGOLD</t>
  </si>
  <si>
    <t>ICICI Prudential Gold ETF</t>
  </si>
  <si>
    <t>GOLDIETF</t>
  </si>
  <si>
    <t>Seshasayee Paper and Boards Ltd</t>
  </si>
  <si>
    <t>SESHAPAPER</t>
  </si>
  <si>
    <t>Nippon India ETF Nifty Next 50 Junior BeES</t>
  </si>
  <si>
    <t>JUNIORBEES</t>
  </si>
  <si>
    <t>Sangam (India) Ltd</t>
  </si>
  <si>
    <t>SANGAMIND</t>
  </si>
  <si>
    <t>HIL Ltd</t>
  </si>
  <si>
    <t>HIL</t>
  </si>
  <si>
    <t>Advait Energy Transitions Ltd</t>
  </si>
  <si>
    <t>ADVAIT</t>
  </si>
  <si>
    <t>Electrical Components &amp; Equipment</t>
  </si>
  <si>
    <t>Camlin Fine Sciences Ltd</t>
  </si>
  <si>
    <t>CAMLINFINE</t>
  </si>
  <si>
    <t>Jagran Prakashan Ltd</t>
  </si>
  <si>
    <t>JAGRAN</t>
  </si>
  <si>
    <t>Talbros Automotive Components Ltd</t>
  </si>
  <si>
    <t>TALBROAUTO</t>
  </si>
  <si>
    <t>Lotus Chocolate Company Ltd</t>
  </si>
  <si>
    <t>LOTUSCHO</t>
  </si>
  <si>
    <t>Cantabil Retail India Ltd</t>
  </si>
  <si>
    <t>CANTABIL</t>
  </si>
  <si>
    <t>Fedders Holding Ltd</t>
  </si>
  <si>
    <t>FEDDERSHOL</t>
  </si>
  <si>
    <t>G M Breweries Ltd</t>
  </si>
  <si>
    <t>GMBREW</t>
  </si>
  <si>
    <t>Praveg Ltd</t>
  </si>
  <si>
    <t>PRAVEG</t>
  </si>
  <si>
    <t>Shriram Properties Ltd</t>
  </si>
  <si>
    <t>SHRIRAMPPS</t>
  </si>
  <si>
    <t>Balmer Lawrie Investments Ltd</t>
  </si>
  <si>
    <t>BLIL</t>
  </si>
  <si>
    <t>Roto Pumps Ltd</t>
  </si>
  <si>
    <t>ROTO</t>
  </si>
  <si>
    <t>DEE Development Engineers Ltd</t>
  </si>
  <si>
    <t>DEEDEV</t>
  </si>
  <si>
    <t>I G Petrochemicals Ltd</t>
  </si>
  <si>
    <t>IGPL</t>
  </si>
  <si>
    <t>Salzer Electronics Ltd</t>
  </si>
  <si>
    <t>SALZERELEC</t>
  </si>
  <si>
    <t>Godavari Biorefineries Ltd</t>
  </si>
  <si>
    <t>GODAVARIB</t>
  </si>
  <si>
    <t>Renaissance Global Ltd</t>
  </si>
  <si>
    <t>RGL</t>
  </si>
  <si>
    <t>ASM Technologies Ltd</t>
  </si>
  <si>
    <t>ASMTEC</t>
  </si>
  <si>
    <t>Bajaj Steel Industries Ltd</t>
  </si>
  <si>
    <t>BAJAJST</t>
  </si>
  <si>
    <t>Jyoti Resins and Adhesives Ltd</t>
  </si>
  <si>
    <t>JYOTIRES</t>
  </si>
  <si>
    <t>MSP Steel &amp; Power Ltd</t>
  </si>
  <si>
    <t>MSPL</t>
  </si>
  <si>
    <t>Yatra Online Ltd</t>
  </si>
  <si>
    <t>YATRA</t>
  </si>
  <si>
    <t>Mangalore Chemicals and Fertilisers Ltd</t>
  </si>
  <si>
    <t>MANGCHEFER</t>
  </si>
  <si>
    <t>GNA Axles Ltd</t>
  </si>
  <si>
    <t>GNA</t>
  </si>
  <si>
    <t>Swelect Energy Systems Ltd</t>
  </si>
  <si>
    <t>SWELECTES</t>
  </si>
  <si>
    <t>AGI Infra Ltd</t>
  </si>
  <si>
    <t>AGIIL</t>
  </si>
  <si>
    <t>VL E-Governance &amp; IT Solutions Ltd</t>
  </si>
  <si>
    <t>VLEGOV</t>
  </si>
  <si>
    <t>B L Kashyap and Sons Ltd</t>
  </si>
  <si>
    <t>BLKASHYAP</t>
  </si>
  <si>
    <t>Panorama Studios International Ltd</t>
  </si>
  <si>
    <t>PANORAMA</t>
  </si>
  <si>
    <t>Sadhana Nitro Chem Ltd</t>
  </si>
  <si>
    <t>SADHNANIQ</t>
  </si>
  <si>
    <t>Bigbloc Construction Ltd</t>
  </si>
  <si>
    <t>BIGBLOC</t>
  </si>
  <si>
    <t>Suyog Telematics Ltd</t>
  </si>
  <si>
    <t>SUYOG</t>
  </si>
  <si>
    <t>India Power Corporation Ltd</t>
  </si>
  <si>
    <t>DPSCLTD</t>
  </si>
  <si>
    <t>Wheels India Ltd</t>
  </si>
  <si>
    <t>WHEELS</t>
  </si>
  <si>
    <t>Chaman Lal Setia Exports Ltd</t>
  </si>
  <si>
    <t>CLSEL</t>
  </si>
  <si>
    <t>GRP Ltd</t>
  </si>
  <si>
    <t>GRPLTD</t>
  </si>
  <si>
    <t>Walchandnagar Industries Ltd</t>
  </si>
  <si>
    <t>WALCHANNAG</t>
  </si>
  <si>
    <t>Syncom Formulations (India) Ltd</t>
  </si>
  <si>
    <t>SYNCOMF</t>
  </si>
  <si>
    <t>NDR Auto Components Ltd</t>
  </si>
  <si>
    <t>NDRAUTO</t>
  </si>
  <si>
    <t>Brightcom Group Ltd</t>
  </si>
  <si>
    <t>BCG</t>
  </si>
  <si>
    <t>GPT Infraprojects Ltd</t>
  </si>
  <si>
    <t>GPTINFRA</t>
  </si>
  <si>
    <t>Jaiprakash Associates Ltd</t>
  </si>
  <si>
    <t>JPASSOCIAT</t>
  </si>
  <si>
    <t>Sportking India Ltd</t>
  </si>
  <si>
    <t>SPORTKING</t>
  </si>
  <si>
    <t>Associated Alcohols &amp; Breweries Ltd</t>
  </si>
  <si>
    <t>ASALCBR</t>
  </si>
  <si>
    <t>Peninsula Land Ltd</t>
  </si>
  <si>
    <t>PENINLAND</t>
  </si>
  <si>
    <t>Satin Creditcare Network Ltd</t>
  </si>
  <si>
    <t>SATIN</t>
  </si>
  <si>
    <t>Filatex India Ltd</t>
  </si>
  <si>
    <t>FILATEX</t>
  </si>
  <si>
    <t>Tribhovandas Bhimji Zaveri Ltd</t>
  </si>
  <si>
    <t>TBZ</t>
  </si>
  <si>
    <t>Suryoday Small Finance Bank Ltd</t>
  </si>
  <si>
    <t>SURYODAY</t>
  </si>
  <si>
    <t>Bombay Super Hybrid Seeds Ltd</t>
  </si>
  <si>
    <t>BSHSL</t>
  </si>
  <si>
    <t>BCL Industries Ltd</t>
  </si>
  <si>
    <t>BCLIND</t>
  </si>
  <si>
    <t>Irm Energy Ltd</t>
  </si>
  <si>
    <t>IRMENERGY</t>
  </si>
  <si>
    <t>Hi-Tech Gears Ltd</t>
  </si>
  <si>
    <t>HITECHGEAR</t>
  </si>
  <si>
    <t>Udaipur Cement Works Ltd</t>
  </si>
  <si>
    <t>UDAICEMENT</t>
  </si>
  <si>
    <t>Reliance Industrial Infrastructure Ltd</t>
  </si>
  <si>
    <t>RIIL</t>
  </si>
  <si>
    <t>GTPL Hathway Ltd</t>
  </si>
  <si>
    <t>GTPL</t>
  </si>
  <si>
    <t>Sigachi Industries Ltd</t>
  </si>
  <si>
    <t>SIGACHI</t>
  </si>
  <si>
    <t>Dynacons Systems and Solutions Ltd</t>
  </si>
  <si>
    <t>DSSL</t>
  </si>
  <si>
    <t>Dcm Shriram Industries Ltd</t>
  </si>
  <si>
    <t>DCMSRIND</t>
  </si>
  <si>
    <t>Atul Auto Ltd</t>
  </si>
  <si>
    <t>ATULAUTO</t>
  </si>
  <si>
    <t>Three Wheelers</t>
  </si>
  <si>
    <t>Borosil Scientific Ltd</t>
  </si>
  <si>
    <t>BOROSCI</t>
  </si>
  <si>
    <t>Monte Carlo Fashions Ltd</t>
  </si>
  <si>
    <t>MONTECARLO</t>
  </si>
  <si>
    <t>Wealth First Portfolio Managers Ltd</t>
  </si>
  <si>
    <t>WEALTH</t>
  </si>
  <si>
    <t>Kokuyo Camlin Ltd</t>
  </si>
  <si>
    <t>KOKUYOCMLN</t>
  </si>
  <si>
    <t>Matrimony.Com Ltd</t>
  </si>
  <si>
    <t>MATRIMONY</t>
  </si>
  <si>
    <t>Southern Petrochemical Industries Corporation Ltd</t>
  </si>
  <si>
    <t>SPIC</t>
  </si>
  <si>
    <t>Polo Queen Industrial and Fintech Ltd</t>
  </si>
  <si>
    <t>PQIF</t>
  </si>
  <si>
    <t>Orient Technologies Ltd</t>
  </si>
  <si>
    <t>ORIENTTECH</t>
  </si>
  <si>
    <t>Madras Fertilizers Ltd</t>
  </si>
  <si>
    <t>MADRASFERT</t>
  </si>
  <si>
    <t>Steelcast Ltd</t>
  </si>
  <si>
    <t>STEELCAS</t>
  </si>
  <si>
    <t>Paushak Ltd</t>
  </si>
  <si>
    <t>PAUSHAKLTD</t>
  </si>
  <si>
    <t>Simplex Infrastructures Ltd</t>
  </si>
  <si>
    <t>SIMPLEXINF</t>
  </si>
  <si>
    <t>Kabra Extrusion Technik Ltd</t>
  </si>
  <si>
    <t>KABRAEXTRU</t>
  </si>
  <si>
    <t>Texmaco Infrastructure &amp; Holdings Ltd</t>
  </si>
  <si>
    <t>TEXINFRA</t>
  </si>
  <si>
    <t>Agarwal Industrial Corporation Ltd</t>
  </si>
  <si>
    <t>AGARIND</t>
  </si>
  <si>
    <t>Amines and Plasticizers Ltd</t>
  </si>
  <si>
    <t>AMNPLST</t>
  </si>
  <si>
    <t>Everest Industries Ltd</t>
  </si>
  <si>
    <t>EVERESTIND</t>
  </si>
  <si>
    <t>Bharat Wire Ropes Ltd</t>
  </si>
  <si>
    <t>BHARATWIRE</t>
  </si>
  <si>
    <t>Hexa Tradex Ltd</t>
  </si>
  <si>
    <t>HEXATRADEX</t>
  </si>
  <si>
    <t>Oriental Rail Infrastructure Ltd</t>
  </si>
  <si>
    <t>ORIRAIL</t>
  </si>
  <si>
    <t>Z F Steering Gear (India) Ltd</t>
  </si>
  <si>
    <t>ZFSTEERING</t>
  </si>
  <si>
    <t>Capital India Finance Ltd</t>
  </si>
  <si>
    <t>CIFL</t>
  </si>
  <si>
    <t>Danish Power Ltd</t>
  </si>
  <si>
    <t>DANISH</t>
  </si>
  <si>
    <t>Mishtann Foods Ltd</t>
  </si>
  <si>
    <t>MISHTANN</t>
  </si>
  <si>
    <t>Ramco Systems Ltd</t>
  </si>
  <si>
    <t>RAMCOSYS</t>
  </si>
  <si>
    <t>Jagsonpal Pharmaceuticals Ltd</t>
  </si>
  <si>
    <t>JAGSNPHARM</t>
  </si>
  <si>
    <t>Dhunseri Ventures Ltd</t>
  </si>
  <si>
    <t>DVL</t>
  </si>
  <si>
    <t>Zota Health Care Ltd</t>
  </si>
  <si>
    <t>ZOTA</t>
  </si>
  <si>
    <t>Vardhman Holdings Ltd</t>
  </si>
  <si>
    <t>VHL</t>
  </si>
  <si>
    <t>5Paisa Capital Ltd</t>
  </si>
  <si>
    <t>5PAISA</t>
  </si>
  <si>
    <t>SPML Infra Ltd</t>
  </si>
  <si>
    <t>SPMLINFRA</t>
  </si>
  <si>
    <t>Arrow Greentech Ltd</t>
  </si>
  <si>
    <t>ARROWGREEN</t>
  </si>
  <si>
    <t>ULTRAMARINE &amp; PIGMENTS Ltd</t>
  </si>
  <si>
    <t>ULTRAMAR</t>
  </si>
  <si>
    <t>India Nippon Electricals Ltd</t>
  </si>
  <si>
    <t>INDNIPPON</t>
  </si>
  <si>
    <t>Windsor Machines Ltd</t>
  </si>
  <si>
    <t>WINDMACHIN</t>
  </si>
  <si>
    <t>Rhetan TMT Ltd</t>
  </si>
  <si>
    <t>RHETAN</t>
  </si>
  <si>
    <t>Steel</t>
  </si>
  <si>
    <t>Gala Precision Engineering Ltd</t>
  </si>
  <si>
    <t>GALAPREC</t>
  </si>
  <si>
    <t>Vimta Labs Ltd</t>
  </si>
  <si>
    <t>VIMTALABS</t>
  </si>
  <si>
    <t>Asian Energy Services Ltd</t>
  </si>
  <si>
    <t>ASIANENE</t>
  </si>
  <si>
    <t>Trident Techlabs Ltd</t>
  </si>
  <si>
    <t>TECHLABS</t>
  </si>
  <si>
    <t>Allied Digital Services Ltd</t>
  </si>
  <si>
    <t>ADSL</t>
  </si>
  <si>
    <t>Vintage Coffee and Beverages Ltd</t>
  </si>
  <si>
    <t>VINCOFE</t>
  </si>
  <si>
    <t>SMC Global Securities Ltd</t>
  </si>
  <si>
    <t>SMCGLOBAL</t>
  </si>
  <si>
    <t>Butterfly Gandhimathi Appliances Ltd</t>
  </si>
  <si>
    <t>BUTTERFLY</t>
  </si>
  <si>
    <t>India Motor Parts &amp; Accessories Ltd</t>
  </si>
  <si>
    <t>IMPAL</t>
  </si>
  <si>
    <t>Kotak Nifty 50 ETF</t>
  </si>
  <si>
    <t>NIFTY1</t>
  </si>
  <si>
    <t>Kellton Tech Solutions Ltd</t>
  </si>
  <si>
    <t>KELLTONTEC</t>
  </si>
  <si>
    <t>Yuken India Ltd</t>
  </si>
  <si>
    <t>YUKEN</t>
  </si>
  <si>
    <t>Arman Financial Services Ltd</t>
  </si>
  <si>
    <t>ARMANFIN</t>
  </si>
  <si>
    <t>Forbes Precision Tools and Machine Parts Ltd</t>
  </si>
  <si>
    <t>TOTEM</t>
  </si>
  <si>
    <t>Remus Pharmaceuticals Ltd</t>
  </si>
  <si>
    <t>REMUS</t>
  </si>
  <si>
    <t>Aurum Proptech Ltd</t>
  </si>
  <si>
    <t>AURUM</t>
  </si>
  <si>
    <t>Om Infra Ltd</t>
  </si>
  <si>
    <t>OMINFRAL</t>
  </si>
  <si>
    <t>Rane (Madras) Ltd</t>
  </si>
  <si>
    <t>RML</t>
  </si>
  <si>
    <t>Arihant Superstructures Ltd</t>
  </si>
  <si>
    <t>ARIHANTSUP</t>
  </si>
  <si>
    <t>Aaswa Trading and Exports Ltd</t>
  </si>
  <si>
    <t>TCC</t>
  </si>
  <si>
    <t>Real Estate Services</t>
  </si>
  <si>
    <t>Ester Industries Ltd</t>
  </si>
  <si>
    <t>ESTER</t>
  </si>
  <si>
    <t>Kopran Ltd</t>
  </si>
  <si>
    <t>KOPRAN</t>
  </si>
  <si>
    <t>Jaykay Enterprises Ltd</t>
  </si>
  <si>
    <t>JAYKAY</t>
  </si>
  <si>
    <t>AMIC Forging Ltd</t>
  </si>
  <si>
    <t>AMIC</t>
  </si>
  <si>
    <t>Century Enka Ltd</t>
  </si>
  <si>
    <t>CENTENKA</t>
  </si>
  <si>
    <t>Veefin Solutions Ltd</t>
  </si>
  <si>
    <t>VEEFIN</t>
  </si>
  <si>
    <t>Application Software</t>
  </si>
  <si>
    <t>One Point One Solutions Ltd</t>
  </si>
  <si>
    <t>ONEPOINT</t>
  </si>
  <si>
    <t>Eimco Elecon (India) Ltd</t>
  </si>
  <si>
    <t>EIMCOELECO</t>
  </si>
  <si>
    <t>Finkurve Financial Services Ltd</t>
  </si>
  <si>
    <t>FINKURVE</t>
  </si>
  <si>
    <t>Tourism Finance Corporation of India Ltd</t>
  </si>
  <si>
    <t>TFCILTD</t>
  </si>
  <si>
    <t>Essen Speciality Films Ltd</t>
  </si>
  <si>
    <t>ESFL</t>
  </si>
  <si>
    <t>Emkay Taps and Cutting Tools Ltd</t>
  </si>
  <si>
    <t>EMKAYTOOLS</t>
  </si>
  <si>
    <t>Likhitha Infrastructure Ltd</t>
  </si>
  <si>
    <t>LIKHITHA</t>
  </si>
  <si>
    <t>Chemfab Alkalis Ltd</t>
  </si>
  <si>
    <t>CHEMFAB</t>
  </si>
  <si>
    <t>Alldigi Tech Ltd</t>
  </si>
  <si>
    <t>ALLDIGI</t>
  </si>
  <si>
    <t>Vertoz Ltd</t>
  </si>
  <si>
    <t>VERTOZ</t>
  </si>
  <si>
    <t>Subex Ltd</t>
  </si>
  <si>
    <t>SUBEXLTD</t>
  </si>
  <si>
    <t>Ashika Credit Capital Ltd</t>
  </si>
  <si>
    <t>ASHIKA</t>
  </si>
  <si>
    <t>Allcargo Gati Ltd</t>
  </si>
  <si>
    <t>ACLGATI</t>
  </si>
  <si>
    <t>Kamdhenu Ltd</t>
  </si>
  <si>
    <t>KAMDHENU</t>
  </si>
  <si>
    <t>GPT Healthcare Ltd</t>
  </si>
  <si>
    <t>GPTHEALTH</t>
  </si>
  <si>
    <t>Spacenet Enterprises India Ltd</t>
  </si>
  <si>
    <t>SPCENET</t>
  </si>
  <si>
    <t>BMW Industries Ltd</t>
  </si>
  <si>
    <t>BMW</t>
  </si>
  <si>
    <t>Ice Make Refrigeration Ltd</t>
  </si>
  <si>
    <t>ICEMAKE</t>
  </si>
  <si>
    <t>Yamuna Syndicate Ltd</t>
  </si>
  <si>
    <t>YSL</t>
  </si>
  <si>
    <t>VLS Finance Ltd</t>
  </si>
  <si>
    <t>VLSFINANCE</t>
  </si>
  <si>
    <t>Khazanchi Jewellers Ltd</t>
  </si>
  <si>
    <t>KHAZANCHI</t>
  </si>
  <si>
    <t>Apparel, Accessories &amp; Luxury Goods</t>
  </si>
  <si>
    <t>Oswal Greentech Ltd</t>
  </si>
  <si>
    <t>OSWALGREEN</t>
  </si>
  <si>
    <t>Automobile Corp Of Goa Ltd</t>
  </si>
  <si>
    <t>ACGL</t>
  </si>
  <si>
    <t>Andhra Sugars Ltd</t>
  </si>
  <si>
    <t>ANDHRSUGAR</t>
  </si>
  <si>
    <t>Dhunseri Investments Ltd</t>
  </si>
  <si>
    <t>DHUNINV</t>
  </si>
  <si>
    <t>Creative Newtech Ltd</t>
  </si>
  <si>
    <t>CREATIVE</t>
  </si>
  <si>
    <t>Sat Industries Ltd</t>
  </si>
  <si>
    <t>SATINDLTD</t>
  </si>
  <si>
    <t>Raj Rayon Industries Ltd</t>
  </si>
  <si>
    <t>RAJRILTD</t>
  </si>
  <si>
    <t>Krishana Phoschem Ltd</t>
  </si>
  <si>
    <t>KRISHANA</t>
  </si>
  <si>
    <t>Selan Exploration Technology Ltd</t>
  </si>
  <si>
    <t>SELAN</t>
  </si>
  <si>
    <t>Crest Ventures Ltd</t>
  </si>
  <si>
    <t>CREST</t>
  </si>
  <si>
    <t>JG Chemicals Ltd</t>
  </si>
  <si>
    <t>JGCHEM</t>
  </si>
  <si>
    <t>Centrum Capital Ltd</t>
  </si>
  <si>
    <t>CENTRUM</t>
  </si>
  <si>
    <t>Pudumjee Paper Products Ltd</t>
  </si>
  <si>
    <t>PDMJEPAPER</t>
  </si>
  <si>
    <t>Mukka Proteins Ltd</t>
  </si>
  <si>
    <t>MUKKA</t>
  </si>
  <si>
    <t>Western Carriers (India) Ltd</t>
  </si>
  <si>
    <t>WCIL</t>
  </si>
  <si>
    <t>Kernex Microsystems (India) Ltd</t>
  </si>
  <si>
    <t>KERNEX</t>
  </si>
  <si>
    <t>Capital Small Finance Bank Ltd</t>
  </si>
  <si>
    <t>CAPITALSFB</t>
  </si>
  <si>
    <t>Fratelli Vineyards Ltd</t>
  </si>
  <si>
    <t>FRATELLI</t>
  </si>
  <si>
    <t>Lincoln Pharmaceuticals Ltd</t>
  </si>
  <si>
    <t>LINCOLN</t>
  </si>
  <si>
    <t>Vilas Transcore Ltd</t>
  </si>
  <si>
    <t>VILAS</t>
  </si>
  <si>
    <t>KMC Speciality Hospitals (India) Ltd</t>
  </si>
  <si>
    <t>KMCSHIL</t>
  </si>
  <si>
    <t>GRM Overseas Ltd</t>
  </si>
  <si>
    <t>GRMOVER</t>
  </si>
  <si>
    <t>Radhika Jeweltech Ltd</t>
  </si>
  <si>
    <t>RADHIKAJWE</t>
  </si>
  <si>
    <t>SAR Televenture Ltd</t>
  </si>
  <si>
    <t>SARTELE</t>
  </si>
  <si>
    <t>Shree Digvijay Cement Co Ltd</t>
  </si>
  <si>
    <t>SHREDIGCEM</t>
  </si>
  <si>
    <t>Steel Exchange India Ltd</t>
  </si>
  <si>
    <t>STEELXIND</t>
  </si>
  <si>
    <t>Fairchem Organics Ltd</t>
  </si>
  <si>
    <t>FAIRCHEMOR</t>
  </si>
  <si>
    <t>Munjal Auto Industries Ltd</t>
  </si>
  <si>
    <t>MUNJALAU</t>
  </si>
  <si>
    <t>AFCOM Holdings Ltd</t>
  </si>
  <si>
    <t>AFCOM</t>
  </si>
  <si>
    <t>Air Freight &amp; Logistics</t>
  </si>
  <si>
    <t>Bliss GVS Pharma Ltd</t>
  </si>
  <si>
    <t>BLISSGVS</t>
  </si>
  <si>
    <t>Punjab Chemicals and Crop Protection Ltd</t>
  </si>
  <si>
    <t>PUNJABCHEM</t>
  </si>
  <si>
    <t>Pakka Limited</t>
  </si>
  <si>
    <t>PAKKA</t>
  </si>
  <si>
    <t>Gulshan Polyols Ltd</t>
  </si>
  <si>
    <t>GULPOLY</t>
  </si>
  <si>
    <t>Dhampur Sugar Mills Ltd</t>
  </si>
  <si>
    <t>DHAMPURSUG</t>
  </si>
  <si>
    <t>Saurashtra Cement Ltd</t>
  </si>
  <si>
    <t>SAURASHCEM</t>
  </si>
  <si>
    <t>Shankara Building Products Ltd</t>
  </si>
  <si>
    <t>SHANKARA</t>
  </si>
  <si>
    <t>Macpower CNC Machines Ltd</t>
  </si>
  <si>
    <t>MACPOWER</t>
  </si>
  <si>
    <t>Rishabh Instruments Ltd</t>
  </si>
  <si>
    <t>RISHABH</t>
  </si>
  <si>
    <t>Rico Auto Industries Ltd</t>
  </si>
  <si>
    <t>RICOAUTO</t>
  </si>
  <si>
    <t>Prakash Pipes Ltd</t>
  </si>
  <si>
    <t>PPL</t>
  </si>
  <si>
    <t>Sree Rayalaseema Hi-Strength Hypo Ltd</t>
  </si>
  <si>
    <t>SRHHYPOLTD</t>
  </si>
  <si>
    <t>Kross Ltd</t>
  </si>
  <si>
    <t>KROSS</t>
  </si>
  <si>
    <t>Asian Star Co Ltd</t>
  </si>
  <si>
    <t>ASTAR</t>
  </si>
  <si>
    <t>Hardwyn India Ltd</t>
  </si>
  <si>
    <t>HARDWYN</t>
  </si>
  <si>
    <t>Building Products - Glass</t>
  </si>
  <si>
    <t>Electrotherm (India) Ltd</t>
  </si>
  <si>
    <t>ELECTHERM</t>
  </si>
  <si>
    <t>Best Agrolife Ltd</t>
  </si>
  <si>
    <t>BESTAGRO</t>
  </si>
  <si>
    <t>Ngl Fine Chem Ltd</t>
  </si>
  <si>
    <t>NGLFINE</t>
  </si>
  <si>
    <t>Signpost India Ltd</t>
  </si>
  <si>
    <t>SIGNPOST</t>
  </si>
  <si>
    <t>Aym Syntex Ltd</t>
  </si>
  <si>
    <t>AYMSYNTEX</t>
  </si>
  <si>
    <t>Heubach Colorants India Ltd</t>
  </si>
  <si>
    <t>HEUBACHIND</t>
  </si>
  <si>
    <t>Vascon Engineers Ltd</t>
  </si>
  <si>
    <t>VASCONEQ</t>
  </si>
  <si>
    <t>CFF Fluid Control Ltd</t>
  </si>
  <si>
    <t>CFF</t>
  </si>
  <si>
    <t>Aerospace &amp; Defense</t>
  </si>
  <si>
    <t>AVT Natural Products Ltd</t>
  </si>
  <si>
    <t>AVTNPL</t>
  </si>
  <si>
    <t>Sandesh Ltd</t>
  </si>
  <si>
    <t>SANDESH</t>
  </si>
  <si>
    <t>Industrial and Prudential Investment Co Ltd</t>
  </si>
  <si>
    <t>INDPRUD</t>
  </si>
  <si>
    <t>Bajaj Healthcare Ltd</t>
  </si>
  <si>
    <t>BAJAJHCARE</t>
  </si>
  <si>
    <t>Indo Amines Ltd</t>
  </si>
  <si>
    <t>INDOAMIN</t>
  </si>
  <si>
    <t>TGV SRAAC Ltd</t>
  </si>
  <si>
    <t>TGVSL</t>
  </si>
  <si>
    <t>Avadh Sugar &amp; Energy Ltd</t>
  </si>
  <si>
    <t>AVADHSUGAR</t>
  </si>
  <si>
    <t>Last Mile Enterprises Ltd</t>
  </si>
  <si>
    <t>LASTMILE</t>
  </si>
  <si>
    <t>Vantage Knowledge Academy Ltd</t>
  </si>
  <si>
    <t>VKAL</t>
  </si>
  <si>
    <t>HLV Ltd</t>
  </si>
  <si>
    <t>HLVLTD</t>
  </si>
  <si>
    <t>Cosmic CRF Ltd</t>
  </si>
  <si>
    <t>COSMICCRF</t>
  </si>
  <si>
    <t>Diffusion Engineers Ltd</t>
  </si>
  <si>
    <t>DIFFNKG</t>
  </si>
  <si>
    <t>Sahana System Ltd</t>
  </si>
  <si>
    <t>SAHANA</t>
  </si>
  <si>
    <t>Beekay Steel Industries Ltd</t>
  </si>
  <si>
    <t>BEEKAY</t>
  </si>
  <si>
    <t>Xchanging Solutions Ltd</t>
  </si>
  <si>
    <t>XCHANGING</t>
  </si>
  <si>
    <t>Zee Media Corporation Ltd</t>
  </si>
  <si>
    <t>ZEEMEDIA</t>
  </si>
  <si>
    <t>Dharmaj Crop Guard Ltd</t>
  </si>
  <si>
    <t>DHARMAJ</t>
  </si>
  <si>
    <t>Enkei Wheels (India) Ltd</t>
  </si>
  <si>
    <t>ENKEIWHEL</t>
  </si>
  <si>
    <t>Uttam Sugar Mills Ltd</t>
  </si>
  <si>
    <t>UTTAMSUGAR</t>
  </si>
  <si>
    <t>Cellecor Gadgets Ltd</t>
  </si>
  <si>
    <t>CELLECOR</t>
  </si>
  <si>
    <t>Credo Brands Marketing Ltd</t>
  </si>
  <si>
    <t>MUFTI</t>
  </si>
  <si>
    <t>Men's Clothing</t>
  </si>
  <si>
    <t>Shiva Cement Ltd</t>
  </si>
  <si>
    <t>SHIVACEM</t>
  </si>
  <si>
    <t>Tamilnadu Newsprint &amp; Papers Ltd</t>
  </si>
  <si>
    <t>TNPL</t>
  </si>
  <si>
    <t>Popular Vehicles and Services Ltd</t>
  </si>
  <si>
    <t>PVSL</t>
  </si>
  <si>
    <t>Kirloskar Electric Company Ltd</t>
  </si>
  <si>
    <t>KECL</t>
  </si>
  <si>
    <t>Dwarikesh Sugar Industries Ltd</t>
  </si>
  <si>
    <t>DWARKESH</t>
  </si>
  <si>
    <t>Jagatjit Industries Ltd</t>
  </si>
  <si>
    <t>JAGAJITIND</t>
  </si>
  <si>
    <t>Kothari Petrochemicals Ltd</t>
  </si>
  <si>
    <t>KOTHARIPET</t>
  </si>
  <si>
    <t>Tuticorin Alkali Chemicals and Fertilizers Ltd</t>
  </si>
  <si>
    <t>TUTIALKA</t>
  </si>
  <si>
    <t>3B Blackbio DX Ltd</t>
  </si>
  <si>
    <t>3BBLACKBIO</t>
  </si>
  <si>
    <t>Fertilizers &amp; Agricultural Chemicals</t>
  </si>
  <si>
    <t>Manoj Vaibhav Gems N Jewellers Ltd</t>
  </si>
  <si>
    <t>MVGJL</t>
  </si>
  <si>
    <t>TV Today Network Limited</t>
  </si>
  <si>
    <t>TVTODAY</t>
  </si>
  <si>
    <t>Wardwizard Innovations &amp; Mobility Ltd</t>
  </si>
  <si>
    <t>WARDINMOBI</t>
  </si>
  <si>
    <t>Saint-Gobain Sekurit India Ltd</t>
  </si>
  <si>
    <t>SAINTGOBAIN</t>
  </si>
  <si>
    <t>Ksolves India Ltd</t>
  </si>
  <si>
    <t>KSOLVES</t>
  </si>
  <si>
    <t>R K Swamy Ltd</t>
  </si>
  <si>
    <t>RKSWAMY</t>
  </si>
  <si>
    <t>Kuantum Papers Ltd</t>
  </si>
  <si>
    <t>KUANTUM</t>
  </si>
  <si>
    <t>GIC Housing Finance Ltd</t>
  </si>
  <si>
    <t>GICHSGFIN</t>
  </si>
  <si>
    <t>Snowman Logistics Ltd</t>
  </si>
  <si>
    <t>SNOWMAN</t>
  </si>
  <si>
    <t>Control Print Ltd</t>
  </si>
  <si>
    <t>CONTROLPR</t>
  </si>
  <si>
    <t>Max India Ltd</t>
  </si>
  <si>
    <t>MAXIND</t>
  </si>
  <si>
    <t>Manali Petrochemicals Ltd</t>
  </si>
  <si>
    <t>MANALIPETC</t>
  </si>
  <si>
    <t>Mafatlal Industries Ltd</t>
  </si>
  <si>
    <t>MAFATIND</t>
  </si>
  <si>
    <t>Ritco Logistics Ltd</t>
  </si>
  <si>
    <t>RITCO</t>
  </si>
  <si>
    <t>Valiant Organics Ltd</t>
  </si>
  <si>
    <t>VALIANTORG</t>
  </si>
  <si>
    <t>New Delhi Television Ltd</t>
  </si>
  <si>
    <t>NDTV</t>
  </si>
  <si>
    <t>Ratnaveer Precision Engineering Ltd</t>
  </si>
  <si>
    <t>RATNAVEER</t>
  </si>
  <si>
    <t>Investment Trust of India Ltd</t>
  </si>
  <si>
    <t>THEINVEST</t>
  </si>
  <si>
    <t>V-Marc India Ltd</t>
  </si>
  <si>
    <t>VMARCIND</t>
  </si>
  <si>
    <t>Elin Electronics Ltd</t>
  </si>
  <si>
    <t>ELIN</t>
  </si>
  <si>
    <t>Kotyark Industries Ltd</t>
  </si>
  <si>
    <t>KOTYARK</t>
  </si>
  <si>
    <t>Arihant Capital Markets Ltd</t>
  </si>
  <si>
    <t>ARIHANTCAP</t>
  </si>
  <si>
    <t>K&amp;R Rail Engineering Ltd</t>
  </si>
  <si>
    <t>KRRAIL</t>
  </si>
  <si>
    <t>Virtuoso Optoelectronics Ltd</t>
  </si>
  <si>
    <t>VOEPL</t>
  </si>
  <si>
    <t>Household Appliances</t>
  </si>
  <si>
    <t>Prime Securities Ltd</t>
  </si>
  <si>
    <t>PRIMESECU</t>
  </si>
  <si>
    <t>Satia Industries Ltd</t>
  </si>
  <si>
    <t>SATIA</t>
  </si>
  <si>
    <t>Indo Rama Synthetics (India) Ltd</t>
  </si>
  <si>
    <t>INDORAMA</t>
  </si>
  <si>
    <t>AGS Transact Technologies Ltd</t>
  </si>
  <si>
    <t>AGSTRA</t>
  </si>
  <si>
    <t>Automotive Stampings and Assemblies Ltd</t>
  </si>
  <si>
    <t>ASAL</t>
  </si>
  <si>
    <t>Hazoor Multi Projects Ltd</t>
  </si>
  <si>
    <t>HAZOOR</t>
  </si>
  <si>
    <t>IST Ltd</t>
  </si>
  <si>
    <t>ISTLTD</t>
  </si>
  <si>
    <t>Oswal Agro Mills Ltd</t>
  </si>
  <si>
    <t>OSWALAGRO</t>
  </si>
  <si>
    <t>Indo Thai Securities Ltd</t>
  </si>
  <si>
    <t>INDOTHAI</t>
  </si>
  <si>
    <t>Sika Interplant Systems Ltd</t>
  </si>
  <si>
    <t>SIKA</t>
  </si>
  <si>
    <t>Sastasundar Ventures Ltd</t>
  </si>
  <si>
    <t>SASTASUNDR</t>
  </si>
  <si>
    <t>Sutlej Textiles and Industries Ltd</t>
  </si>
  <si>
    <t>SUTLEJTEX</t>
  </si>
  <si>
    <t>Jaybharat Textiles and Real Estate Ltd</t>
  </si>
  <si>
    <t>JAYTEX</t>
  </si>
  <si>
    <t>Taneja Aerospace and Aviation Ltd</t>
  </si>
  <si>
    <t>TANAA</t>
  </si>
  <si>
    <t>Benares Hotels Ltd</t>
  </si>
  <si>
    <t>BENARAS</t>
  </si>
  <si>
    <t>PNGS Gargi Fashion Jewellery Ltd</t>
  </si>
  <si>
    <t>GARGI</t>
  </si>
  <si>
    <t>Apparel Retail</t>
  </si>
  <si>
    <t>Vinyas Innovative Technologies Ltd</t>
  </si>
  <si>
    <t>VINYAS</t>
  </si>
  <si>
    <t>Concord Control Systems Ltd</t>
  </si>
  <si>
    <t>CNCRD</t>
  </si>
  <si>
    <t>City Pulse Multiplex Ltd</t>
  </si>
  <si>
    <t>CPML</t>
  </si>
  <si>
    <t>Movies &amp; Entertainment</t>
  </si>
  <si>
    <t>Infobeans Technologies Ltd</t>
  </si>
  <si>
    <t>INFOBEAN</t>
  </si>
  <si>
    <t>Ganesh Green Bharat Ltd</t>
  </si>
  <si>
    <t>GGBL</t>
  </si>
  <si>
    <t>Uniphos Enterprises Ltd</t>
  </si>
  <si>
    <t>UNIENTER</t>
  </si>
  <si>
    <t>Sunshine Capital Ltd</t>
  </si>
  <si>
    <t>SCL</t>
  </si>
  <si>
    <t>Nelcast Ltd</t>
  </si>
  <si>
    <t>NELCAST</t>
  </si>
  <si>
    <t>Ganesh Benzoplast Ltd</t>
  </si>
  <si>
    <t>GANESHBE</t>
  </si>
  <si>
    <t>Aimtron Electronics Ltd</t>
  </si>
  <si>
    <t>AIMTRON</t>
  </si>
  <si>
    <t>Pacheli Industrial Finance Ltd</t>
  </si>
  <si>
    <t>PIFL</t>
  </si>
  <si>
    <t>NACL Industries Ltd</t>
  </si>
  <si>
    <t>NACLIND</t>
  </si>
  <si>
    <t>Jay Bharat Maruti Ltd</t>
  </si>
  <si>
    <t>JAYBARMARU</t>
  </si>
  <si>
    <t>NINtec Systems Ltd</t>
  </si>
  <si>
    <t>NINSYS</t>
  </si>
  <si>
    <t>Asian Granito India Ltd</t>
  </si>
  <si>
    <t>ASIANTILES</t>
  </si>
  <si>
    <t>Magadh Sugar &amp; Energy Ltd</t>
  </si>
  <si>
    <t>MAGADSUGAR</t>
  </si>
  <si>
    <t>Aptech Ltd</t>
  </si>
  <si>
    <t>APTECHT</t>
  </si>
  <si>
    <t>Bharat Parenterals Ltd</t>
  </si>
  <si>
    <t>BPLPHARMA</t>
  </si>
  <si>
    <t>Algoquant Fintech Ltd</t>
  </si>
  <si>
    <t>AQFINTECH</t>
  </si>
  <si>
    <t>GFL Ltd</t>
  </si>
  <si>
    <t>GFLLIMITED</t>
  </si>
  <si>
    <t>Vasa Denticity Ltd</t>
  </si>
  <si>
    <t>DENTALKART</t>
  </si>
  <si>
    <t>Rushil Decor Ltd</t>
  </si>
  <si>
    <t>RUSHIL</t>
  </si>
  <si>
    <t>Zuari Industries Ltd</t>
  </si>
  <si>
    <t>ZUARIIND</t>
  </si>
  <si>
    <t>Shree Ganesh Remedies Ltd</t>
  </si>
  <si>
    <t>SGRL</t>
  </si>
  <si>
    <t>Faze Three Ltd</t>
  </si>
  <si>
    <t>FAZE3Q</t>
  </si>
  <si>
    <t>Australian Premium Solar (India) Ltd</t>
  </si>
  <si>
    <t>APS</t>
  </si>
  <si>
    <t>Photovoltaic Solar Systems &amp; Equipment</t>
  </si>
  <si>
    <t>Allcargo Terminals Ltd</t>
  </si>
  <si>
    <t>ATL</t>
  </si>
  <si>
    <t>Primo Chemicals Ltd</t>
  </si>
  <si>
    <t>PRIMO</t>
  </si>
  <si>
    <t>Anuh Pharma Ltd</t>
  </si>
  <si>
    <t>ANUHPHR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</si>
  <si>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</si>
  <si>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</si>
  <si>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</si>
  <si>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</si>
  <si>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</si>
  <si>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</si>
  <si>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</si>
  <si>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</si>
  <si>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</si>
  <si>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</si>
  <si>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</si>
  <si>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</si>
  <si>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Capital Goods</t>
  </si>
  <si>
    <t>Services</t>
  </si>
  <si>
    <t>Consumer Durables</t>
  </si>
  <si>
    <t>Consumer Services</t>
  </si>
  <si>
    <t>Realty</t>
  </si>
  <si>
    <t>Chemicals</t>
  </si>
  <si>
    <t>-</t>
  </si>
  <si>
    <t>Diversified</t>
  </si>
  <si>
    <t>Forest Materials</t>
  </si>
  <si>
    <t>Media Entertainment &amp; Publication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</si>
  <si>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</si>
  <si>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</si>
  <si>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</si>
  <si>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</si>
  <si>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</si>
  <si>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</si>
  <si>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</si>
  <si>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</si>
  <si>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</si>
  <si>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</si>
  <si>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</si>
  <si>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</si>
  <si>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</si>
  <si>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</si>
  <si>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</si>
  <si>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</si>
  <si>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</si>
  <si>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</si>
  <si>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</si>
  <si>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</si>
  <si>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</si>
  <si>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</si>
  <si>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</si>
  <si>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</si>
  <si>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</si>
  <si>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</si>
  <si>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</si>
  <si>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</si>
  <si>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</si>
  <si>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</si>
  <si>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</si>
  <si>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</si>
  <si>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</si>
  <si>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</si>
  <si>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</si>
  <si>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</si>
  <si>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</si>
  <si>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</si>
  <si>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</si>
  <si>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</si>
  <si>
    <t>Positive</t>
  </si>
  <si>
    <t>Negative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</si>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</sst>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A4C1F0-F960-41A3-A5DD-34209863FCAA}" name="Table3" displayName="Table3" ref="A1:Z126" totalsRowShown="0">
  <autoFilter ref="A1:Z126" xr:uid="{79A4C1F0-F960-41A3-A5DD-34209863FCAA}"/>
  <sortState xmlns:xlrd2="http://schemas.microsoft.com/office/spreadsheetml/2017/richdata2" ref="A2:Z126">
    <sortCondition ref="Z1:Z126"/>
  </sortState>
  <tableColumns count="26">
    <tableColumn id="1" xr3:uid="{6744EBDF-C73B-4B8B-B7A6-88FC23FF4C24}" name="Sub-Sector"/>
    <tableColumn id="2" xr3:uid="{EF0DC5C9-B19D-4994-86FF-D68E5441D911}" name="Count" dataDxfId="48">
      <calculatedColumnFormula>COUNTIFS(Table2[Sub-Sector],Table3[[#This Row],[Sub-Sector]])</calculatedColumnFormula>
    </tableColumn>
    <tableColumn id="3" xr3:uid="{C16BE378-87E6-4A53-B588-EC0F7E3403B3}" name="Uptrend" dataDxfId="47">
      <calculatedColumnFormula>COUNTIFS(Table2[Sub-Sector],Table3[[#This Row],[Sub-Sector]],Table2[Uptrend],"Uptrend")/Table3[[#This Row],[Count]]</calculatedColumnFormula>
    </tableColumn>
    <tableColumn id="4" xr3:uid="{5D4AA95A-9C2B-4975-B1F8-3D80E4D28444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41910C82-DE33-49A0-BBE0-561FA695AB67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9B0118C7-4E6C-4DF6-A000-50D9B76A376F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E412B690-0D12-48B9-8746-B943F1D4FD48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F7F56A0E-745E-45FF-BC25-C43AB3A966F7}" name="RSI" dataDxfId="42">
      <calculatedColumnFormula>COUNTIFS(Table2[Sub-Sector],Table3[[#This Row],[Sub-Sector]],Table2[RSI Exponential â€“ 14D],"&gt;=50")/Table3[[#This Row],[Count]]</calculatedColumnFormula>
    </tableColumn>
    <tableColumn id="9" xr3:uid="{6846D61E-67E2-461E-9BC5-9710BE73BA4B}" name="Relative Volume" dataDxfId="41">
      <calculatedColumnFormula>COUNTIFS(Table2[Sub-Sector],Table3[[#This Row],[Sub-Sector]],Table2[Relative Volume],"&gt;=1")/Table3[[#This Row],[Count]]</calculatedColumnFormula>
    </tableColumn>
    <tableColumn id="10" xr3:uid="{9318AFE2-41C4-494C-B929-BC2A428FCB93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8E57E791-8F20-4885-A36F-46AEBF7AAD71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F908288E-F807-438A-9553-7C4B99FDE7A0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0BD5F8CC-9933-4462-AC28-D69933EFB05F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033AE867-1DEE-4AD4-AB98-27FA266B922F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931FCACC-B31C-45CF-993B-9A2951418045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B104F93E-CD8E-4249-BB1C-97E52D6DEF9C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05253D76-F2A8-4253-9172-C4E0479A4557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CBF4D49F-67B0-43FD-915F-F1AF16827A59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EE0C7FFC-53E9-4E85-9A64-239784186390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138334F3-7CBB-4585-9CA1-A08C0E15C333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C7B2D35E-9508-4677-82F6-C92768D9B28E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56D71244-7979-4B84-8DBC-80372F513D2E}" name="Sharpe Ratio" dataDxfId="28">
      <calculatedColumnFormula>COUNTIFS(Table2[Sub-Sector],Table3[[#This Row],[Sub-Sector]],Table2[Sharpe Ratio],"&gt;=0.10")/Table3[[#This Row],[Count]]</calculatedColumnFormula>
    </tableColumn>
    <tableColumn id="23" xr3:uid="{67754C8E-A831-4747-9109-092DDFB64ACA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A6BC0EB3-6730-4025-92F2-AAFD256DBA70}" name="Rank" dataDxfId="26">
      <calculatedColumnFormula>_xlfn.RANK.AVG(Table3[[#This Row],[Score]],Table3[Score],1)</calculatedColumnFormula>
    </tableColumn>
    <tableColumn id="25" xr3:uid="{CFDC3704-8CC0-467D-B4EE-7ACD6E40379B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B38E3E85-939B-4EBB-83AE-D674D958AB1F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D27AEC-3E71-4C4C-B4E8-016D7406BECA}" name="Table2" displayName="Table2" ref="A1:AV738" totalsRowShown="0">
  <sortState xmlns:xlrd2="http://schemas.microsoft.com/office/spreadsheetml/2017/richdata2" ref="A2:AV624">
    <sortCondition ref="AV1:AV738"/>
  </sortState>
  <tableColumns count="48">
    <tableColumn id="1" xr3:uid="{6E2ADAD0-9F5E-41CF-9213-57669D12BE04}" name="Name"/>
    <tableColumn id="2" xr3:uid="{F4F03E05-AE5C-44A8-BA18-92C612D39B02}" name="Ticker"/>
    <tableColumn id="3" xr3:uid="{1534E4A7-AFB8-41E4-9F8D-660085C7817E}" name="Industry"/>
    <tableColumn id="4" xr3:uid="{2EE3DFC7-0F8E-41B1-A26F-E76A6D64290A}" name="Sub-Sector"/>
    <tableColumn id="5" xr3:uid="{02AB0E1A-DD03-4325-9C9B-245350066D3D}" name="Market Cap"/>
    <tableColumn id="6" xr3:uid="{05B9A264-D903-46B8-9DB0-38F3D6E1D857}" name="Close Price"/>
    <tableColumn id="7" xr3:uid="{9C75A261-E440-4A5B-839D-BFE6201DF9A9}" name="1Y Return vs Nifty"/>
    <tableColumn id="18" xr3:uid="{F6D29BD8-F7DB-4FD8-AEC1-2D1E4EE976DA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6237E8AC-EB1E-4B38-8FF2-11EB864B4791}" name="1M Return vs Nifty"/>
    <tableColumn id="19" xr3:uid="{5EFA8D5A-1A8A-4DC3-852B-E295198BBD6D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9BB7F534-65CC-437B-8FAC-C9F35601BFF2}" name="6M Return vs Nifty"/>
    <tableColumn id="20" xr3:uid="{FF628FC4-4416-4E84-AC4D-D169DE9B1B72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983700CE-BDE4-41A6-B7D8-9623E7BA3BAE}" name="1W Return vs Nifty"/>
    <tableColumn id="22" xr3:uid="{4CB21F52-C16F-4FCC-9BC0-84397244AAEB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E4336C34-ECA7-470F-8CBB-E4FFEF744D7C}" name="20D EMA" dataDxfId="19"/>
    <tableColumn id="11" xr3:uid="{17DD1165-2DA2-4286-AABF-5963EAD88414}" name="50D EMA"/>
    <tableColumn id="12" xr3:uid="{5FB4B324-29CA-45DC-BF14-A52415124448}" name="200D EMA"/>
    <tableColumn id="13" xr3:uid="{E5F806EB-899C-44F2-9762-5C15E73EB055}" name="RSI Exponential â€“ 14D"/>
    <tableColumn id="25" xr3:uid="{013A6555-1C21-43E4-8060-A3F2F3BD3776}" name="% Price above 20 EMA" dataDxfId="18">
      <calculatedColumnFormula>(Table2[[#This Row],[Close Price]]-Table2[[#This Row],[20D EMA]])/Table2[[#This Row],[20D EMA]]</calculatedColumnFormula>
    </tableColumn>
    <tableColumn id="24" xr3:uid="{8779C6E8-6B28-40E1-92FF-0EF8A1FC0EBF}" name="% Price above 50 EMA" dataDxfId="17">
      <calculatedColumnFormula>(Table2[[#This Row],[Close Price]]-Table2[[#This Row],[50D EMA]])/Table2[[#This Row],[50D EMA]]</calculatedColumnFormula>
    </tableColumn>
    <tableColumn id="23" xr3:uid="{232AABB1-0F7F-4ED7-B0B9-1EAE657C88F4}" name="% Price above 200 EMA" dataDxfId="16">
      <calculatedColumnFormula>(Table2[[#This Row],[Close Price]]-Table2[[#This Row],[200D EMA]])/Table2[[#This Row],[200D EMA]]</calculatedColumnFormula>
    </tableColumn>
    <tableColumn id="14" xr3:uid="{53561F29-BCE7-4186-A9B7-817AFDDCFE4C}" name="Relative Volume"/>
    <tableColumn id="37" xr3:uid="{AE629523-E93A-4D65-A15D-D232243A4FF6}" name="Day Low" dataDxfId="15"/>
    <tableColumn id="36" xr3:uid="{1902AA9C-6976-4FBC-BF9C-190DC60BEE31}" name="Day High"/>
    <tableColumn id="35" xr3:uid="{4DFB7AEE-866D-4FDA-A2AF-0E7B3360C728}" name="Current Week Low"/>
    <tableColumn id="34" xr3:uid="{3AF5CE02-4C7F-437F-994A-2F0CD97D2BF5}" name="Current Week High"/>
    <tableColumn id="33" xr3:uid="{24A20982-B567-4420-8820-AA6130B88E10}" name="Current Month Low"/>
    <tableColumn id="32" xr3:uid="{12D51437-F93A-4D36-A379-306ACBEEDC5D}" name="Current Month High"/>
    <tableColumn id="31" xr3:uid="{73980F17-F998-46C9-A6C0-F9688825E0A3}" name="% Away From Day Low" dataDxfId="14">
      <calculatedColumnFormula>(Table2[[#This Row],[Close Price]]/Table2[[#This Row],[Day Low]])-1</calculatedColumnFormula>
    </tableColumn>
    <tableColumn id="30" xr3:uid="{FC8A8CCC-0658-4FCF-9BDD-2969CCA4679D}" name="% Away From Day High" dataDxfId="13">
      <calculatedColumnFormula>(Table2[[#This Row],[Day High]]/Table2[[#This Row],[Close Price]])-1</calculatedColumnFormula>
    </tableColumn>
    <tableColumn id="29" xr3:uid="{03B91966-8862-443D-A9E7-549A3C275649}" name="% Away From Current Week Low" dataDxfId="12">
      <calculatedColumnFormula>(Table2[[#This Row],[Close Price]]/Table2[[#This Row],[Current Week Low]])-1</calculatedColumnFormula>
    </tableColumn>
    <tableColumn id="28" xr3:uid="{F6341198-4EE3-4810-A9AC-5BA96D349E90}" name="% Away From Current Week High" dataDxfId="11">
      <calculatedColumnFormula>(Table2[[#This Row],[Current Week High]]/Table2[[#This Row],[Close Price]])-1</calculatedColumnFormula>
    </tableColumn>
    <tableColumn id="27" xr3:uid="{F0A92702-C85F-4F6C-9FF1-0D465334133E}" name="% Away From Current Month Low" dataDxfId="10">
      <calculatedColumnFormula>(Table2[[#This Row],[Close Price]]/Table2[[#This Row],[Current Month Low]])-1</calculatedColumnFormula>
    </tableColumn>
    <tableColumn id="26" xr3:uid="{8AA73F8B-7B2A-4783-9C3F-312915B522D5}" name="% Away From Current Month High" dataDxfId="9">
      <calculatedColumnFormula>(Table2[[#This Row],[Current Month High]]/Table2[[#This Row],[Close Price]])-1</calculatedColumnFormula>
    </tableColumn>
    <tableColumn id="15" xr3:uid="{76AC2C4D-4E65-44BE-BF93-30CB5A1360BE}" name="% Away From 52W High"/>
    <tableColumn id="16" xr3:uid="{80AD8F3D-3B84-44B5-A67D-329A50241643}" name="% Away From 52W Low"/>
    <tableColumn id="42" xr3:uid="{1CFBA544-A428-4F33-BF51-926EB4FA0F6A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BC8C313C-844B-4772-96FC-860F4C3B18E7}" name="Relative Strength Sector Index" dataDxfId="7"/>
    <tableColumn id="40" xr3:uid="{766E7C42-2B02-4BC7-A045-E9BFE9A8E218}" name="Relative Strength Sector Index - Zone"/>
    <tableColumn id="39" xr3:uid="{6B52D070-EE90-482B-ABE7-E1BABA24E3E1}" name="Rate of Change"/>
    <tableColumn id="38" xr3:uid="{64DB9C57-D411-4AE5-B6AE-AD841AB4E025}" name="Rate of Change - Zone"/>
    <tableColumn id="17" xr3:uid="{44C2350C-7727-4EF2-9660-BC7748C0BD75}" name="Sharpe Ratio"/>
    <tableColumn id="43" xr3:uid="{1ADD6C00-99F2-4FCF-B89A-E8134572B744}" name="Sharpe Ratio Z-Score" dataDxfId="6">
      <calculatedColumnFormula>(Table2[[#This Row],[Sharpe Ratio]]-AVERAGE(Table2[Sharpe Ratio]))/_xlfn.STDEV.P(Table2[Sharpe Ratio])</calculatedColumnFormula>
    </tableColumn>
    <tableColumn id="44" xr3:uid="{D527F9C3-AA28-42D1-83B5-5BD766F77743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78AF963B-58D5-4516-A24F-3FA74A2423C9}" name="Rank 1Y" dataDxfId="4">
      <calculatedColumnFormula>_xlfn.RANK.AVG(Table2[[#This Row],[1Y Return vs Nifty Z-Score]],Table2[1Y Return vs Nifty Z-Score])</calculatedColumnFormula>
    </tableColumn>
    <tableColumn id="46" xr3:uid="{C044B673-FD89-42A3-85E5-1D1BD859D7CB}" name="Rank 6M" dataDxfId="3">
      <calculatedColumnFormula>_xlfn.RANK.AVG(Table2[[#This Row],[6M Return vs Nifty Z-Score]],Table2[6M Return vs Nifty Z-Score])</calculatedColumnFormula>
    </tableColumn>
    <tableColumn id="47" xr3:uid="{496674E8-61A6-4F7C-AAAF-EFA686D83389}" name="Rank Sharpe" dataDxfId="2">
      <calculatedColumnFormula>_xlfn.RANK.AVG(Table2[[#This Row],[Sharpe Ratio Z-Score]],Table2[Sharpe Ratio Z-Score])</calculatedColumnFormula>
    </tableColumn>
    <tableColumn id="48" xr3:uid="{41B310BA-B03A-4ED5-A703-0F4B1D56801B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1563F4-B5CF-484F-89C1-1B76750EFB8F}" name="Table1" displayName="Table1" ref="A1:Q1488" totalsRowShown="0">
  <autoFilter ref="A1:Q1488" xr:uid="{771563F4-B5CF-484F-89C1-1B76750EFB8F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5B620B17-13E8-4DC7-9EE7-C46BF84A0FBD}" name="Name"/>
    <tableColumn id="2" xr3:uid="{0E247D73-A6E1-40F9-BEBF-09B876B815F8}" name="Ticker"/>
    <tableColumn id="17" xr3:uid="{CBCB2E77-37DD-44DD-AA16-E45B9680FE0C}" name="Industry" dataDxfId="0"/>
    <tableColumn id="3" xr3:uid="{54CE2200-DC4F-462E-BAE9-ED47726BA882}" name="Sub-Sector"/>
    <tableColumn id="4" xr3:uid="{FA67C5BF-01EE-480F-AFFA-74F2D4D6192C}" name="Market Cap"/>
    <tableColumn id="5" xr3:uid="{C65EBEFD-03D8-4CEF-91E3-C602652255D0}" name="Close Price"/>
    <tableColumn id="6" xr3:uid="{BDA840F2-DAA7-4E08-A606-7D63580C00AC}" name="1Y Return vs Nifty"/>
    <tableColumn id="7" xr3:uid="{F66E4E8C-EA8B-4655-9772-935C7FD4D308}" name="1M Return vs Nifty"/>
    <tableColumn id="8" xr3:uid="{EEBF2846-E7E3-407E-AA1A-EB6F9D4B135A}" name="6M Return vs Nifty"/>
    <tableColumn id="9" xr3:uid="{93A6C655-DBC8-4302-A92C-6E408F1BC502}" name="1W Return vs Nifty"/>
    <tableColumn id="10" xr3:uid="{B25D39E4-46E9-4CA3-BDF3-3C06F04F7905}" name="50D EMA"/>
    <tableColumn id="11" xr3:uid="{D19C52C0-13B2-4E0A-8298-8EF017887CEF}" name="200D EMA"/>
    <tableColumn id="12" xr3:uid="{F0DA0119-FE75-48D2-B194-97FC4BF964C6}" name="RSI Exponential â€“ 14D"/>
    <tableColumn id="13" xr3:uid="{FC9A47CA-77C6-45CC-8A5C-8748134BBB7F}" name="Relative Volume"/>
    <tableColumn id="14" xr3:uid="{0416BC77-F1E7-4F49-99F0-A2763F5245C5}" name="% Away From 52W High"/>
    <tableColumn id="15" xr3:uid="{D6C8F53C-7099-4CBD-A9D7-065F056065CA}" name="% Away From 52W Low"/>
    <tableColumn id="16" xr3:uid="{2FAB5DE5-D36D-4D5A-B794-6DD24B25F834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57253-B8D1-4725-9280-6BEEE8080E3C}">
  <dimension ref="A1:Z126"/>
  <sheetViews>
    <sheetView workbookViewId="0"/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</cols>
  <sheetData>
    <row r="1" spans="1:26" x14ac:dyDescent="0.3">
      <c r="A1" t="s">
        <v>2</v>
      </c>
      <c r="B1" t="s">
        <v>3207</v>
      </c>
      <c r="C1" s="1" t="s">
        <v>3196</v>
      </c>
      <c r="D1" s="1" t="s">
        <v>3208</v>
      </c>
      <c r="E1" s="1" t="s">
        <v>3209</v>
      </c>
      <c r="F1" s="1" t="s">
        <v>7</v>
      </c>
      <c r="G1" s="1" t="s">
        <v>5</v>
      </c>
      <c r="H1" s="1" t="s">
        <v>3210</v>
      </c>
      <c r="I1" s="1" t="s">
        <v>12</v>
      </c>
      <c r="J1" s="1" t="s">
        <v>3190</v>
      </c>
      <c r="K1" s="1" t="s">
        <v>3191</v>
      </c>
      <c r="L1" s="1" t="s">
        <v>3192</v>
      </c>
      <c r="M1" s="1" t="s">
        <v>3193</v>
      </c>
      <c r="N1" s="1" t="s">
        <v>3194</v>
      </c>
      <c r="O1" s="1" t="s">
        <v>3195</v>
      </c>
      <c r="P1" s="1" t="s">
        <v>13</v>
      </c>
      <c r="Q1" s="1" t="s">
        <v>14</v>
      </c>
      <c r="R1" s="1" t="s">
        <v>3211</v>
      </c>
      <c r="S1" s="1" t="s">
        <v>3182</v>
      </c>
      <c r="T1" s="1" t="s">
        <v>3183</v>
      </c>
      <c r="U1" s="1" t="s">
        <v>3200</v>
      </c>
      <c r="V1" s="1" t="s">
        <v>15</v>
      </c>
      <c r="W1" t="s">
        <v>3202</v>
      </c>
      <c r="X1" t="s">
        <v>3212</v>
      </c>
      <c r="Y1" t="s">
        <v>3213</v>
      </c>
      <c r="Z1" t="s">
        <v>3214</v>
      </c>
    </row>
    <row r="2" spans="1:26" x14ac:dyDescent="0.3">
      <c r="A2" t="s">
        <v>656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0</v>
      </c>
      <c r="N2" s="1">
        <f>COUNTIFS(Table2[Sub-Sector],Table3[[#This Row],[Sub-Sector]],Table2[% Away From Current Month Low],"&gt;=0.05")/Table3[[#This Row],[Count]]</f>
        <v>0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143.5</v>
      </c>
      <c r="X2">
        <f>_xlfn.RANK.AVG(Table3[[#This Row],[Score]],Table3[Score],1)</f>
        <v>4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38.5</v>
      </c>
      <c r="Z2">
        <f>_xlfn.RANK.AVG(Table3[[#This Row],[Score 2 ]],Table3[[Score 2 ]],1)</f>
        <v>1</v>
      </c>
    </row>
    <row r="3" spans="1:26" x14ac:dyDescent="0.3">
      <c r="A3" t="s">
        <v>711</v>
      </c>
      <c r="B3">
        <f>COUNTIFS(Table2[Sub-Sector],Table3[[#This Row],[Sub-Sector]])</f>
        <v>3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0.66666666666666663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0.66666666666666663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1</v>
      </c>
      <c r="M3" s="1">
        <f>COUNTIFS(Table2[Sub-Sector],Table3[[#This Row],[Sub-Sector]],Table2[% Away From Current Week High],"&lt;=0.05")/Table3[[#This Row],[Count]]</f>
        <v>0.33333333333333331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0.33333333333333331</v>
      </c>
      <c r="P3" s="1">
        <f>COUNTIFS(Table2[Sub-Sector],Table3[[#This Row],[Sub-Sector]],Table2[% Away From 52W High],"&lt;=10")/Table3[[#This Row],[Count]]</f>
        <v>0.66666666666666663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0.33333333333333331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</v>
      </c>
      <c r="X3">
        <f>_xlfn.RANK.AVG(Table3[[#This Row],[Score]],Table3[Score],1)</f>
        <v>1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46</v>
      </c>
      <c r="Z3">
        <f>_xlfn.RANK.AVG(Table3[[#This Row],[Score 2 ]],Table3[[Score 2 ]],1)</f>
        <v>2</v>
      </c>
    </row>
    <row r="4" spans="1:26" x14ac:dyDescent="0.3">
      <c r="A4" t="s">
        <v>937</v>
      </c>
      <c r="B4">
        <f>COUNTIFS(Table2[Sub-Sector],Table3[[#This Row],[Sub-Sector]])</f>
        <v>2</v>
      </c>
      <c r="C4" s="1">
        <f>COUNTIFS(Table2[Sub-Sector],Table3[[#This Row],[Sub-Sector]],Table2[Uptrend],"Uptrend")/Table3[[#This Row],[Count]]</f>
        <v>0</v>
      </c>
      <c r="D4" s="1">
        <f>COUNTIFS(Table2[Sub-Sector],Table3[[#This Row],[Sub-Sector]],Table2[1W Return vs Nifty],"&gt;=5")/Table3[[#This Row],[Count]]</f>
        <v>0</v>
      </c>
      <c r="E4" s="1">
        <f>COUNTIFS(Table2[Sub-Sector],Table3[[#This Row],[Sub-Sector]],Table2[1M Return vs Nifty],"&gt;=5")/Table3[[#This Row],[Count]]</f>
        <v>1</v>
      </c>
      <c r="F4" s="1">
        <f>COUNTIFS(Table2[Sub-Sector],Table3[[#This Row],[Sub-Sector]],Table2[6M Return vs Nifty],"&gt;=10")/Table3[[#This Row],[Count]]</f>
        <v>0.5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0.5</v>
      </c>
      <c r="J4" s="1">
        <f>COUNTIFS(Table2[Sub-Sector],Table3[[#This Row],[Sub-Sector]],Table2[% Away From Day Low],"&gt;=0.05")/Table3[[#This Row],[Count]]</f>
        <v>0.5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1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1</v>
      </c>
      <c r="O4" s="1">
        <f>COUNTIFS(Table2[Sub-Sector],Table3[[#This Row],[Sub-Sector]],Table2[% Away From Current Month High],"&lt;=0.05")/Table3[[#This Row],[Count]]</f>
        <v>1</v>
      </c>
      <c r="P4" s="1">
        <f>COUNTIFS(Table2[Sub-Sector],Table3[[#This Row],[Sub-Sector]],Table2[% Away From 52W High],"&lt;=10")/Table3[[#This Row],[Count]]</f>
        <v>0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0.5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284.5</v>
      </c>
      <c r="X4">
        <f>_xlfn.RANK.AVG(Table3[[#This Row],[Score]],Table3[Score],1)</f>
        <v>21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87.5</v>
      </c>
      <c r="Z4">
        <f>_xlfn.RANK.AVG(Table3[[#This Row],[Score 2 ]],Table3[[Score 2 ]],1)</f>
        <v>3.5</v>
      </c>
    </row>
    <row r="5" spans="1:26" x14ac:dyDescent="0.3">
      <c r="A5" t="s">
        <v>351</v>
      </c>
      <c r="B5">
        <f>COUNTIFS(Table2[Sub-Sector],Table3[[#This Row],[Sub-Sector]])</f>
        <v>2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0.5</v>
      </c>
      <c r="E5" s="1">
        <f>COUNTIFS(Table2[Sub-Sector],Table3[[#This Row],[Sub-Sector]],Table2[1M Return vs Nifty],"&gt;=5")/Table3[[#This Row],[Count]]</f>
        <v>1</v>
      </c>
      <c r="F5" s="1">
        <f>COUNTIFS(Table2[Sub-Sector],Table3[[#This Row],[Sub-Sector]],Table2[6M Return vs Nifty],"&gt;=10")/Table3[[#This Row],[Count]]</f>
        <v>0.5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1</v>
      </c>
      <c r="I5" s="1">
        <f>COUNTIFS(Table2[Sub-Sector],Table3[[#This Row],[Sub-Sector]],Table2[Relative Volume],"&gt;=1")/Table3[[#This Row],[Count]]</f>
        <v>0.5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1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1</v>
      </c>
      <c r="O5" s="1">
        <f>COUNTIFS(Table2[Sub-Sector],Table3[[#This Row],[Sub-Sector]],Table2[% Away From Current Month High],"&lt;=0.05")/Table3[[#This Row],[Count]]</f>
        <v>1</v>
      </c>
      <c r="P5" s="1">
        <f>COUNTIFS(Table2[Sub-Sector],Table3[[#This Row],[Sub-Sector]],Table2[% Away From 52W High],"&lt;=10")/Table3[[#This Row],[Count]]</f>
        <v>0.5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1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1</v>
      </c>
      <c r="V5" s="1">
        <f>COUNTIFS(Table2[Sub-Sector],Table3[[#This Row],[Sub-Sector]],Table2[Sharpe Ratio],"&gt;=0.10")/Table3[[#This Row],[Count]]</f>
        <v>0.5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117.5</v>
      </c>
      <c r="X5">
        <f>_xlfn.RANK.AVG(Table3[[#This Row],[Score]],Table3[Score],1)</f>
        <v>2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87.5</v>
      </c>
      <c r="Z5">
        <f>_xlfn.RANK.AVG(Table3[[#This Row],[Score 2 ]],Table3[[Score 2 ]],1)</f>
        <v>3.5</v>
      </c>
    </row>
    <row r="6" spans="1:26" x14ac:dyDescent="0.3">
      <c r="A6" t="s">
        <v>766</v>
      </c>
      <c r="B6">
        <f>COUNTIFS(Table2[Sub-Sector],Table3[[#This Row],[Sub-Sector]])</f>
        <v>5</v>
      </c>
      <c r="C6" s="1">
        <f>COUNTIFS(Table2[Sub-Sector],Table3[[#This Row],[Sub-Sector]],Table2[Uptrend],"Uptrend")/Table3[[#This Row],[Count]]</f>
        <v>0.2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1</v>
      </c>
      <c r="F6" s="1">
        <f>COUNTIFS(Table2[Sub-Sector],Table3[[#This Row],[Sub-Sector]],Table2[6M Return vs Nifty],"&gt;=10")/Table3[[#This Row],[Count]]</f>
        <v>0.8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0.6</v>
      </c>
      <c r="I6" s="1">
        <f>COUNTIFS(Table2[Sub-Sector],Table3[[#This Row],[Sub-Sector]],Table2[Relative Volume],"&gt;=1")/Table3[[#This Row],[Count]]</f>
        <v>0.4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0.4</v>
      </c>
      <c r="M6" s="1">
        <f>COUNTIFS(Table2[Sub-Sector],Table3[[#This Row],[Sub-Sector]],Table2[% Away From Current Week High],"&lt;=0.05")/Table3[[#This Row],[Count]]</f>
        <v>0.6</v>
      </c>
      <c r="N6" s="1">
        <f>COUNTIFS(Table2[Sub-Sector],Table3[[#This Row],[Sub-Sector]],Table2[% Away From Current Month Low],"&gt;=0.05")/Table3[[#This Row],[Count]]</f>
        <v>0.4</v>
      </c>
      <c r="O6" s="1">
        <f>COUNTIFS(Table2[Sub-Sector],Table3[[#This Row],[Sub-Sector]],Table2[% Away From Current Month High],"&lt;=0.05")/Table3[[#This Row],[Count]]</f>
        <v>0.6</v>
      </c>
      <c r="P6" s="1">
        <f>COUNTIFS(Table2[Sub-Sector],Table3[[#This Row],[Sub-Sector]],Table2[% Away From 52W High],"&lt;=10")/Table3[[#This Row],[Count]]</f>
        <v>0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0.6</v>
      </c>
      <c r="S6" s="1">
        <f>COUNTIFS(Table2[Sub-Sector],Table3[[#This Row],[Sub-Sector]],Table2[% Price above 50 EMA],"&gt;=0")/Table3[[#This Row],[Count]]</f>
        <v>0.6</v>
      </c>
      <c r="T6" s="1">
        <f>COUNTIFS(Table2[Sub-Sector],Table3[[#This Row],[Sub-Sector]],Table2[% Price above 200 EMA],"&gt;=0")/Table3[[#This Row],[Count]]</f>
        <v>0.8</v>
      </c>
      <c r="U6" s="1">
        <f>COUNTIFS(Table2[Sub-Sector],Table3[[#This Row],[Sub-Sector]],Table2[Rate of Change - Zone],"Positive")/Table3[[#This Row],[Count]]</f>
        <v>0.8</v>
      </c>
      <c r="V6" s="1">
        <f>COUNTIFS(Table2[Sub-Sector],Table3[[#This Row],[Sub-Sector]],Table2[Sharpe Ratio],"&gt;=0.10")/Table3[[#This Row],[Count]]</f>
        <v>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255</v>
      </c>
      <c r="X6">
        <f>_xlfn.RANK.AVG(Table3[[#This Row],[Score]],Table3[Score],1)</f>
        <v>16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91.5</v>
      </c>
      <c r="Z6">
        <f>_xlfn.RANK.AVG(Table3[[#This Row],[Score 2 ]],Table3[[Score 2 ]],1)</f>
        <v>5</v>
      </c>
    </row>
    <row r="7" spans="1:26" x14ac:dyDescent="0.3">
      <c r="A7" t="s">
        <v>378</v>
      </c>
      <c r="B7">
        <f>COUNTIFS(Table2[Sub-Sector],Table3[[#This Row],[Sub-Sector]])</f>
        <v>4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0.25</v>
      </c>
      <c r="E7" s="1">
        <f>COUNTIFS(Table2[Sub-Sector],Table3[[#This Row],[Sub-Sector]],Table2[1M Return vs Nifty],"&gt;=5")/Table3[[#This Row],[Count]]</f>
        <v>1</v>
      </c>
      <c r="F7" s="1">
        <f>COUNTIFS(Table2[Sub-Sector],Table3[[#This Row],[Sub-Sector]],Table2[6M Return vs Nifty],"&gt;=10")/Table3[[#This Row],[Count]]</f>
        <v>1</v>
      </c>
      <c r="G7" s="1">
        <f>COUNTIFS(Table2[Sub-Sector],Table3[[#This Row],[Sub-Sector]],Table2[1Y Return vs Nifty],"&gt;=10")/Table3[[#This Row],[Count]]</f>
        <v>0.75</v>
      </c>
      <c r="H7" s="1">
        <f>COUNTIFS(Table2[Sub-Sector],Table3[[#This Row],[Sub-Sector]],Table2[RSI Exponential â€“ 14D],"&gt;=50")/Table3[[#This Row],[Count]]</f>
        <v>0.75</v>
      </c>
      <c r="I7" s="1">
        <f>COUNTIFS(Table2[Sub-Sector],Table3[[#This Row],[Sub-Sector]],Table2[Relative Volume],"&gt;=1")/Table3[[#This Row],[Count]]</f>
        <v>0.5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0.5</v>
      </c>
      <c r="L7" s="1">
        <f>COUNTIFS(Table2[Sub-Sector],Table3[[#This Row],[Sub-Sector]],Table2[% Away From Current Week Low],"&gt;=0.05")/Table3[[#This Row],[Count]]</f>
        <v>0.5</v>
      </c>
      <c r="M7" s="1">
        <f>COUNTIFS(Table2[Sub-Sector],Table3[[#This Row],[Sub-Sector]],Table2[% Away From Current Week High],"&lt;=0.05")/Table3[[#This Row],[Count]]</f>
        <v>0.5</v>
      </c>
      <c r="N7" s="1">
        <f>COUNTIFS(Table2[Sub-Sector],Table3[[#This Row],[Sub-Sector]],Table2[% Away From Current Month Low],"&gt;=0.05")/Table3[[#This Row],[Count]]</f>
        <v>0.5</v>
      </c>
      <c r="O7" s="1">
        <f>COUNTIFS(Table2[Sub-Sector],Table3[[#This Row],[Sub-Sector]],Table2[% Away From Current Month High],"&lt;=0.05")/Table3[[#This Row],[Count]]</f>
        <v>0.5</v>
      </c>
      <c r="P7" s="1">
        <f>COUNTIFS(Table2[Sub-Sector],Table3[[#This Row],[Sub-Sector]],Table2[% Away From 52W High],"&lt;=10")/Table3[[#This Row],[Count]]</f>
        <v>1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1</v>
      </c>
      <c r="S7" s="1">
        <f>COUNTIFS(Table2[Sub-Sector],Table3[[#This Row],[Sub-Sector]],Table2[% Price above 50 EMA],"&gt;=0")/Table3[[#This Row],[Count]]</f>
        <v>1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0.75</v>
      </c>
      <c r="V7" s="1">
        <f>COUNTIFS(Table2[Sub-Sector],Table3[[#This Row],[Sub-Sector]],Table2[Sharpe Ratio],"&gt;=0.10")/Table3[[#This Row],[Count]]</f>
        <v>0.5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135</v>
      </c>
      <c r="X7">
        <f>_xlfn.RANK.AVG(Table3[[#This Row],[Score]],Table3[Score],1)</f>
        <v>3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94</v>
      </c>
      <c r="Z7">
        <f>_xlfn.RANK.AVG(Table3[[#This Row],[Score 2 ]],Table3[[Score 2 ]],1)</f>
        <v>6</v>
      </c>
    </row>
    <row r="8" spans="1:26" x14ac:dyDescent="0.3">
      <c r="A8" t="s">
        <v>213</v>
      </c>
      <c r="B8">
        <f>COUNTIFS(Table2[Sub-Sector],Table3[[#This Row],[Sub-Sector]])</f>
        <v>8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1</v>
      </c>
      <c r="F8" s="1">
        <f>COUNTIFS(Table2[Sub-Sector],Table3[[#This Row],[Sub-Sector]],Table2[6M Return vs Nifty],"&gt;=10")/Table3[[#This Row],[Count]]</f>
        <v>0.75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0.875</v>
      </c>
      <c r="I8" s="1">
        <f>COUNTIFS(Table2[Sub-Sector],Table3[[#This Row],[Sub-Sector]],Table2[Relative Volume],"&gt;=1")/Table3[[#This Row],[Count]]</f>
        <v>0.375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0.25</v>
      </c>
      <c r="M8" s="1">
        <f>COUNTIFS(Table2[Sub-Sector],Table3[[#This Row],[Sub-Sector]],Table2[% Away From Current Week High],"&lt;=0.05")/Table3[[#This Row],[Count]]</f>
        <v>0.5</v>
      </c>
      <c r="N8" s="1">
        <f>COUNTIFS(Table2[Sub-Sector],Table3[[#This Row],[Sub-Sector]],Table2[% Away From Current Month Low],"&gt;=0.05")/Table3[[#This Row],[Count]]</f>
        <v>0.25</v>
      </c>
      <c r="O8" s="1">
        <f>COUNTIFS(Table2[Sub-Sector],Table3[[#This Row],[Sub-Sector]],Table2[% Away From Current Month High],"&lt;=0.05")/Table3[[#This Row],[Count]]</f>
        <v>0.5</v>
      </c>
      <c r="P8" s="1">
        <f>COUNTIFS(Table2[Sub-Sector],Table3[[#This Row],[Sub-Sector]],Table2[% Away From 52W High],"&lt;=10")/Table3[[#This Row],[Count]]</f>
        <v>0.625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0.875</v>
      </c>
      <c r="S8" s="1">
        <f>COUNTIFS(Table2[Sub-Sector],Table3[[#This Row],[Sub-Sector]],Table2[% Price above 50 EMA],"&gt;=0")/Table3[[#This Row],[Count]]</f>
        <v>0.875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0.75</v>
      </c>
      <c r="V8" s="1">
        <f>COUNTIFS(Table2[Sub-Sector],Table3[[#This Row],[Sub-Sector]],Table2[Sharpe Ratio],"&gt;=0.10")/Table3[[#This Row],[Count]]</f>
        <v>0.375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202.5</v>
      </c>
      <c r="X8">
        <f>_xlfn.RANK.AVG(Table3[[#This Row],[Score]],Table3[Score],1)</f>
        <v>9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97.5</v>
      </c>
      <c r="Z8">
        <f>_xlfn.RANK.AVG(Table3[[#This Row],[Score 2 ]],Table3[[Score 2 ]],1)</f>
        <v>7</v>
      </c>
    </row>
    <row r="9" spans="1:26" x14ac:dyDescent="0.3">
      <c r="A9" t="s">
        <v>125</v>
      </c>
      <c r="B9">
        <f>COUNTIFS(Table2[Sub-Sector],Table3[[#This Row],[Sub-Sector]])</f>
        <v>6</v>
      </c>
      <c r="C9" s="1">
        <f>COUNTIFS(Table2[Sub-Sector],Table3[[#This Row],[Sub-Sector]],Table2[Uptrend],"Uptrend")/Table3[[#This Row],[Count]]</f>
        <v>0.5</v>
      </c>
      <c r="D9" s="1">
        <f>COUNTIFS(Table2[Sub-Sector],Table3[[#This Row],[Sub-Sector]],Table2[1W Return vs Nifty],"&gt;=5")/Table3[[#This Row],[Count]]</f>
        <v>0.33333333333333331</v>
      </c>
      <c r="E9" s="1">
        <f>COUNTIFS(Table2[Sub-Sector],Table3[[#This Row],[Sub-Sector]],Table2[1M Return vs Nifty],"&gt;=5")/Table3[[#This Row],[Count]]</f>
        <v>0.83333333333333337</v>
      </c>
      <c r="F9" s="1">
        <f>COUNTIFS(Table2[Sub-Sector],Table3[[#This Row],[Sub-Sector]],Table2[6M Return vs Nifty],"&gt;=10")/Table3[[#This Row],[Count]]</f>
        <v>0.66666666666666663</v>
      </c>
      <c r="G9" s="1">
        <f>COUNTIFS(Table2[Sub-Sector],Table3[[#This Row],[Sub-Sector]],Table2[1Y Return vs Nifty],"&gt;=10")/Table3[[#This Row],[Count]]</f>
        <v>0.66666666666666663</v>
      </c>
      <c r="H9" s="1">
        <f>COUNTIFS(Table2[Sub-Sector],Table3[[#This Row],[Sub-Sector]],Table2[RSI Exponential â€“ 14D],"&gt;=50")/Table3[[#This Row],[Count]]</f>
        <v>0.66666666666666663</v>
      </c>
      <c r="I9" s="1">
        <f>COUNTIFS(Table2[Sub-Sector],Table3[[#This Row],[Sub-Sector]],Table2[Relative Volume],"&gt;=1")/Table3[[#This Row],[Count]]</f>
        <v>0.66666666666666663</v>
      </c>
      <c r="J9" s="1">
        <f>COUNTIFS(Table2[Sub-Sector],Table3[[#This Row],[Sub-Sector]],Table2[% Away From Day Low],"&gt;=0.05")/Table3[[#This Row],[Count]]</f>
        <v>0.16666666666666666</v>
      </c>
      <c r="K9" s="1">
        <f>COUNTIFS(Table2[Sub-Sector],Table3[[#This Row],[Sub-Sector]],Table2[% Away From Day High],"&lt;=0.05")/Table3[[#This Row],[Count]]</f>
        <v>0.83333333333333337</v>
      </c>
      <c r="L9" s="1">
        <f>COUNTIFS(Table2[Sub-Sector],Table3[[#This Row],[Sub-Sector]],Table2[% Away From Current Week Low],"&gt;=0.05")/Table3[[#This Row],[Count]]</f>
        <v>0.66666666666666663</v>
      </c>
      <c r="M9" s="1">
        <f>COUNTIFS(Table2[Sub-Sector],Table3[[#This Row],[Sub-Sector]],Table2[% Away From Current Week High],"&lt;=0.05")/Table3[[#This Row],[Count]]</f>
        <v>0.33333333333333331</v>
      </c>
      <c r="N9" s="1">
        <f>COUNTIFS(Table2[Sub-Sector],Table3[[#This Row],[Sub-Sector]],Table2[% Away From Current Month Low],"&gt;=0.05")/Table3[[#This Row],[Count]]</f>
        <v>0.66666666666666663</v>
      </c>
      <c r="O9" s="1">
        <f>COUNTIFS(Table2[Sub-Sector],Table3[[#This Row],[Sub-Sector]],Table2[% Away From Current Month High],"&lt;=0.05")/Table3[[#This Row],[Count]]</f>
        <v>0.33333333333333331</v>
      </c>
      <c r="P9" s="1">
        <f>COUNTIFS(Table2[Sub-Sector],Table3[[#This Row],[Sub-Sector]],Table2[% Away From 52W High],"&lt;=10")/Table3[[#This Row],[Count]]</f>
        <v>0.5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0.66666666666666663</v>
      </c>
      <c r="S9" s="1">
        <f>COUNTIFS(Table2[Sub-Sector],Table3[[#This Row],[Sub-Sector]],Table2[% Price above 50 EMA],"&gt;=0")/Table3[[#This Row],[Count]]</f>
        <v>0.83333333333333337</v>
      </c>
      <c r="T9" s="1">
        <f>COUNTIFS(Table2[Sub-Sector],Table3[[#This Row],[Sub-Sector]],Table2[% Price above 200 EMA],"&gt;=0")/Table3[[#This Row],[Count]]</f>
        <v>0.83333333333333337</v>
      </c>
      <c r="U9" s="1">
        <f>COUNTIFS(Table2[Sub-Sector],Table3[[#This Row],[Sub-Sector]],Table2[Rate of Change - Zone],"Positive")/Table3[[#This Row],[Count]]</f>
        <v>0.83333333333333337</v>
      </c>
      <c r="V9" s="1">
        <f>COUNTIFS(Table2[Sub-Sector],Table3[[#This Row],[Sub-Sector]],Table2[Sharpe Ratio],"&gt;=0.10")/Table3[[#This Row],[Count]]</f>
        <v>0.5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168</v>
      </c>
      <c r="X9">
        <f>_xlfn.RANK.AVG(Table3[[#This Row],[Score]],Table3[Score],1)</f>
        <v>6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101</v>
      </c>
      <c r="Z9">
        <f>_xlfn.RANK.AVG(Table3[[#This Row],[Score 2 ]],Table3[[Score 2 ]],1)</f>
        <v>8</v>
      </c>
    </row>
    <row r="10" spans="1:26" x14ac:dyDescent="0.3">
      <c r="A10" t="s">
        <v>637</v>
      </c>
      <c r="B10">
        <f>COUNTIFS(Table2[Sub-Sector],Table3[[#This Row],[Sub-Sector]])</f>
        <v>4</v>
      </c>
      <c r="C10" s="1">
        <f>COUNTIFS(Table2[Sub-Sector],Table3[[#This Row],[Sub-Sector]],Table2[Uptrend],"Uptrend")/Table3[[#This Row],[Count]]</f>
        <v>0.25</v>
      </c>
      <c r="D10" s="1">
        <f>COUNTIFS(Table2[Sub-Sector],Table3[[#This Row],[Sub-Sector]],Table2[1W Return vs Nifty],"&gt;=5")/Table3[[#This Row],[Count]]</f>
        <v>0.25</v>
      </c>
      <c r="E10" s="1">
        <f>COUNTIFS(Table2[Sub-Sector],Table3[[#This Row],[Sub-Sector]],Table2[1M Return vs Nifty],"&gt;=5")/Table3[[#This Row],[Count]]</f>
        <v>0.75</v>
      </c>
      <c r="F10" s="1">
        <f>COUNTIFS(Table2[Sub-Sector],Table3[[#This Row],[Sub-Sector]],Table2[6M Return vs Nifty],"&gt;=10")/Table3[[#This Row],[Count]]</f>
        <v>0.5</v>
      </c>
      <c r="G10" s="1">
        <f>COUNTIFS(Table2[Sub-Sector],Table3[[#This Row],[Sub-Sector]],Table2[1Y Return vs Nifty],"&gt;=10")/Table3[[#This Row],[Count]]</f>
        <v>0.5</v>
      </c>
      <c r="H10" s="1">
        <f>COUNTIFS(Table2[Sub-Sector],Table3[[#This Row],[Sub-Sector]],Table2[RSI Exponential â€“ 14D],"&gt;=50")/Table3[[#This Row],[Count]]</f>
        <v>1</v>
      </c>
      <c r="I10" s="1">
        <f>COUNTIFS(Table2[Sub-Sector],Table3[[#This Row],[Sub-Sector]],Table2[Relative Volume],"&gt;=1")/Table3[[#This Row],[Count]]</f>
        <v>0.75</v>
      </c>
      <c r="J10" s="1">
        <f>COUNTIFS(Table2[Sub-Sector],Table3[[#This Row],[Sub-Sector]],Table2[% Away From Day Low],"&gt;=0.05")/Table3[[#This Row],[Count]]</f>
        <v>0.25</v>
      </c>
      <c r="K10" s="1">
        <f>COUNTIFS(Table2[Sub-Sector],Table3[[#This Row],[Sub-Sector]],Table2[% Away From Day High],"&lt;=0.05")/Table3[[#This Row],[Count]]</f>
        <v>0.75</v>
      </c>
      <c r="L10" s="1">
        <f>COUNTIFS(Table2[Sub-Sector],Table3[[#This Row],[Sub-Sector]],Table2[% Away From Current Week Low],"&gt;=0.05")/Table3[[#This Row],[Count]]</f>
        <v>0.75</v>
      </c>
      <c r="M10" s="1">
        <f>COUNTIFS(Table2[Sub-Sector],Table3[[#This Row],[Sub-Sector]],Table2[% Away From Current Week High],"&lt;=0.05")/Table3[[#This Row],[Count]]</f>
        <v>0.75</v>
      </c>
      <c r="N10" s="1">
        <f>COUNTIFS(Table2[Sub-Sector],Table3[[#This Row],[Sub-Sector]],Table2[% Away From Current Month Low],"&gt;=0.05")/Table3[[#This Row],[Count]]</f>
        <v>0.75</v>
      </c>
      <c r="O10" s="1">
        <f>COUNTIFS(Table2[Sub-Sector],Table3[[#This Row],[Sub-Sector]],Table2[% Away From Current Month High],"&lt;=0.05")/Table3[[#This Row],[Count]]</f>
        <v>0.75</v>
      </c>
      <c r="P10" s="1">
        <f>COUNTIFS(Table2[Sub-Sector],Table3[[#This Row],[Sub-Sector]],Table2[% Away From 52W High],"&lt;=10")/Table3[[#This Row],[Count]]</f>
        <v>0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1</v>
      </c>
      <c r="S10" s="1">
        <f>COUNTIFS(Table2[Sub-Sector],Table3[[#This Row],[Sub-Sector]],Table2[% Price above 50 EMA],"&gt;=0")/Table3[[#This Row],[Count]]</f>
        <v>0.75</v>
      </c>
      <c r="T10" s="1">
        <f>COUNTIFS(Table2[Sub-Sector],Table3[[#This Row],[Sub-Sector]],Table2[% Price above 200 EMA],"&gt;=0")/Table3[[#This Row],[Count]]</f>
        <v>0.75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0.25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228.5</v>
      </c>
      <c r="X10">
        <f>_xlfn.RANK.AVG(Table3[[#This Row],[Score]],Table3[Score],1)</f>
        <v>12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118.5</v>
      </c>
      <c r="Z10">
        <f>_xlfn.RANK.AVG(Table3[[#This Row],[Score 2 ]],Table3[[Score 2 ]],1)</f>
        <v>9</v>
      </c>
    </row>
    <row r="11" spans="1:26" x14ac:dyDescent="0.3">
      <c r="A11" t="s">
        <v>85</v>
      </c>
      <c r="B11">
        <f>COUNTIFS(Table2[Sub-Sector],Table3[[#This Row],[Sub-Sector]])</f>
        <v>3</v>
      </c>
      <c r="C11" s="1">
        <f>COUNTIFS(Table2[Sub-Sector],Table3[[#This Row],[Sub-Sector]],Table2[Uptrend],"Uptrend")/Table3[[#This Row],[Count]]</f>
        <v>0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0</v>
      </c>
      <c r="F11" s="1">
        <f>COUNTIFS(Table2[Sub-Sector],Table3[[#This Row],[Sub-Sector]],Table2[6M Return vs Nifty],"&gt;=10")/Table3[[#This Row],[Count]]</f>
        <v>0.33333333333333331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0</v>
      </c>
      <c r="I11" s="1">
        <f>COUNTIFS(Table2[Sub-Sector],Table3[[#This Row],[Sub-Sector]],Table2[Relative Volume],"&gt;=1")/Table3[[#This Row],[Count]]</f>
        <v>0.66666666666666663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0.33333333333333331</v>
      </c>
      <c r="M11" s="1">
        <f>COUNTIFS(Table2[Sub-Sector],Table3[[#This Row],[Sub-Sector]],Table2[% Away From Current Week High],"&lt;=0.05")/Table3[[#This Row],[Count]]</f>
        <v>0.33333333333333331</v>
      </c>
      <c r="N11" s="1">
        <f>COUNTIFS(Table2[Sub-Sector],Table3[[#This Row],[Sub-Sector]],Table2[% Away From Current Month Low],"&gt;=0.05")/Table3[[#This Row],[Count]]</f>
        <v>0.33333333333333331</v>
      </c>
      <c r="O11" s="1">
        <f>COUNTIFS(Table2[Sub-Sector],Table3[[#This Row],[Sub-Sector]],Table2[% Away From Current Month High],"&lt;=0.05")/Table3[[#This Row],[Count]]</f>
        <v>0.33333333333333331</v>
      </c>
      <c r="P11" s="1">
        <f>COUNTIFS(Table2[Sub-Sector],Table3[[#This Row],[Sub-Sector]],Table2[% Away From 52W High],"&lt;=10")/Table3[[#This Row],[Count]]</f>
        <v>0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</v>
      </c>
      <c r="S11" s="1">
        <f>COUNTIFS(Table2[Sub-Sector],Table3[[#This Row],[Sub-Sector]],Table2[% Price above 50 EMA],"&gt;=0")/Table3[[#This Row],[Count]]</f>
        <v>0</v>
      </c>
      <c r="T11" s="1">
        <f>COUNTIFS(Table2[Sub-Sector],Table3[[#This Row],[Sub-Sector]],Table2[% Price above 200 EMA],"&gt;=0")/Table3[[#This Row],[Count]]</f>
        <v>0.66666666666666663</v>
      </c>
      <c r="U11" s="1">
        <f>COUNTIFS(Table2[Sub-Sector],Table3[[#This Row],[Sub-Sector]],Table2[Rate of Change - Zone],"Positive")/Table3[[#This Row],[Count]]</f>
        <v>0.66666666666666663</v>
      </c>
      <c r="V11" s="1">
        <f>COUNTIFS(Table2[Sub-Sector],Table3[[#This Row],[Sub-Sector]],Table2[Sharpe Ratio],"&gt;=0.10")/Table3[[#This Row],[Count]]</f>
        <v>0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418.5</v>
      </c>
      <c r="X11">
        <f>_xlfn.RANK.AVG(Table3[[#This Row],[Score]],Table3[Score],1)</f>
        <v>55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125</v>
      </c>
      <c r="Z11">
        <f>_xlfn.RANK.AVG(Table3[[#This Row],[Score 2 ]],Table3[[Score 2 ]],1)</f>
        <v>10</v>
      </c>
    </row>
    <row r="12" spans="1:26" x14ac:dyDescent="0.3">
      <c r="A12" t="s">
        <v>978</v>
      </c>
      <c r="B12">
        <f>COUNTIFS(Table2[Sub-Sector],Table3[[#This Row],[Sub-Sector]])</f>
        <v>2</v>
      </c>
      <c r="C12" s="1">
        <f>COUNTIFS(Table2[Sub-Sector],Table3[[#This Row],[Sub-Sector]],Table2[Uptrend],"Uptrend")/Table3[[#This Row],[Count]]</f>
        <v>0.5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1</v>
      </c>
      <c r="F12" s="1">
        <f>COUNTIFS(Table2[Sub-Sector],Table3[[#This Row],[Sub-Sector]],Table2[6M Return vs Nifty],"&gt;=10")/Table3[[#This Row],[Count]]</f>
        <v>0.5</v>
      </c>
      <c r="G12" s="1">
        <f>COUNTIFS(Table2[Sub-Sector],Table3[[#This Row],[Sub-Sector]],Table2[1Y Return vs Nifty],"&gt;=10")/Table3[[#This Row],[Count]]</f>
        <v>0.5</v>
      </c>
      <c r="H12" s="1">
        <f>COUNTIFS(Table2[Sub-Sector],Table3[[#This Row],[Sub-Sector]],Table2[RSI Exponential â€“ 14D],"&gt;=50")/Table3[[#This Row],[Count]]</f>
        <v>0.5</v>
      </c>
      <c r="I12" s="1">
        <f>COUNTIFS(Table2[Sub-Sector],Table3[[#This Row],[Sub-Sector]],Table2[Relative Volume],"&gt;=1")/Table3[[#This Row],[Count]]</f>
        <v>0.5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0</v>
      </c>
      <c r="N12" s="1">
        <f>COUNTIFS(Table2[Sub-Sector],Table3[[#This Row],[Sub-Sector]],Table2[% Away From Current Month Low],"&gt;=0.05")/Table3[[#This Row],[Count]]</f>
        <v>0</v>
      </c>
      <c r="O12" s="1">
        <f>COUNTIFS(Table2[Sub-Sector],Table3[[#This Row],[Sub-Sector]],Table2[% Away From Current Month High],"&lt;=0.05")/Table3[[#This Row],[Count]]</f>
        <v>0</v>
      </c>
      <c r="P12" s="1">
        <f>COUNTIFS(Table2[Sub-Sector],Table3[[#This Row],[Sub-Sector]],Table2[% Away From 52W High],"&lt;=10")/Table3[[#This Row],[Count]]</f>
        <v>0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0.5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0.5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0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256</v>
      </c>
      <c r="X12">
        <f>_xlfn.RANK.AVG(Table3[[#This Row],[Score]],Table3[Score],1)</f>
        <v>17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</v>
      </c>
      <c r="Z12">
        <f>_xlfn.RANK.AVG(Table3[[#This Row],[Score 2 ]],Table3[[Score 2 ]],1)</f>
        <v>11.5</v>
      </c>
    </row>
    <row r="13" spans="1:26" x14ac:dyDescent="0.3">
      <c r="A13" t="s">
        <v>1593</v>
      </c>
      <c r="B13">
        <f>COUNTIFS(Table2[Sub-Sector],Table3[[#This Row],[Sub-Sector]])</f>
        <v>2</v>
      </c>
      <c r="C13" s="1">
        <f>COUNTIFS(Table2[Sub-Sector],Table3[[#This Row],[Sub-Sector]],Table2[Uptrend],"Uptrend")/Table3[[#This Row],[Count]]</f>
        <v>0.5</v>
      </c>
      <c r="D13" s="1">
        <f>COUNTIFS(Table2[Sub-Sector],Table3[[#This Row],[Sub-Sector]],Table2[1W Return vs Nifty],"&gt;=5")/Table3[[#This Row],[Count]]</f>
        <v>0.5</v>
      </c>
      <c r="E13" s="1">
        <f>COUNTIFS(Table2[Sub-Sector],Table3[[#This Row],[Sub-Sector]],Table2[1M Return vs Nifty],"&gt;=5")/Table3[[#This Row],[Count]]</f>
        <v>1</v>
      </c>
      <c r="F13" s="1">
        <f>COUNTIFS(Table2[Sub-Sector],Table3[[#This Row],[Sub-Sector]],Table2[6M Return vs Nifty],"&gt;=10")/Table3[[#This Row],[Count]]</f>
        <v>0.5</v>
      </c>
      <c r="G13" s="1">
        <f>COUNTIFS(Table2[Sub-Sector],Table3[[#This Row],[Sub-Sector]],Table2[1Y Return vs Nifty],"&gt;=10")/Table3[[#This Row],[Count]]</f>
        <v>0.5</v>
      </c>
      <c r="H13" s="1">
        <f>COUNTIFS(Table2[Sub-Sector],Table3[[#This Row],[Sub-Sector]],Table2[RSI Exponential â€“ 14D],"&gt;=50")/Table3[[#This Row],[Count]]</f>
        <v>1</v>
      </c>
      <c r="I13" s="1">
        <f>COUNTIFS(Table2[Sub-Sector],Table3[[#This Row],[Sub-Sector]],Table2[Relative Volume],"&gt;=1")/Table3[[#This Row],[Count]]</f>
        <v>0.5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1</v>
      </c>
      <c r="M13" s="1">
        <f>COUNTIFS(Table2[Sub-Sector],Table3[[#This Row],[Sub-Sector]],Table2[% Away From Current Week High],"&lt;=0.05")/Table3[[#This Row],[Count]]</f>
        <v>0.5</v>
      </c>
      <c r="N13" s="1">
        <f>COUNTIFS(Table2[Sub-Sector],Table3[[#This Row],[Sub-Sector]],Table2[% Away From Current Month Low],"&gt;=0.05")/Table3[[#This Row],[Count]]</f>
        <v>1</v>
      </c>
      <c r="O13" s="1">
        <f>COUNTIFS(Table2[Sub-Sector],Table3[[#This Row],[Sub-Sector]],Table2[% Away From Current Month High],"&lt;=0.05")/Table3[[#This Row],[Count]]</f>
        <v>0.5</v>
      </c>
      <c r="P13" s="1">
        <f>COUNTIFS(Table2[Sub-Sector],Table3[[#This Row],[Sub-Sector]],Table2[% Away From 52W High],"&lt;=10")/Table3[[#This Row],[Count]]</f>
        <v>0.5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1</v>
      </c>
      <c r="S13" s="1">
        <f>COUNTIFS(Table2[Sub-Sector],Table3[[#This Row],[Sub-Sector]],Table2[% Price above 50 EMA],"&gt;=0")/Table3[[#This Row],[Count]]</f>
        <v>0.5</v>
      </c>
      <c r="T13" s="1">
        <f>COUNTIFS(Table2[Sub-Sector],Table3[[#This Row],[Sub-Sector]],Table2[% Price above 200 EMA],"&gt;=0")/Table3[[#This Row],[Count]]</f>
        <v>0.5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181</v>
      </c>
      <c r="X13">
        <f>_xlfn.RANK.AVG(Table3[[#This Row],[Score]],Table3[Score],1)</f>
        <v>8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</v>
      </c>
      <c r="Z13">
        <f>_xlfn.RANK.AVG(Table3[[#This Row],[Score 2 ]],Table3[[Score 2 ]],1)</f>
        <v>11.5</v>
      </c>
    </row>
    <row r="14" spans="1:26" x14ac:dyDescent="0.3">
      <c r="A14" t="s">
        <v>973</v>
      </c>
      <c r="B14">
        <f>COUNTIFS(Table2[Sub-Sector],Table3[[#This Row],[Sub-Sector]])</f>
        <v>1</v>
      </c>
      <c r="C14" s="1">
        <f>COUNTIFS(Table2[Sub-Sector],Table3[[#This Row],[Sub-Sector]],Table2[Uptrend],"Uptrend")/Table3[[#This Row],[Count]]</f>
        <v>1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</v>
      </c>
      <c r="F14" s="1">
        <f>COUNTIFS(Table2[Sub-Sector],Table3[[#This Row],[Sub-Sector]],Table2[6M Return vs Nifty],"&gt;=10")/Table3[[#This Row],[Count]]</f>
        <v>1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1</v>
      </c>
      <c r="I14" s="1">
        <f>COUNTIFS(Table2[Sub-Sector],Table3[[#This Row],[Sub-Sector]],Table2[Relative Volume],"&gt;=1")/Table3[[#This Row],[Count]]</f>
        <v>0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1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1</v>
      </c>
      <c r="O14" s="1">
        <f>COUNTIFS(Table2[Sub-Sector],Table3[[#This Row],[Sub-Sector]],Table2[% Away From Current Month High],"&lt;=0.05")/Table3[[#This Row],[Count]]</f>
        <v>1</v>
      </c>
      <c r="P14" s="1">
        <f>COUNTIFS(Table2[Sub-Sector],Table3[[#This Row],[Sub-Sector]],Table2[% Away From 52W High],"&lt;=10")/Table3[[#This Row],[Count]]</f>
        <v>0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1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335</v>
      </c>
      <c r="X14">
        <f>_xlfn.RANK.AVG(Table3[[#This Row],[Score]],Table3[Score],1)</f>
        <v>29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14">
        <f>_xlfn.RANK.AVG(Table3[[#This Row],[Score 2 ]],Table3[[Score 2 ]],1)</f>
        <v>14.5</v>
      </c>
    </row>
    <row r="15" spans="1:26" x14ac:dyDescent="0.3">
      <c r="A15" t="s">
        <v>916</v>
      </c>
      <c r="B15">
        <f>COUNTIFS(Table2[Sub-Sector],Table3[[#This Row],[Sub-Sector]])</f>
        <v>1</v>
      </c>
      <c r="C15" s="1">
        <f>COUNTIFS(Table2[Sub-Sector],Table3[[#This Row],[Sub-Sector]],Table2[Uptrend],"Uptrend")/Table3[[#This Row],[Count]]</f>
        <v>1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1</v>
      </c>
      <c r="F15" s="1">
        <f>COUNTIFS(Table2[Sub-Sector],Table3[[#This Row],[Sub-Sector]],Table2[6M Return vs Nifty],"&gt;=10")/Table3[[#This Row],[Count]]</f>
        <v>1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1</v>
      </c>
      <c r="I15" s="1">
        <f>COUNTIFS(Table2[Sub-Sector],Table3[[#This Row],[Sub-Sector]],Table2[Relative Volume],"&gt;=1")/Table3[[#This Row],[Count]]</f>
        <v>0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0</v>
      </c>
      <c r="O15" s="1">
        <f>COUNTIFS(Table2[Sub-Sector],Table3[[#This Row],[Sub-Sector]],Table2[% Away From Current Month High],"&lt;=0.05")/Table3[[#This Row],[Count]]</f>
        <v>1</v>
      </c>
      <c r="P15" s="1">
        <f>COUNTIFS(Table2[Sub-Sector],Table3[[#This Row],[Sub-Sector]],Table2[% Away From 52W High],"&lt;=10")/Table3[[#This Row],[Count]]</f>
        <v>1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1</v>
      </c>
      <c r="S15" s="1">
        <f>COUNTIFS(Table2[Sub-Sector],Table3[[#This Row],[Sub-Sector]],Table2[% Price above 50 EMA],"&gt;=0")/Table3[[#This Row],[Count]]</f>
        <v>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238.5</v>
      </c>
      <c r="X15">
        <f>_xlfn.RANK.AVG(Table3[[#This Row],[Score]],Table3[Score],1)</f>
        <v>13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15">
        <f>_xlfn.RANK.AVG(Table3[[#This Row],[Score 2 ]],Table3[[Score 2 ]],1)</f>
        <v>14.5</v>
      </c>
    </row>
    <row r="16" spans="1:26" x14ac:dyDescent="0.3">
      <c r="A16" t="s">
        <v>696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0</v>
      </c>
      <c r="D16" s="1">
        <f>COUNTIFS(Table2[Sub-Sector],Table3[[#This Row],[Sub-Sector]],Table2[1W Return vs Nifty],"&gt;=5")/Table3[[#This Row],[Count]]</f>
        <v>1</v>
      </c>
      <c r="E16" s="1">
        <f>COUNTIFS(Table2[Sub-Sector],Table3[[#This Row],[Sub-Sector]],Table2[1M Return vs Nifty],"&gt;=5")/Table3[[#This Row],[Count]]</f>
        <v>1</v>
      </c>
      <c r="F16" s="1">
        <f>COUNTIFS(Table2[Sub-Sector],Table3[[#This Row],[Sub-Sector]],Table2[6M Return vs Nifty],"&gt;=10")/Table3[[#This Row],[Count]]</f>
        <v>1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0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1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1</v>
      </c>
      <c r="P16" s="1">
        <f>COUNTIFS(Table2[Sub-Sector],Table3[[#This Row],[Sub-Sector]],Table2[% Away From 52W High],"&lt;=10")/Table3[[#This Row],[Count]]</f>
        <v>0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249</v>
      </c>
      <c r="X16">
        <f>_xlfn.RANK.AVG(Table3[[#This Row],[Score]],Table3[Score],1)</f>
        <v>14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16">
        <f>_xlfn.RANK.AVG(Table3[[#This Row],[Score 2 ]],Table3[[Score 2 ]],1)</f>
        <v>14.5</v>
      </c>
    </row>
    <row r="17" spans="1:26" x14ac:dyDescent="0.3">
      <c r="A17" t="s">
        <v>751</v>
      </c>
      <c r="B17">
        <f>COUNTIFS(Table2[Sub-Sector],Table3[[#This Row],[Sub-Sector]])</f>
        <v>1</v>
      </c>
      <c r="C17" s="1">
        <f>COUNTIFS(Table2[Sub-Sector],Table3[[#This Row],[Sub-Sector]],Table2[Uptrend],"Uptrend")/Table3[[#This Row],[Count]]</f>
        <v>1</v>
      </c>
      <c r="D17" s="1">
        <f>COUNTIFS(Table2[Sub-Sector],Table3[[#This Row],[Sub-Sector]],Table2[1W Return vs Nifty],"&gt;=5")/Table3[[#This Row],[Count]]</f>
        <v>1</v>
      </c>
      <c r="E17" s="1">
        <f>COUNTIFS(Table2[Sub-Sector],Table3[[#This Row],[Sub-Sector]],Table2[1M Return vs Nifty],"&gt;=5")/Table3[[#This Row],[Count]]</f>
        <v>1</v>
      </c>
      <c r="F17" s="1">
        <f>COUNTIFS(Table2[Sub-Sector],Table3[[#This Row],[Sub-Sector]],Table2[6M Return vs Nifty],"&gt;=10")/Table3[[#This Row],[Count]]</f>
        <v>1</v>
      </c>
      <c r="G17" s="1">
        <f>COUNTIFS(Table2[Sub-Sector],Table3[[#This Row],[Sub-Sector]],Table2[1Y Return vs Nifty],"&gt;=10")/Table3[[#This Row],[Count]]</f>
        <v>1</v>
      </c>
      <c r="H17" s="1">
        <f>COUNTIFS(Table2[Sub-Sector],Table3[[#This Row],[Sub-Sector]],Table2[RSI Exponential â€“ 14D],"&gt;=50")/Table3[[#This Row],[Count]]</f>
        <v>1</v>
      </c>
      <c r="I17" s="1">
        <f>COUNTIFS(Table2[Sub-Sector],Table3[[#This Row],[Sub-Sector]],Table2[Relative Volume],"&gt;=1")/Table3[[#This Row],[Count]]</f>
        <v>0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1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1</v>
      </c>
      <c r="O17" s="1">
        <f>COUNTIFS(Table2[Sub-Sector],Table3[[#This Row],[Sub-Sector]],Table2[% Away From Current Month High],"&lt;=0.05")/Table3[[#This Row],[Count]]</f>
        <v>1</v>
      </c>
      <c r="P17" s="1">
        <f>COUNTIFS(Table2[Sub-Sector],Table3[[#This Row],[Sub-Sector]],Table2[% Away From 52W High],"&lt;=10")/Table3[[#This Row],[Count]]</f>
        <v>1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1</v>
      </c>
      <c r="S17" s="1">
        <f>COUNTIFS(Table2[Sub-Sector],Table3[[#This Row],[Sub-Sector]],Table2[% Price above 50 EMA],"&gt;=0")/Table3[[#This Row],[Count]]</f>
        <v>1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1</v>
      </c>
      <c r="V17" s="1">
        <f>COUNTIFS(Table2[Sub-Sector],Table3[[#This Row],[Sub-Sector]],Table2[Sharpe Ratio],"&gt;=0.10")/Table3[[#This Row],[Count]]</f>
        <v>0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157</v>
      </c>
      <c r="X17">
        <f>_xlfn.RANK.AVG(Table3[[#This Row],[Score]],Table3[Score],1)</f>
        <v>5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17">
        <f>_xlfn.RANK.AVG(Table3[[#This Row],[Score 2 ]],Table3[[Score 2 ]],1)</f>
        <v>14.5</v>
      </c>
    </row>
    <row r="18" spans="1:26" x14ac:dyDescent="0.3">
      <c r="A18" t="s">
        <v>161</v>
      </c>
      <c r="B18">
        <f>COUNTIFS(Table2[Sub-Sector],Table3[[#This Row],[Sub-Sector]])</f>
        <v>4</v>
      </c>
      <c r="C18" s="1">
        <f>COUNTIFS(Table2[Sub-Sector],Table3[[#This Row],[Sub-Sector]],Table2[Uptrend],"Uptrend")/Table3[[#This Row],[Count]]</f>
        <v>1</v>
      </c>
      <c r="D18" s="1">
        <f>COUNTIFS(Table2[Sub-Sector],Table3[[#This Row],[Sub-Sector]],Table2[1W Return vs Nifty],"&gt;=5")/Table3[[#This Row],[Count]]</f>
        <v>0.5</v>
      </c>
      <c r="E18" s="1">
        <f>COUNTIFS(Table2[Sub-Sector],Table3[[#This Row],[Sub-Sector]],Table2[1M Return vs Nifty],"&gt;=5")/Table3[[#This Row],[Count]]</f>
        <v>1</v>
      </c>
      <c r="F18" s="1">
        <f>COUNTIFS(Table2[Sub-Sector],Table3[[#This Row],[Sub-Sector]],Table2[6M Return vs Nifty],"&gt;=10")/Table3[[#This Row],[Count]]</f>
        <v>0.75</v>
      </c>
      <c r="G18" s="1">
        <f>COUNTIFS(Table2[Sub-Sector],Table3[[#This Row],[Sub-Sector]],Table2[1Y Return vs Nifty],"&gt;=10")/Table3[[#This Row],[Count]]</f>
        <v>0.5</v>
      </c>
      <c r="H18" s="1">
        <f>COUNTIFS(Table2[Sub-Sector],Table3[[#This Row],[Sub-Sector]],Table2[RSI Exponential â€“ 14D],"&gt;=50")/Table3[[#This Row],[Count]]</f>
        <v>1</v>
      </c>
      <c r="I18" s="1">
        <f>COUNTIFS(Table2[Sub-Sector],Table3[[#This Row],[Sub-Sector]],Table2[Relative Volume],"&gt;=1")/Table3[[#This Row],[Count]]</f>
        <v>0.25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0.5</v>
      </c>
      <c r="L18" s="1">
        <f>COUNTIFS(Table2[Sub-Sector],Table3[[#This Row],[Sub-Sector]],Table2[% Away From Current Week Low],"&gt;=0.05")/Table3[[#This Row],[Count]]</f>
        <v>0.25</v>
      </c>
      <c r="M18" s="1">
        <f>COUNTIFS(Table2[Sub-Sector],Table3[[#This Row],[Sub-Sector]],Table2[% Away From Current Week High],"&lt;=0.05")/Table3[[#This Row],[Count]]</f>
        <v>0.5</v>
      </c>
      <c r="N18" s="1">
        <f>COUNTIFS(Table2[Sub-Sector],Table3[[#This Row],[Sub-Sector]],Table2[% Away From Current Month Low],"&gt;=0.05")/Table3[[#This Row],[Count]]</f>
        <v>0.25</v>
      </c>
      <c r="O18" s="1">
        <f>COUNTIFS(Table2[Sub-Sector],Table3[[#This Row],[Sub-Sector]],Table2[% Away From Current Month High],"&lt;=0.05")/Table3[[#This Row],[Count]]</f>
        <v>0.5</v>
      </c>
      <c r="P18" s="1">
        <f>COUNTIFS(Table2[Sub-Sector],Table3[[#This Row],[Sub-Sector]],Table2[% Away From 52W High],"&lt;=10")/Table3[[#This Row],[Count]]</f>
        <v>0.75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1</v>
      </c>
      <c r="S18" s="1">
        <f>COUNTIFS(Table2[Sub-Sector],Table3[[#This Row],[Sub-Sector]],Table2[% Price above 50 EMA],"&gt;=0")/Table3[[#This Row],[Count]]</f>
        <v>1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1</v>
      </c>
      <c r="V18" s="1">
        <f>COUNTIFS(Table2[Sub-Sector],Table3[[#This Row],[Sub-Sector]],Table2[Sharpe Ratio],"&gt;=0.10")/Table3[[#This Row],[Count]]</f>
        <v>0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169.5</v>
      </c>
      <c r="X18">
        <f>_xlfn.RANK.AVG(Table3[[#This Row],[Score]],Table3[Score],1)</f>
        <v>7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139.5</v>
      </c>
      <c r="Z18">
        <f>_xlfn.RANK.AVG(Table3[[#This Row],[Score 2 ]],Table3[[Score 2 ]],1)</f>
        <v>17</v>
      </c>
    </row>
    <row r="19" spans="1:26" x14ac:dyDescent="0.3">
      <c r="A19" t="s">
        <v>51</v>
      </c>
      <c r="B19">
        <f>COUNTIFS(Table2[Sub-Sector],Table3[[#This Row],[Sub-Sector]])</f>
        <v>45</v>
      </c>
      <c r="C19" s="1">
        <f>COUNTIFS(Table2[Sub-Sector],Table3[[#This Row],[Sub-Sector]],Table2[Uptrend],"Uptrend")/Table3[[#This Row],[Count]]</f>
        <v>0.6</v>
      </c>
      <c r="D19" s="1">
        <f>COUNTIFS(Table2[Sub-Sector],Table3[[#This Row],[Sub-Sector]],Table2[1W Return vs Nifty],"&gt;=5")/Table3[[#This Row],[Count]]</f>
        <v>0.1111111111111111</v>
      </c>
      <c r="E19" s="1">
        <f>COUNTIFS(Table2[Sub-Sector],Table3[[#This Row],[Sub-Sector]],Table2[1M Return vs Nifty],"&gt;=5")/Table3[[#This Row],[Count]]</f>
        <v>0.53333333333333333</v>
      </c>
      <c r="F19" s="1">
        <f>COUNTIFS(Table2[Sub-Sector],Table3[[#This Row],[Sub-Sector]],Table2[6M Return vs Nifty],"&gt;=10")/Table3[[#This Row],[Count]]</f>
        <v>0.68888888888888888</v>
      </c>
      <c r="G19" s="1">
        <f>COUNTIFS(Table2[Sub-Sector],Table3[[#This Row],[Sub-Sector]],Table2[1Y Return vs Nifty],"&gt;=10")/Table3[[#This Row],[Count]]</f>
        <v>0.75555555555555554</v>
      </c>
      <c r="H19" s="1">
        <f>COUNTIFS(Table2[Sub-Sector],Table3[[#This Row],[Sub-Sector]],Table2[RSI Exponential â€“ 14D],"&gt;=50")/Table3[[#This Row],[Count]]</f>
        <v>0.51111111111111107</v>
      </c>
      <c r="I19" s="1">
        <f>COUNTIFS(Table2[Sub-Sector],Table3[[#This Row],[Sub-Sector]],Table2[Relative Volume],"&gt;=1")/Table3[[#This Row],[Count]]</f>
        <v>0.31111111111111112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0.93333333333333335</v>
      </c>
      <c r="L19" s="1">
        <f>COUNTIFS(Table2[Sub-Sector],Table3[[#This Row],[Sub-Sector]],Table2[% Away From Current Week Low],"&gt;=0.05")/Table3[[#This Row],[Count]]</f>
        <v>0.26666666666666666</v>
      </c>
      <c r="M19" s="1">
        <f>COUNTIFS(Table2[Sub-Sector],Table3[[#This Row],[Sub-Sector]],Table2[% Away From Current Week High],"&lt;=0.05")/Table3[[#This Row],[Count]]</f>
        <v>0.53333333333333333</v>
      </c>
      <c r="N19" s="1">
        <f>COUNTIFS(Table2[Sub-Sector],Table3[[#This Row],[Sub-Sector]],Table2[% Away From Current Month Low],"&gt;=0.05")/Table3[[#This Row],[Count]]</f>
        <v>0.31111111111111112</v>
      </c>
      <c r="O19" s="1">
        <f>COUNTIFS(Table2[Sub-Sector],Table3[[#This Row],[Sub-Sector]],Table2[% Away From Current Month High],"&lt;=0.05")/Table3[[#This Row],[Count]]</f>
        <v>0.51111111111111107</v>
      </c>
      <c r="P19" s="1">
        <f>COUNTIFS(Table2[Sub-Sector],Table3[[#This Row],[Sub-Sector]],Table2[% Away From 52W High],"&lt;=10")/Table3[[#This Row],[Count]]</f>
        <v>0.46666666666666667</v>
      </c>
      <c r="Q19" s="1">
        <f>COUNTIFS(Table2[Sub-Sector],Table3[[#This Row],[Sub-Sector]],Table2[% Away From 52W Low],"&gt;=10")/Table3[[#This Row],[Count]]</f>
        <v>0.97777777777777775</v>
      </c>
      <c r="R19" s="1">
        <f>COUNTIFS(Table2[Sub-Sector],Table3[[#This Row],[Sub-Sector]],Table2[% Price above 20 EMA],"&gt;=0")/Table3[[#This Row],[Count]]</f>
        <v>0.48888888888888887</v>
      </c>
      <c r="S19" s="1">
        <f>COUNTIFS(Table2[Sub-Sector],Table3[[#This Row],[Sub-Sector]],Table2[% Price above 50 EMA],"&gt;=0")/Table3[[#This Row],[Count]]</f>
        <v>0.55555555555555558</v>
      </c>
      <c r="T19" s="1">
        <f>COUNTIFS(Table2[Sub-Sector],Table3[[#This Row],[Sub-Sector]],Table2[% Price above 200 EMA],"&gt;=0")/Table3[[#This Row],[Count]]</f>
        <v>0.91111111111111109</v>
      </c>
      <c r="U19" s="1">
        <f>COUNTIFS(Table2[Sub-Sector],Table3[[#This Row],[Sub-Sector]],Table2[Rate of Change - Zone],"Positive")/Table3[[#This Row],[Count]]</f>
        <v>0.6</v>
      </c>
      <c r="V19" s="1">
        <f>COUNTIFS(Table2[Sub-Sector],Table3[[#This Row],[Sub-Sector]],Table2[Sharpe Ratio],"&gt;=0.10")/Table3[[#This Row],[Count]]</f>
        <v>0.26666666666666666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250</v>
      </c>
      <c r="X19">
        <f>_xlfn.RANK.AVG(Table3[[#This Row],[Score]],Table3[Score],1)</f>
        <v>15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146.5</v>
      </c>
      <c r="Z19">
        <f>_xlfn.RANK.AVG(Table3[[#This Row],[Score 2 ]],Table3[[Score 2 ]],1)</f>
        <v>18</v>
      </c>
    </row>
    <row r="20" spans="1:26" x14ac:dyDescent="0.3">
      <c r="A20" t="s">
        <v>231</v>
      </c>
      <c r="B20">
        <f>COUNTIFS(Table2[Sub-Sector],Table3[[#This Row],[Sub-Sector]])</f>
        <v>14</v>
      </c>
      <c r="C20" s="1">
        <f>COUNTIFS(Table2[Sub-Sector],Table3[[#This Row],[Sub-Sector]],Table2[Uptrend],"Uptrend")/Table3[[#This Row],[Count]]</f>
        <v>0.7857142857142857</v>
      </c>
      <c r="D20" s="1">
        <f>COUNTIFS(Table2[Sub-Sector],Table3[[#This Row],[Sub-Sector]],Table2[1W Return vs Nifty],"&gt;=5")/Table3[[#This Row],[Count]]</f>
        <v>0.14285714285714285</v>
      </c>
      <c r="E20" s="1">
        <f>COUNTIFS(Table2[Sub-Sector],Table3[[#This Row],[Sub-Sector]],Table2[1M Return vs Nifty],"&gt;=5")/Table3[[#This Row],[Count]]</f>
        <v>0.7857142857142857</v>
      </c>
      <c r="F20" s="1">
        <f>COUNTIFS(Table2[Sub-Sector],Table3[[#This Row],[Sub-Sector]],Table2[6M Return vs Nifty],"&gt;=10")/Table3[[#This Row],[Count]]</f>
        <v>0.7142857142857143</v>
      </c>
      <c r="G20" s="1">
        <f>COUNTIFS(Table2[Sub-Sector],Table3[[#This Row],[Sub-Sector]],Table2[1Y Return vs Nifty],"&gt;=10")/Table3[[#This Row],[Count]]</f>
        <v>0.6428571428571429</v>
      </c>
      <c r="H20" s="1">
        <f>COUNTIFS(Table2[Sub-Sector],Table3[[#This Row],[Sub-Sector]],Table2[RSI Exponential â€“ 14D],"&gt;=50")/Table3[[#This Row],[Count]]</f>
        <v>0.7142857142857143</v>
      </c>
      <c r="I20" s="1">
        <f>COUNTIFS(Table2[Sub-Sector],Table3[[#This Row],[Sub-Sector]],Table2[Relative Volume],"&gt;=1")/Table3[[#This Row],[Count]]</f>
        <v>0.21428571428571427</v>
      </c>
      <c r="J20" s="1">
        <f>COUNTIFS(Table2[Sub-Sector],Table3[[#This Row],[Sub-Sector]],Table2[% Away From Day Low],"&gt;=0.05")/Table3[[#This Row],[Count]]</f>
        <v>7.1428571428571425E-2</v>
      </c>
      <c r="K20" s="1">
        <f>COUNTIFS(Table2[Sub-Sector],Table3[[#This Row],[Sub-Sector]],Table2[% Away From Day High],"&lt;=0.05")/Table3[[#This Row],[Count]]</f>
        <v>0.9285714285714286</v>
      </c>
      <c r="L20" s="1">
        <f>COUNTIFS(Table2[Sub-Sector],Table3[[#This Row],[Sub-Sector]],Table2[% Away From Current Week Low],"&gt;=0.05")/Table3[[#This Row],[Count]]</f>
        <v>0.5</v>
      </c>
      <c r="M20" s="1">
        <f>COUNTIFS(Table2[Sub-Sector],Table3[[#This Row],[Sub-Sector]],Table2[% Away From Current Week High],"&lt;=0.05")/Table3[[#This Row],[Count]]</f>
        <v>0.7857142857142857</v>
      </c>
      <c r="N20" s="1">
        <f>COUNTIFS(Table2[Sub-Sector],Table3[[#This Row],[Sub-Sector]],Table2[% Away From Current Month Low],"&gt;=0.05")/Table3[[#This Row],[Count]]</f>
        <v>0.5</v>
      </c>
      <c r="O20" s="1">
        <f>COUNTIFS(Table2[Sub-Sector],Table3[[#This Row],[Sub-Sector]],Table2[% Away From Current Month High],"&lt;=0.05")/Table3[[#This Row],[Count]]</f>
        <v>0.7142857142857143</v>
      </c>
      <c r="P20" s="1">
        <f>COUNTIFS(Table2[Sub-Sector],Table3[[#This Row],[Sub-Sector]],Table2[% Away From 52W High],"&lt;=10")/Table3[[#This Row],[Count]]</f>
        <v>0.5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0.7142857142857143</v>
      </c>
      <c r="S20" s="1">
        <f>COUNTIFS(Table2[Sub-Sector],Table3[[#This Row],[Sub-Sector]],Table2[% Price above 50 EMA],"&gt;=0")/Table3[[#This Row],[Count]]</f>
        <v>0.7857142857142857</v>
      </c>
      <c r="T20" s="1">
        <f>COUNTIFS(Table2[Sub-Sector],Table3[[#This Row],[Sub-Sector]],Table2[% Price above 200 EMA],"&gt;=0")/Table3[[#This Row],[Count]]</f>
        <v>0.9285714285714286</v>
      </c>
      <c r="U20" s="1">
        <f>COUNTIFS(Table2[Sub-Sector],Table3[[#This Row],[Sub-Sector]],Table2[Rate of Change - Zone],"Positive")/Table3[[#This Row],[Count]]</f>
        <v>0.7857142857142857</v>
      </c>
      <c r="V20" s="1">
        <f>COUNTIFS(Table2[Sub-Sector],Table3[[#This Row],[Sub-Sector]],Table2[Sharpe Ratio],"&gt;=0.10")/Table3[[#This Row],[Count]]</f>
        <v>0.42857142857142855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223</v>
      </c>
      <c r="X20">
        <f>_xlfn.RANK.AVG(Table3[[#This Row],[Score]],Table3[Score],1)</f>
        <v>10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</v>
      </c>
      <c r="Z20">
        <f>_xlfn.RANK.AVG(Table3[[#This Row],[Score 2 ]],Table3[[Score 2 ]],1)</f>
        <v>19</v>
      </c>
    </row>
    <row r="21" spans="1:26" x14ac:dyDescent="0.3">
      <c r="A21" t="s">
        <v>403</v>
      </c>
      <c r="B21">
        <f>COUNTIFS(Table2[Sub-Sector],Table3[[#This Row],[Sub-Sector]])</f>
        <v>14</v>
      </c>
      <c r="C21" s="1">
        <f>COUNTIFS(Table2[Sub-Sector],Table3[[#This Row],[Sub-Sector]],Table2[Uptrend],"Uptrend")/Table3[[#This Row],[Count]]</f>
        <v>0.35714285714285715</v>
      </c>
      <c r="D21" s="1">
        <f>COUNTIFS(Table2[Sub-Sector],Table3[[#This Row],[Sub-Sector]],Table2[1W Return vs Nifty],"&gt;=5")/Table3[[#This Row],[Count]]</f>
        <v>0.5</v>
      </c>
      <c r="E21" s="1">
        <f>COUNTIFS(Table2[Sub-Sector],Table3[[#This Row],[Sub-Sector]],Table2[1M Return vs Nifty],"&gt;=5")/Table3[[#This Row],[Count]]</f>
        <v>0.7857142857142857</v>
      </c>
      <c r="F21" s="1">
        <f>COUNTIFS(Table2[Sub-Sector],Table3[[#This Row],[Sub-Sector]],Table2[6M Return vs Nifty],"&gt;=10")/Table3[[#This Row],[Count]]</f>
        <v>0.5714285714285714</v>
      </c>
      <c r="G21" s="1">
        <f>COUNTIFS(Table2[Sub-Sector],Table3[[#This Row],[Sub-Sector]],Table2[1Y Return vs Nifty],"&gt;=10")/Table3[[#This Row],[Count]]</f>
        <v>0.5</v>
      </c>
      <c r="H21" s="1">
        <f>COUNTIFS(Table2[Sub-Sector],Table3[[#This Row],[Sub-Sector]],Table2[RSI Exponential â€“ 14D],"&gt;=50")/Table3[[#This Row],[Count]]</f>
        <v>0.6428571428571429</v>
      </c>
      <c r="I21" s="1">
        <f>COUNTIFS(Table2[Sub-Sector],Table3[[#This Row],[Sub-Sector]],Table2[Relative Volume],"&gt;=1")/Table3[[#This Row],[Count]]</f>
        <v>0.35714285714285715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0.8571428571428571</v>
      </c>
      <c r="L21" s="1">
        <f>COUNTIFS(Table2[Sub-Sector],Table3[[#This Row],[Sub-Sector]],Table2[% Away From Current Week Low],"&gt;=0.05")/Table3[[#This Row],[Count]]</f>
        <v>0.5714285714285714</v>
      </c>
      <c r="M21" s="1">
        <f>COUNTIFS(Table2[Sub-Sector],Table3[[#This Row],[Sub-Sector]],Table2[% Away From Current Week High],"&lt;=0.05")/Table3[[#This Row],[Count]]</f>
        <v>0.42857142857142855</v>
      </c>
      <c r="N21" s="1">
        <f>COUNTIFS(Table2[Sub-Sector],Table3[[#This Row],[Sub-Sector]],Table2[% Away From Current Month Low],"&gt;=0.05")/Table3[[#This Row],[Count]]</f>
        <v>0.5714285714285714</v>
      </c>
      <c r="O21" s="1">
        <f>COUNTIFS(Table2[Sub-Sector],Table3[[#This Row],[Sub-Sector]],Table2[% Away From Current Month High],"&lt;=0.05")/Table3[[#This Row],[Count]]</f>
        <v>0.42857142857142855</v>
      </c>
      <c r="P21" s="1">
        <f>COUNTIFS(Table2[Sub-Sector],Table3[[#This Row],[Sub-Sector]],Table2[% Away From 52W High],"&lt;=10")/Table3[[#This Row],[Count]]</f>
        <v>0.2857142857142857</v>
      </c>
      <c r="Q21" s="1">
        <f>COUNTIFS(Table2[Sub-Sector],Table3[[#This Row],[Sub-Sector]],Table2[% Away From 52W Low],"&gt;=10")/Table3[[#This Row],[Count]]</f>
        <v>0.9285714285714286</v>
      </c>
      <c r="R21" s="1">
        <f>COUNTIFS(Table2[Sub-Sector],Table3[[#This Row],[Sub-Sector]],Table2[% Price above 20 EMA],"&gt;=0")/Table3[[#This Row],[Count]]</f>
        <v>0.5714285714285714</v>
      </c>
      <c r="S21" s="1">
        <f>COUNTIFS(Table2[Sub-Sector],Table3[[#This Row],[Sub-Sector]],Table2[% Price above 50 EMA],"&gt;=0")/Table3[[#This Row],[Count]]</f>
        <v>0.35714285714285715</v>
      </c>
      <c r="T21" s="1">
        <f>COUNTIFS(Table2[Sub-Sector],Table3[[#This Row],[Sub-Sector]],Table2[% Price above 200 EMA],"&gt;=0")/Table3[[#This Row],[Count]]</f>
        <v>0.6428571428571429</v>
      </c>
      <c r="U21" s="1">
        <f>COUNTIFS(Table2[Sub-Sector],Table3[[#This Row],[Sub-Sector]],Table2[Rate of Change - Zone],"Positive")/Table3[[#This Row],[Count]]</f>
        <v>0.8571428571428571</v>
      </c>
      <c r="V21" s="1">
        <f>COUNTIFS(Table2[Sub-Sector],Table3[[#This Row],[Sub-Sector]],Table2[Sharpe Ratio],"&gt;=0.10")/Table3[[#This Row],[Count]]</f>
        <v>0.2857142857142857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227</v>
      </c>
      <c r="X21">
        <f>_xlfn.RANK.AVG(Table3[[#This Row],[Score]],Table3[Score],1)</f>
        <v>11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</v>
      </c>
      <c r="Z21">
        <f>_xlfn.RANK.AVG(Table3[[#This Row],[Score 2 ]],Table3[[Score 2 ]],1)</f>
        <v>20</v>
      </c>
    </row>
    <row r="22" spans="1:26" x14ac:dyDescent="0.3">
      <c r="A22" t="s">
        <v>119</v>
      </c>
      <c r="B22">
        <f>COUNTIFS(Table2[Sub-Sector],Table3[[#This Row],[Sub-Sector]])</f>
        <v>3</v>
      </c>
      <c r="C22" s="1">
        <f>COUNTIFS(Table2[Sub-Sector],Table3[[#This Row],[Sub-Sector]],Table2[Uptrend],"Uptrend")/Table3[[#This Row],[Count]]</f>
        <v>0.66666666666666663</v>
      </c>
      <c r="D22" s="1">
        <f>COUNTIFS(Table2[Sub-Sector],Table3[[#This Row],[Sub-Sector]],Table2[1W Return vs Nifty],"&gt;=5")/Table3[[#This Row],[Count]]</f>
        <v>0</v>
      </c>
      <c r="E22" s="1">
        <f>COUNTIFS(Table2[Sub-Sector],Table3[[#This Row],[Sub-Sector]],Table2[1M Return vs Nifty],"&gt;=5")/Table3[[#This Row],[Count]]</f>
        <v>0.33333333333333331</v>
      </c>
      <c r="F22" s="1">
        <f>COUNTIFS(Table2[Sub-Sector],Table3[[#This Row],[Sub-Sector]],Table2[6M Return vs Nifty],"&gt;=10")/Table3[[#This Row],[Count]]</f>
        <v>0.66666666666666663</v>
      </c>
      <c r="G22" s="1">
        <f>COUNTIFS(Table2[Sub-Sector],Table3[[#This Row],[Sub-Sector]],Table2[1Y Return vs Nifty],"&gt;=10")/Table3[[#This Row],[Count]]</f>
        <v>1</v>
      </c>
      <c r="H22" s="1">
        <f>COUNTIFS(Table2[Sub-Sector],Table3[[#This Row],[Sub-Sector]],Table2[RSI Exponential â€“ 14D],"&gt;=50")/Table3[[#This Row],[Count]]</f>
        <v>0.33333333333333331</v>
      </c>
      <c r="I22" s="1">
        <f>COUNTIFS(Table2[Sub-Sector],Table3[[#This Row],[Sub-Sector]],Table2[Relative Volume],"&gt;=1")/Table3[[#This Row],[Count]]</f>
        <v>0.33333333333333331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</v>
      </c>
      <c r="M22" s="1">
        <f>COUNTIFS(Table2[Sub-Sector],Table3[[#This Row],[Sub-Sector]],Table2[% Away From Current Week High],"&lt;=0.05")/Table3[[#This Row],[Count]]</f>
        <v>0.33333333333333331</v>
      </c>
      <c r="N22" s="1">
        <f>COUNTIFS(Table2[Sub-Sector],Table3[[#This Row],[Sub-Sector]],Table2[% Away From Current Month Low],"&gt;=0.05")/Table3[[#This Row],[Count]]</f>
        <v>0</v>
      </c>
      <c r="O22" s="1">
        <f>COUNTIFS(Table2[Sub-Sector],Table3[[#This Row],[Sub-Sector]],Table2[% Away From Current Month High],"&lt;=0.05")/Table3[[#This Row],[Count]]</f>
        <v>0.33333333333333331</v>
      </c>
      <c r="P22" s="1">
        <f>COUNTIFS(Table2[Sub-Sector],Table3[[#This Row],[Sub-Sector]],Table2[% Away From 52W High],"&lt;=10")/Table3[[#This Row],[Count]]</f>
        <v>0.33333333333333331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0.33333333333333331</v>
      </c>
      <c r="S22" s="1">
        <f>COUNTIFS(Table2[Sub-Sector],Table3[[#This Row],[Sub-Sector]],Table2[% Price above 50 EMA],"&gt;=0")/Table3[[#This Row],[Count]]</f>
        <v>0.33333333333333331</v>
      </c>
      <c r="T22" s="1">
        <f>COUNTIFS(Table2[Sub-Sector],Table3[[#This Row],[Sub-Sector]],Table2[% Price above 200 EMA],"&gt;=0")/Table3[[#This Row],[Count]]</f>
        <v>1</v>
      </c>
      <c r="U22" s="1">
        <f>COUNTIFS(Table2[Sub-Sector],Table3[[#This Row],[Sub-Sector]],Table2[Rate of Change - Zone],"Positive")/Table3[[#This Row],[Count]]</f>
        <v>0.33333333333333331</v>
      </c>
      <c r="V22" s="1">
        <f>COUNTIFS(Table2[Sub-Sector],Table3[[#This Row],[Sub-Sector]],Table2[Sharpe Ratio],"&gt;=0.10")/Table3[[#This Row],[Count]]</f>
        <v>0.33333333333333331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</v>
      </c>
      <c r="X22">
        <f>_xlfn.RANK.AVG(Table3[[#This Row],[Score]],Table3[Score],1)</f>
        <v>33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</v>
      </c>
      <c r="Z22">
        <f>_xlfn.RANK.AVG(Table3[[#This Row],[Score 2 ]],Table3[[Score 2 ]],1)</f>
        <v>21.5</v>
      </c>
    </row>
    <row r="23" spans="1:26" x14ac:dyDescent="0.3">
      <c r="A23" t="s">
        <v>292</v>
      </c>
      <c r="B23">
        <f>COUNTIFS(Table2[Sub-Sector],Table3[[#This Row],[Sub-Sector]])</f>
        <v>3</v>
      </c>
      <c r="C23" s="1">
        <f>COUNTIFS(Table2[Sub-Sector],Table3[[#This Row],[Sub-Sector]],Table2[Uptrend],"Uptrend")/Table3[[#This Row],[Count]]</f>
        <v>0.33333333333333331</v>
      </c>
      <c r="D23" s="1">
        <f>COUNTIFS(Table2[Sub-Sector],Table3[[#This Row],[Sub-Sector]],Table2[1W Return vs Nifty],"&gt;=5")/Table3[[#This Row],[Count]]</f>
        <v>0.33333333333333331</v>
      </c>
      <c r="E23" s="1">
        <f>COUNTIFS(Table2[Sub-Sector],Table3[[#This Row],[Sub-Sector]],Table2[1M Return vs Nifty],"&gt;=5")/Table3[[#This Row],[Count]]</f>
        <v>0.66666666666666663</v>
      </c>
      <c r="F23" s="1">
        <f>COUNTIFS(Table2[Sub-Sector],Table3[[#This Row],[Sub-Sector]],Table2[6M Return vs Nifty],"&gt;=10")/Table3[[#This Row],[Count]]</f>
        <v>0.66666666666666663</v>
      </c>
      <c r="G23" s="1">
        <f>COUNTIFS(Table2[Sub-Sector],Table3[[#This Row],[Sub-Sector]],Table2[1Y Return vs Nifty],"&gt;=10")/Table3[[#This Row],[Count]]</f>
        <v>1</v>
      </c>
      <c r="H23" s="1">
        <f>COUNTIFS(Table2[Sub-Sector],Table3[[#This Row],[Sub-Sector]],Table2[RSI Exponential â€“ 14D],"&gt;=50")/Table3[[#This Row],[Count]]</f>
        <v>0.33333333333333331</v>
      </c>
      <c r="I23" s="1">
        <f>COUNTIFS(Table2[Sub-Sector],Table3[[#This Row],[Sub-Sector]],Table2[Relative Volume],"&gt;=1")/Table3[[#This Row],[Count]]</f>
        <v>0.33333333333333331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0.66666666666666663</v>
      </c>
      <c r="L23" s="1">
        <f>COUNTIFS(Table2[Sub-Sector],Table3[[#This Row],[Sub-Sector]],Table2[% Away From Current Week Low],"&gt;=0.05")/Table3[[#This Row],[Count]]</f>
        <v>0.33333333333333331</v>
      </c>
      <c r="M23" s="1">
        <f>COUNTIFS(Table2[Sub-Sector],Table3[[#This Row],[Sub-Sector]],Table2[% Away From Current Week High],"&lt;=0.05")/Table3[[#This Row],[Count]]</f>
        <v>0.33333333333333331</v>
      </c>
      <c r="N23" s="1">
        <f>COUNTIFS(Table2[Sub-Sector],Table3[[#This Row],[Sub-Sector]],Table2[% Away From Current Month Low],"&gt;=0.05")/Table3[[#This Row],[Count]]</f>
        <v>0.33333333333333331</v>
      </c>
      <c r="O23" s="1">
        <f>COUNTIFS(Table2[Sub-Sector],Table3[[#This Row],[Sub-Sector]],Table2[% Away From Current Month High],"&lt;=0.05")/Table3[[#This Row],[Count]]</f>
        <v>0.33333333333333331</v>
      </c>
      <c r="P23" s="1">
        <f>COUNTIFS(Table2[Sub-Sector],Table3[[#This Row],[Sub-Sector]],Table2[% Away From 52W High],"&lt;=10")/Table3[[#This Row],[Count]]</f>
        <v>0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0.33333333333333331</v>
      </c>
      <c r="S23" s="1">
        <f>COUNTIFS(Table2[Sub-Sector],Table3[[#This Row],[Sub-Sector]],Table2[% Price above 50 EMA],"&gt;=0")/Table3[[#This Row],[Count]]</f>
        <v>0.33333333333333331</v>
      </c>
      <c r="T23" s="1">
        <f>COUNTIFS(Table2[Sub-Sector],Table3[[#This Row],[Sub-Sector]],Table2[% Price above 200 EMA],"&gt;=0")/Table3[[#This Row],[Count]]</f>
        <v>0.66666666666666663</v>
      </c>
      <c r="U23" s="1">
        <f>COUNTIFS(Table2[Sub-Sector],Table3[[#This Row],[Sub-Sector]],Table2[Rate of Change - Zone],"Positive")/Table3[[#This Row],[Count]]</f>
        <v>0.33333333333333331</v>
      </c>
      <c r="V23" s="1">
        <f>COUNTIFS(Table2[Sub-Sector],Table3[[#This Row],[Sub-Sector]],Table2[Sharpe Ratio],"&gt;=0.10")/Table3[[#This Row],[Count]]</f>
        <v>0.33333333333333331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266</v>
      </c>
      <c r="X23">
        <f>_xlfn.RANK.AVG(Table3[[#This Row],[Score]],Table3[Score],1)</f>
        <v>18.5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</v>
      </c>
      <c r="Z23">
        <f>_xlfn.RANK.AVG(Table3[[#This Row],[Score 2 ]],Table3[[Score 2 ]],1)</f>
        <v>21.5</v>
      </c>
    </row>
    <row r="24" spans="1:26" x14ac:dyDescent="0.3">
      <c r="A24" t="s">
        <v>173</v>
      </c>
      <c r="B24">
        <f>COUNTIFS(Table2[Sub-Sector],Table3[[#This Row],[Sub-Sector]])</f>
        <v>13</v>
      </c>
      <c r="C24" s="1">
        <f>COUNTIFS(Table2[Sub-Sector],Table3[[#This Row],[Sub-Sector]],Table2[Uptrend],"Uptrend")/Table3[[#This Row],[Count]]</f>
        <v>0.30769230769230771</v>
      </c>
      <c r="D24" s="1">
        <f>COUNTIFS(Table2[Sub-Sector],Table3[[#This Row],[Sub-Sector]],Table2[1W Return vs Nifty],"&gt;=5")/Table3[[#This Row],[Count]]</f>
        <v>0</v>
      </c>
      <c r="E24" s="1">
        <f>COUNTIFS(Table2[Sub-Sector],Table3[[#This Row],[Sub-Sector]],Table2[1M Return vs Nifty],"&gt;=5")/Table3[[#This Row],[Count]]</f>
        <v>0.46153846153846156</v>
      </c>
      <c r="F24" s="1">
        <f>COUNTIFS(Table2[Sub-Sector],Table3[[#This Row],[Sub-Sector]],Table2[6M Return vs Nifty],"&gt;=10")/Table3[[#This Row],[Count]]</f>
        <v>0.53846153846153844</v>
      </c>
      <c r="G24" s="1">
        <f>COUNTIFS(Table2[Sub-Sector],Table3[[#This Row],[Sub-Sector]],Table2[1Y Return vs Nifty],"&gt;=10")/Table3[[#This Row],[Count]]</f>
        <v>0.92307692307692313</v>
      </c>
      <c r="H24" s="1">
        <f>COUNTIFS(Table2[Sub-Sector],Table3[[#This Row],[Sub-Sector]],Table2[RSI Exponential â€“ 14D],"&gt;=50")/Table3[[#This Row],[Count]]</f>
        <v>7.6923076923076927E-2</v>
      </c>
      <c r="I24" s="1">
        <f>COUNTIFS(Table2[Sub-Sector],Table3[[#This Row],[Sub-Sector]],Table2[Relative Volume],"&gt;=1")/Table3[[#This Row],[Count]]</f>
        <v>0.46153846153846156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0.69230769230769229</v>
      </c>
      <c r="L24" s="1">
        <f>COUNTIFS(Table2[Sub-Sector],Table3[[#This Row],[Sub-Sector]],Table2[% Away From Current Week Low],"&gt;=0.05")/Table3[[#This Row],[Count]]</f>
        <v>0</v>
      </c>
      <c r="M24" s="1">
        <f>COUNTIFS(Table2[Sub-Sector],Table3[[#This Row],[Sub-Sector]],Table2[% Away From Current Week High],"&lt;=0.05")/Table3[[#This Row],[Count]]</f>
        <v>0.15384615384615385</v>
      </c>
      <c r="N24" s="1">
        <f>COUNTIFS(Table2[Sub-Sector],Table3[[#This Row],[Sub-Sector]],Table2[% Away From Current Month Low],"&gt;=0.05")/Table3[[#This Row],[Count]]</f>
        <v>0</v>
      </c>
      <c r="O24" s="1">
        <f>COUNTIFS(Table2[Sub-Sector],Table3[[#This Row],[Sub-Sector]],Table2[% Away From Current Month High],"&lt;=0.05")/Table3[[#This Row],[Count]]</f>
        <v>0.15384615384615385</v>
      </c>
      <c r="P24" s="1">
        <f>COUNTIFS(Table2[Sub-Sector],Table3[[#This Row],[Sub-Sector]],Table2[% Away From 52W High],"&lt;=10")/Table3[[#This Row],[Count]]</f>
        <v>7.6923076923076927E-2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7.6923076923076927E-2</v>
      </c>
      <c r="S24" s="1">
        <f>COUNTIFS(Table2[Sub-Sector],Table3[[#This Row],[Sub-Sector]],Table2[% Price above 50 EMA],"&gt;=0")/Table3[[#This Row],[Count]]</f>
        <v>0.15384615384615385</v>
      </c>
      <c r="T24" s="1">
        <f>COUNTIFS(Table2[Sub-Sector],Table3[[#This Row],[Sub-Sector]],Table2[% Price above 200 EMA],"&gt;=0")/Table3[[#This Row],[Count]]</f>
        <v>0.53846153846153844</v>
      </c>
      <c r="U24" s="1">
        <f>COUNTIFS(Table2[Sub-Sector],Table3[[#This Row],[Sub-Sector]],Table2[Rate of Change - Zone],"Positive")/Table3[[#This Row],[Count]]</f>
        <v>0.38461538461538464</v>
      </c>
      <c r="V24" s="1">
        <f>COUNTIFS(Table2[Sub-Sector],Table3[[#This Row],[Sub-Sector]],Table2[Sharpe Ratio],"&gt;=0.10")/Table3[[#This Row],[Count]]</f>
        <v>0.92307692307692313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</v>
      </c>
      <c r="X24">
        <f>_xlfn.RANK.AVG(Table3[[#This Row],[Score]],Table3[Score],1)</f>
        <v>42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</v>
      </c>
      <c r="Z24">
        <f>_xlfn.RANK.AVG(Table3[[#This Row],[Score 2 ]],Table3[[Score 2 ]],1)</f>
        <v>23</v>
      </c>
    </row>
    <row r="25" spans="1:26" x14ac:dyDescent="0.3">
      <c r="A25" t="s">
        <v>222</v>
      </c>
      <c r="B25">
        <f>COUNTIFS(Table2[Sub-Sector],Table3[[#This Row],[Sub-Sector]])</f>
        <v>3</v>
      </c>
      <c r="C25" s="1">
        <f>COUNTIFS(Table2[Sub-Sector],Table3[[#This Row],[Sub-Sector]],Table2[Uptrend],"Uptrend")/Table3[[#This Row],[Count]]</f>
        <v>0.33333333333333331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0.33333333333333331</v>
      </c>
      <c r="F25" s="1">
        <f>COUNTIFS(Table2[Sub-Sector],Table3[[#This Row],[Sub-Sector]],Table2[6M Return vs Nifty],"&gt;=10")/Table3[[#This Row],[Count]]</f>
        <v>0.33333333333333331</v>
      </c>
      <c r="G25" s="1">
        <f>COUNTIFS(Table2[Sub-Sector],Table3[[#This Row],[Sub-Sector]],Table2[1Y Return vs Nifty],"&gt;=10")/Table3[[#This Row],[Count]]</f>
        <v>0.66666666666666663</v>
      </c>
      <c r="H25" s="1">
        <f>COUNTIFS(Table2[Sub-Sector],Table3[[#This Row],[Sub-Sector]],Table2[RSI Exponential â€“ 14D],"&gt;=50")/Table3[[#This Row],[Count]]</f>
        <v>0</v>
      </c>
      <c r="I25" s="1">
        <f>COUNTIFS(Table2[Sub-Sector],Table3[[#This Row],[Sub-Sector]],Table2[Relative Volume],"&gt;=1")/Table3[[#This Row],[Count]]</f>
        <v>0.33333333333333331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</v>
      </c>
      <c r="M25" s="1">
        <f>COUNTIFS(Table2[Sub-Sector],Table3[[#This Row],[Sub-Sector]],Table2[% Away From Current Week High],"&lt;=0.05")/Table3[[#This Row],[Count]]</f>
        <v>0.33333333333333331</v>
      </c>
      <c r="N25" s="1">
        <f>COUNTIFS(Table2[Sub-Sector],Table3[[#This Row],[Sub-Sector]],Table2[% Away From Current Month Low],"&gt;=0.05")/Table3[[#This Row],[Count]]</f>
        <v>0</v>
      </c>
      <c r="O25" s="1">
        <f>COUNTIFS(Table2[Sub-Sector],Table3[[#This Row],[Sub-Sector]],Table2[% Away From Current Month High],"&lt;=0.05")/Table3[[#This Row],[Count]]</f>
        <v>0</v>
      </c>
      <c r="P25" s="1">
        <f>COUNTIFS(Table2[Sub-Sector],Table3[[#This Row],[Sub-Sector]],Table2[% Away From 52W High],"&lt;=10")/Table3[[#This Row],[Count]]</f>
        <v>0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</v>
      </c>
      <c r="S25" s="1">
        <f>COUNTIFS(Table2[Sub-Sector],Table3[[#This Row],[Sub-Sector]],Table2[% Price above 50 EMA],"&gt;=0")/Table3[[#This Row],[Count]]</f>
        <v>0.33333333333333331</v>
      </c>
      <c r="T25" s="1">
        <f>COUNTIFS(Table2[Sub-Sector],Table3[[#This Row],[Sub-Sector]],Table2[% Price above 200 EMA],"&gt;=0")/Table3[[#This Row],[Count]]</f>
        <v>0.66666666666666663</v>
      </c>
      <c r="U25" s="1">
        <f>COUNTIFS(Table2[Sub-Sector],Table3[[#This Row],[Sub-Sector]],Table2[Rate of Change - Zone],"Positive")/Table3[[#This Row],[Count]]</f>
        <v>0.66666666666666663</v>
      </c>
      <c r="V25" s="1">
        <f>COUNTIFS(Table2[Sub-Sector],Table3[[#This Row],[Sub-Sector]],Table2[Sharpe Ratio],"&gt;=0.10")/Table3[[#This Row],[Count]]</f>
        <v>0.66666666666666663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383.5</v>
      </c>
      <c r="X25">
        <f>_xlfn.RANK.AVG(Table3[[#This Row],[Score]],Table3[Score],1)</f>
        <v>45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180.5</v>
      </c>
      <c r="Z25">
        <f>_xlfn.RANK.AVG(Table3[[#This Row],[Score 2 ]],Table3[[Score 2 ]],1)</f>
        <v>24</v>
      </c>
    </row>
    <row r="26" spans="1:26" x14ac:dyDescent="0.3">
      <c r="A26" t="s">
        <v>265</v>
      </c>
      <c r="B26">
        <f>COUNTIFS(Table2[Sub-Sector],Table3[[#This Row],[Sub-Sector]])</f>
        <v>3</v>
      </c>
      <c r="C26" s="1">
        <f>COUNTIFS(Table2[Sub-Sector],Table3[[#This Row],[Sub-Sector]],Table2[Uptrend],"Uptrend")/Table3[[#This Row],[Count]]</f>
        <v>0.33333333333333331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0.66666666666666663</v>
      </c>
      <c r="F26" s="1">
        <f>COUNTIFS(Table2[Sub-Sector],Table3[[#This Row],[Sub-Sector]],Table2[6M Return vs Nifty],"&gt;=10")/Table3[[#This Row],[Count]]</f>
        <v>0.66666666666666663</v>
      </c>
      <c r="G26" s="1">
        <f>COUNTIFS(Table2[Sub-Sector],Table3[[#This Row],[Sub-Sector]],Table2[1Y Return vs Nifty],"&gt;=10")/Table3[[#This Row],[Count]]</f>
        <v>0.33333333333333331</v>
      </c>
      <c r="H26" s="1">
        <f>COUNTIFS(Table2[Sub-Sector],Table3[[#This Row],[Sub-Sector]],Table2[RSI Exponential â€“ 14D],"&gt;=50")/Table3[[#This Row],[Count]]</f>
        <v>0.33333333333333331</v>
      </c>
      <c r="I26" s="1">
        <f>COUNTIFS(Table2[Sub-Sector],Table3[[#This Row],[Sub-Sector]],Table2[Relative Volume],"&gt;=1")/Table3[[#This Row],[Count]]</f>
        <v>0.33333333333333331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</v>
      </c>
      <c r="M26" s="1">
        <f>COUNTIFS(Table2[Sub-Sector],Table3[[#This Row],[Sub-Sector]],Table2[% Away From Current Week High],"&lt;=0.05")/Table3[[#This Row],[Count]]</f>
        <v>0.33333333333333331</v>
      </c>
      <c r="N26" s="1">
        <f>COUNTIFS(Table2[Sub-Sector],Table3[[#This Row],[Sub-Sector]],Table2[% Away From Current Month Low],"&gt;=0.05")/Table3[[#This Row],[Count]]</f>
        <v>0</v>
      </c>
      <c r="O26" s="1">
        <f>COUNTIFS(Table2[Sub-Sector],Table3[[#This Row],[Sub-Sector]],Table2[% Away From Current Month High],"&lt;=0.05")/Table3[[#This Row],[Count]]</f>
        <v>0.33333333333333331</v>
      </c>
      <c r="P26" s="1">
        <f>COUNTIFS(Table2[Sub-Sector],Table3[[#This Row],[Sub-Sector]],Table2[% Away From 52W High],"&lt;=10")/Table3[[#This Row],[Count]]</f>
        <v>0.33333333333333331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0.33333333333333331</v>
      </c>
      <c r="S26" s="1">
        <f>COUNTIFS(Table2[Sub-Sector],Table3[[#This Row],[Sub-Sector]],Table2[% Price above 50 EMA],"&gt;=0")/Table3[[#This Row],[Count]]</f>
        <v>0.66666666666666663</v>
      </c>
      <c r="T26" s="1">
        <f>COUNTIFS(Table2[Sub-Sector],Table3[[#This Row],[Sub-Sector]],Table2[% Price above 200 EMA],"&gt;=0")/Table3[[#This Row],[Count]]</f>
        <v>0.66666666666666663</v>
      </c>
      <c r="U26" s="1">
        <f>COUNTIFS(Table2[Sub-Sector],Table3[[#This Row],[Sub-Sector]],Table2[Rate of Change - Zone],"Positive")/Table3[[#This Row],[Count]]</f>
        <v>0.66666666666666663</v>
      </c>
      <c r="V26" s="1">
        <f>COUNTIFS(Table2[Sub-Sector],Table3[[#This Row],[Sub-Sector]],Table2[Sharpe Ratio],"&gt;=0.10")/Table3[[#This Row],[Count]]</f>
        <v>0.33333333333333331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</v>
      </c>
      <c r="X26">
        <f>_xlfn.RANK.AVG(Table3[[#This Row],[Score]],Table3[Score],1)</f>
        <v>36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</v>
      </c>
      <c r="Z26">
        <f>_xlfn.RANK.AVG(Table3[[#This Row],[Score 2 ]],Table3[[Score 2 ]],1)</f>
        <v>25</v>
      </c>
    </row>
    <row r="27" spans="1:26" x14ac:dyDescent="0.3">
      <c r="A27" t="s">
        <v>398</v>
      </c>
      <c r="B27">
        <f>COUNTIFS(Table2[Sub-Sector],Table3[[#This Row],[Sub-Sector]])</f>
        <v>2</v>
      </c>
      <c r="C27" s="1">
        <f>COUNTIFS(Table2[Sub-Sector],Table3[[#This Row],[Sub-Sector]],Table2[Uptrend],"Uptrend")/Table3[[#This Row],[Count]]</f>
        <v>0.5</v>
      </c>
      <c r="D27" s="1">
        <f>COUNTIFS(Table2[Sub-Sector],Table3[[#This Row],[Sub-Sector]],Table2[1W Return vs Nifty],"&gt;=5")/Table3[[#This Row],[Count]]</f>
        <v>0.5</v>
      </c>
      <c r="E27" s="1">
        <f>COUNTIFS(Table2[Sub-Sector],Table3[[#This Row],[Sub-Sector]],Table2[1M Return vs Nifty],"&gt;=5")/Table3[[#This Row],[Count]]</f>
        <v>0.5</v>
      </c>
      <c r="F27" s="1">
        <f>COUNTIFS(Table2[Sub-Sector],Table3[[#This Row],[Sub-Sector]],Table2[6M Return vs Nifty],"&gt;=10")/Table3[[#This Row],[Count]]</f>
        <v>0.5</v>
      </c>
      <c r="G27" s="1">
        <f>COUNTIFS(Table2[Sub-Sector],Table3[[#This Row],[Sub-Sector]],Table2[1Y Return vs Nifty],"&gt;=10")/Table3[[#This Row],[Count]]</f>
        <v>0.5</v>
      </c>
      <c r="H27" s="1">
        <f>COUNTIFS(Table2[Sub-Sector],Table3[[#This Row],[Sub-Sector]],Table2[RSI Exponential â€“ 14D],"&gt;=50")/Table3[[#This Row],[Count]]</f>
        <v>0.5</v>
      </c>
      <c r="I27" s="1">
        <f>COUNTIFS(Table2[Sub-Sector],Table3[[#This Row],[Sub-Sector]],Table2[Relative Volume],"&gt;=1")/Table3[[#This Row],[Count]]</f>
        <v>0.5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0.5</v>
      </c>
      <c r="M27" s="1">
        <f>COUNTIFS(Table2[Sub-Sector],Table3[[#This Row],[Sub-Sector]],Table2[% Away From Current Week High],"&lt;=0.05")/Table3[[#This Row],[Count]]</f>
        <v>0.5</v>
      </c>
      <c r="N27" s="1">
        <f>COUNTIFS(Table2[Sub-Sector],Table3[[#This Row],[Sub-Sector]],Table2[% Away From Current Month Low],"&gt;=0.05")/Table3[[#This Row],[Count]]</f>
        <v>0.5</v>
      </c>
      <c r="O27" s="1">
        <f>COUNTIFS(Table2[Sub-Sector],Table3[[#This Row],[Sub-Sector]],Table2[% Away From Current Month High],"&lt;=0.05")/Table3[[#This Row],[Count]]</f>
        <v>0.5</v>
      </c>
      <c r="P27" s="1">
        <f>COUNTIFS(Table2[Sub-Sector],Table3[[#This Row],[Sub-Sector]],Table2[% Away From 52W High],"&lt;=10")/Table3[[#This Row],[Count]]</f>
        <v>0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</v>
      </c>
      <c r="S27" s="1">
        <f>COUNTIFS(Table2[Sub-Sector],Table3[[#This Row],[Sub-Sector]],Table2[% Price above 50 EMA],"&gt;=0")/Table3[[#This Row],[Count]]</f>
        <v>0.5</v>
      </c>
      <c r="T27" s="1">
        <f>COUNTIFS(Table2[Sub-Sector],Table3[[#This Row],[Sub-Sector]],Table2[% Price above 200 EMA],"&gt;=0")/Table3[[#This Row],[Count]]</f>
        <v>0.5</v>
      </c>
      <c r="U27" s="1">
        <f>COUNTIFS(Table2[Sub-Sector],Table3[[#This Row],[Sub-Sector]],Table2[Rate of Change - Zone],"Positive")/Table3[[#This Row],[Count]]</f>
        <v>0.5</v>
      </c>
      <c r="V27" s="1">
        <f>COUNTIFS(Table2[Sub-Sector],Table3[[#This Row],[Sub-Sector]],Table2[Sharpe Ratio],"&gt;=0.10")/Table3[[#This Row],[Count]]</f>
        <v>0.5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271</v>
      </c>
      <c r="X27">
        <f>_xlfn.RANK.AVG(Table3[[#This Row],[Score]],Table3[Score],1)</f>
        <v>20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184.5</v>
      </c>
      <c r="Z27">
        <f>_xlfn.RANK.AVG(Table3[[#This Row],[Score 2 ]],Table3[[Score 2 ]],1)</f>
        <v>26.5</v>
      </c>
    </row>
    <row r="28" spans="1:26" x14ac:dyDescent="0.3">
      <c r="A28" t="s">
        <v>178</v>
      </c>
      <c r="B28">
        <f>COUNTIFS(Table2[Sub-Sector],Table3[[#This Row],[Sub-Sector]])</f>
        <v>2</v>
      </c>
      <c r="C28" s="1">
        <f>COUNTIFS(Table2[Sub-Sector],Table3[[#This Row],[Sub-Sector]],Table2[Uptrend],"Uptrend")/Table3[[#This Row],[Count]]</f>
        <v>0.5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0.5</v>
      </c>
      <c r="F28" s="1">
        <f>COUNTIFS(Table2[Sub-Sector],Table3[[#This Row],[Sub-Sector]],Table2[6M Return vs Nifty],"&gt;=10")/Table3[[#This Row],[Count]]</f>
        <v>0.5</v>
      </c>
      <c r="G28" s="1">
        <f>COUNTIFS(Table2[Sub-Sector],Table3[[#This Row],[Sub-Sector]],Table2[1Y Return vs Nifty],"&gt;=10")/Table3[[#This Row],[Count]]</f>
        <v>0.5</v>
      </c>
      <c r="H28" s="1">
        <f>COUNTIFS(Table2[Sub-Sector],Table3[[#This Row],[Sub-Sector]],Table2[RSI Exponential â€“ 14D],"&gt;=50")/Table3[[#This Row],[Count]]</f>
        <v>0.5</v>
      </c>
      <c r="I28" s="1">
        <f>COUNTIFS(Table2[Sub-Sector],Table3[[#This Row],[Sub-Sector]],Table2[Relative Volume],"&gt;=1")/Table3[[#This Row],[Count]]</f>
        <v>0.5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0.5</v>
      </c>
      <c r="M28" s="1">
        <f>COUNTIFS(Table2[Sub-Sector],Table3[[#This Row],[Sub-Sector]],Table2[% Away From Current Week High],"&lt;=0.05")/Table3[[#This Row],[Count]]</f>
        <v>0.5</v>
      </c>
      <c r="N28" s="1">
        <f>COUNTIFS(Table2[Sub-Sector],Table3[[#This Row],[Sub-Sector]],Table2[% Away From Current Month Low],"&gt;=0.05")/Table3[[#This Row],[Count]]</f>
        <v>0.5</v>
      </c>
      <c r="O28" s="1">
        <f>COUNTIFS(Table2[Sub-Sector],Table3[[#This Row],[Sub-Sector]],Table2[% Away From Current Month High],"&lt;=0.05")/Table3[[#This Row],[Count]]</f>
        <v>0.5</v>
      </c>
      <c r="P28" s="1">
        <f>COUNTIFS(Table2[Sub-Sector],Table3[[#This Row],[Sub-Sector]],Table2[% Away From 52W High],"&lt;=10")/Table3[[#This Row],[Count]]</f>
        <v>0.5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0.5</v>
      </c>
      <c r="S28" s="1">
        <f>COUNTIFS(Table2[Sub-Sector],Table3[[#This Row],[Sub-Sector]],Table2[% Price above 50 EMA],"&gt;=0")/Table3[[#This Row],[Count]]</f>
        <v>0.5</v>
      </c>
      <c r="T28" s="1">
        <f>COUNTIFS(Table2[Sub-Sector],Table3[[#This Row],[Sub-Sector]],Table2[% Price above 200 EMA],"&gt;=0")/Table3[[#This Row],[Count]]</f>
        <v>1</v>
      </c>
      <c r="U28" s="1">
        <f>COUNTIFS(Table2[Sub-Sector],Table3[[#This Row],[Sub-Sector]],Table2[Rate of Change - Zone],"Positive")/Table3[[#This Row],[Count]]</f>
        <v>0.5</v>
      </c>
      <c r="V28" s="1">
        <f>COUNTIFS(Table2[Sub-Sector],Table3[[#This Row],[Sub-Sector]],Table2[Sharpe Ratio],"&gt;=0.10")/Table3[[#This Row],[Count]]</f>
        <v>0.5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</v>
      </c>
      <c r="X28">
        <f>_xlfn.RANK.AVG(Table3[[#This Row],[Score]],Table3[Score],1)</f>
        <v>34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184.5</v>
      </c>
      <c r="Z28">
        <f>_xlfn.RANK.AVG(Table3[[#This Row],[Score 2 ]],Table3[[Score 2 ]],1)</f>
        <v>26.5</v>
      </c>
    </row>
    <row r="29" spans="1:26" x14ac:dyDescent="0.3">
      <c r="A29" t="s">
        <v>141</v>
      </c>
      <c r="B29">
        <f>COUNTIFS(Table2[Sub-Sector],Table3[[#This Row],[Sub-Sector]])</f>
        <v>8</v>
      </c>
      <c r="C29" s="1">
        <f>COUNTIFS(Table2[Sub-Sector],Table3[[#This Row],[Sub-Sector]],Table2[Uptrend],"Uptrend")/Table3[[#This Row],[Count]]</f>
        <v>0</v>
      </c>
      <c r="D29" s="1">
        <f>COUNTIFS(Table2[Sub-Sector],Table3[[#This Row],[Sub-Sector]],Table2[1W Return vs Nifty],"&gt;=5")/Table3[[#This Row],[Count]]</f>
        <v>0.125</v>
      </c>
      <c r="E29" s="1">
        <f>COUNTIFS(Table2[Sub-Sector],Table3[[#This Row],[Sub-Sector]],Table2[1M Return vs Nifty],"&gt;=5")/Table3[[#This Row],[Count]]</f>
        <v>0.75</v>
      </c>
      <c r="F29" s="1">
        <f>COUNTIFS(Table2[Sub-Sector],Table3[[#This Row],[Sub-Sector]],Table2[6M Return vs Nifty],"&gt;=10")/Table3[[#This Row],[Count]]</f>
        <v>0.125</v>
      </c>
      <c r="G29" s="1">
        <f>COUNTIFS(Table2[Sub-Sector],Table3[[#This Row],[Sub-Sector]],Table2[1Y Return vs Nifty],"&gt;=10")/Table3[[#This Row],[Count]]</f>
        <v>0.875</v>
      </c>
      <c r="H29" s="1">
        <f>COUNTIFS(Table2[Sub-Sector],Table3[[#This Row],[Sub-Sector]],Table2[RSI Exponential â€“ 14D],"&gt;=50")/Table3[[#This Row],[Count]]</f>
        <v>0.125</v>
      </c>
      <c r="I29" s="1">
        <f>COUNTIFS(Table2[Sub-Sector],Table3[[#This Row],[Sub-Sector]],Table2[Relative Volume],"&gt;=1")/Table3[[#This Row],[Count]]</f>
        <v>0.125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0.875</v>
      </c>
      <c r="L29" s="1">
        <f>COUNTIFS(Table2[Sub-Sector],Table3[[#This Row],[Sub-Sector]],Table2[% Away From Current Week Low],"&gt;=0.05")/Table3[[#This Row],[Count]]</f>
        <v>0.125</v>
      </c>
      <c r="M29" s="1">
        <f>COUNTIFS(Table2[Sub-Sector],Table3[[#This Row],[Sub-Sector]],Table2[% Away From Current Week High],"&lt;=0.05")/Table3[[#This Row],[Count]]</f>
        <v>0.375</v>
      </c>
      <c r="N29" s="1">
        <f>COUNTIFS(Table2[Sub-Sector],Table3[[#This Row],[Sub-Sector]],Table2[% Away From Current Month Low],"&gt;=0.05")/Table3[[#This Row],[Count]]</f>
        <v>0.125</v>
      </c>
      <c r="O29" s="1">
        <f>COUNTIFS(Table2[Sub-Sector],Table3[[#This Row],[Sub-Sector]],Table2[% Away From Current Month High],"&lt;=0.05")/Table3[[#This Row],[Count]]</f>
        <v>0.375</v>
      </c>
      <c r="P29" s="1">
        <f>COUNTIFS(Table2[Sub-Sector],Table3[[#This Row],[Sub-Sector]],Table2[% Away From 52W High],"&lt;=10")/Table3[[#This Row],[Count]]</f>
        <v>0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0.125</v>
      </c>
      <c r="S29" s="1">
        <f>COUNTIFS(Table2[Sub-Sector],Table3[[#This Row],[Sub-Sector]],Table2[% Price above 50 EMA],"&gt;=0")/Table3[[#This Row],[Count]]</f>
        <v>0</v>
      </c>
      <c r="T29" s="1">
        <f>COUNTIFS(Table2[Sub-Sector],Table3[[#This Row],[Sub-Sector]],Table2[% Price above 200 EMA],"&gt;=0")/Table3[[#This Row],[Count]]</f>
        <v>0.5</v>
      </c>
      <c r="U29" s="1">
        <f>COUNTIFS(Table2[Sub-Sector],Table3[[#This Row],[Sub-Sector]],Table2[Rate of Change - Zone],"Positive")/Table3[[#This Row],[Count]]</f>
        <v>1</v>
      </c>
      <c r="V29" s="1">
        <f>COUNTIFS(Table2[Sub-Sector],Table3[[#This Row],[Sub-Sector]],Table2[Sharpe Ratio],"&gt;=0.10")/Table3[[#This Row],[Count]]</f>
        <v>0.75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</v>
      </c>
      <c r="X29">
        <f>_xlfn.RANK.AVG(Table3[[#This Row],[Score]],Table3[Score],1)</f>
        <v>37.5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186.5</v>
      </c>
      <c r="Z29">
        <f>_xlfn.RANK.AVG(Table3[[#This Row],[Score 2 ]],Table3[[Score 2 ]],1)</f>
        <v>28</v>
      </c>
    </row>
    <row r="30" spans="1:26" x14ac:dyDescent="0.3">
      <c r="A30" t="s">
        <v>387</v>
      </c>
      <c r="B30">
        <f>COUNTIFS(Table2[Sub-Sector],Table3[[#This Row],[Sub-Sector]])</f>
        <v>9</v>
      </c>
      <c r="C30" s="1">
        <f>COUNTIFS(Table2[Sub-Sector],Table3[[#This Row],[Sub-Sector]],Table2[Uptrend],"Uptrend")/Table3[[#This Row],[Count]]</f>
        <v>0.66666666666666663</v>
      </c>
      <c r="D30" s="1">
        <f>COUNTIFS(Table2[Sub-Sector],Table3[[#This Row],[Sub-Sector]],Table2[1W Return vs Nifty],"&gt;=5")/Table3[[#This Row],[Count]]</f>
        <v>0.1111111111111111</v>
      </c>
      <c r="E30" s="1">
        <f>COUNTIFS(Table2[Sub-Sector],Table3[[#This Row],[Sub-Sector]],Table2[1M Return vs Nifty],"&gt;=5")/Table3[[#This Row],[Count]]</f>
        <v>0.55555555555555558</v>
      </c>
      <c r="F30" s="1">
        <f>COUNTIFS(Table2[Sub-Sector],Table3[[#This Row],[Sub-Sector]],Table2[6M Return vs Nifty],"&gt;=10")/Table3[[#This Row],[Count]]</f>
        <v>0.66666666666666663</v>
      </c>
      <c r="G30" s="1">
        <f>COUNTIFS(Table2[Sub-Sector],Table3[[#This Row],[Sub-Sector]],Table2[1Y Return vs Nifty],"&gt;=10")/Table3[[#This Row],[Count]]</f>
        <v>0.66666666666666663</v>
      </c>
      <c r="H30" s="1">
        <f>COUNTIFS(Table2[Sub-Sector],Table3[[#This Row],[Sub-Sector]],Table2[RSI Exponential â€“ 14D],"&gt;=50")/Table3[[#This Row],[Count]]</f>
        <v>0.22222222222222221</v>
      </c>
      <c r="I30" s="1">
        <f>COUNTIFS(Table2[Sub-Sector],Table3[[#This Row],[Sub-Sector]],Table2[Relative Volume],"&gt;=1")/Table3[[#This Row],[Count]]</f>
        <v>0.22222222222222221</v>
      </c>
      <c r="J30" s="1">
        <f>COUNTIFS(Table2[Sub-Sector],Table3[[#This Row],[Sub-Sector]],Table2[% Away From Day Low],"&gt;=0.05")/Table3[[#This Row],[Count]]</f>
        <v>0.22222222222222221</v>
      </c>
      <c r="K30" s="1">
        <f>COUNTIFS(Table2[Sub-Sector],Table3[[#This Row],[Sub-Sector]],Table2[% Away From Day High],"&lt;=0.05")/Table3[[#This Row],[Count]]</f>
        <v>0.77777777777777779</v>
      </c>
      <c r="L30" s="1">
        <f>COUNTIFS(Table2[Sub-Sector],Table3[[#This Row],[Sub-Sector]],Table2[% Away From Current Week Low],"&gt;=0.05")/Table3[[#This Row],[Count]]</f>
        <v>0.22222222222222221</v>
      </c>
      <c r="M30" s="1">
        <f>COUNTIFS(Table2[Sub-Sector],Table3[[#This Row],[Sub-Sector]],Table2[% Away From Current Week High],"&lt;=0.05")/Table3[[#This Row],[Count]]</f>
        <v>0.44444444444444442</v>
      </c>
      <c r="N30" s="1">
        <f>COUNTIFS(Table2[Sub-Sector],Table3[[#This Row],[Sub-Sector]],Table2[% Away From Current Month Low],"&gt;=0.05")/Table3[[#This Row],[Count]]</f>
        <v>0.22222222222222221</v>
      </c>
      <c r="O30" s="1">
        <f>COUNTIFS(Table2[Sub-Sector],Table3[[#This Row],[Sub-Sector]],Table2[% Away From Current Month High],"&lt;=0.05")/Table3[[#This Row],[Count]]</f>
        <v>0.44444444444444442</v>
      </c>
      <c r="P30" s="1">
        <f>COUNTIFS(Table2[Sub-Sector],Table3[[#This Row],[Sub-Sector]],Table2[% Away From 52W High],"&lt;=10")/Table3[[#This Row],[Count]]</f>
        <v>0.44444444444444442</v>
      </c>
      <c r="Q30" s="1">
        <f>COUNTIFS(Table2[Sub-Sector],Table3[[#This Row],[Sub-Sector]],Table2[% Away From 52W Low],"&gt;=10")/Table3[[#This Row],[Count]]</f>
        <v>0.88888888888888884</v>
      </c>
      <c r="R30" s="1">
        <f>COUNTIFS(Table2[Sub-Sector],Table3[[#This Row],[Sub-Sector]],Table2[% Price above 20 EMA],"&gt;=0")/Table3[[#This Row],[Count]]</f>
        <v>0.33333333333333331</v>
      </c>
      <c r="S30" s="1">
        <f>COUNTIFS(Table2[Sub-Sector],Table3[[#This Row],[Sub-Sector]],Table2[% Price above 50 EMA],"&gt;=0")/Table3[[#This Row],[Count]]</f>
        <v>0.44444444444444442</v>
      </c>
      <c r="T30" s="1">
        <f>COUNTIFS(Table2[Sub-Sector],Table3[[#This Row],[Sub-Sector]],Table2[% Price above 200 EMA],"&gt;=0")/Table3[[#This Row],[Count]]</f>
        <v>0.77777777777777779</v>
      </c>
      <c r="U30" s="1">
        <f>COUNTIFS(Table2[Sub-Sector],Table3[[#This Row],[Sub-Sector]],Table2[Rate of Change - Zone],"Positive")/Table3[[#This Row],[Count]]</f>
        <v>0.44444444444444442</v>
      </c>
      <c r="V30" s="1">
        <f>COUNTIFS(Table2[Sub-Sector],Table3[[#This Row],[Sub-Sector]],Table2[Sharpe Ratio],"&gt;=0.10")/Table3[[#This Row],[Count]]</f>
        <v>0.44444444444444442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287.5</v>
      </c>
      <c r="X30">
        <f>_xlfn.RANK.AVG(Table3[[#This Row],[Score]],Table3[Score],1)</f>
        <v>22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188.5</v>
      </c>
      <c r="Z30">
        <f>_xlfn.RANK.AVG(Table3[[#This Row],[Score 2 ]],Table3[[Score 2 ]],1)</f>
        <v>29</v>
      </c>
    </row>
    <row r="31" spans="1:26" x14ac:dyDescent="0.3">
      <c r="A31" t="s">
        <v>82</v>
      </c>
      <c r="B31">
        <f>COUNTIFS(Table2[Sub-Sector],Table3[[#This Row],[Sub-Sector]])</f>
        <v>5</v>
      </c>
      <c r="C31" s="1">
        <f>COUNTIFS(Table2[Sub-Sector],Table3[[#This Row],[Sub-Sector]],Table2[Uptrend],"Uptrend")/Table3[[#This Row],[Count]]</f>
        <v>0</v>
      </c>
      <c r="D31" s="1">
        <f>COUNTIFS(Table2[Sub-Sector],Table3[[#This Row],[Sub-Sector]],Table2[1W Return vs Nifty],"&gt;=5")/Table3[[#This Row],[Count]]</f>
        <v>0.2</v>
      </c>
      <c r="E31" s="1">
        <f>COUNTIFS(Table2[Sub-Sector],Table3[[#This Row],[Sub-Sector]],Table2[1M Return vs Nifty],"&gt;=5")/Table3[[#This Row],[Count]]</f>
        <v>0.6</v>
      </c>
      <c r="F31" s="1">
        <f>COUNTIFS(Table2[Sub-Sector],Table3[[#This Row],[Sub-Sector]],Table2[6M Return vs Nifty],"&gt;=10")/Table3[[#This Row],[Count]]</f>
        <v>0.2</v>
      </c>
      <c r="G31" s="1">
        <f>COUNTIFS(Table2[Sub-Sector],Table3[[#This Row],[Sub-Sector]],Table2[1Y Return vs Nifty],"&gt;=10")/Table3[[#This Row],[Count]]</f>
        <v>0.6</v>
      </c>
      <c r="H31" s="1">
        <f>COUNTIFS(Table2[Sub-Sector],Table3[[#This Row],[Sub-Sector]],Table2[RSI Exponential â€“ 14D],"&gt;=50")/Table3[[#This Row],[Count]]</f>
        <v>0.4</v>
      </c>
      <c r="I31" s="1">
        <f>COUNTIFS(Table2[Sub-Sector],Table3[[#This Row],[Sub-Sector]],Table2[Relative Volume],"&gt;=1")/Table3[[#This Row],[Count]]</f>
        <v>0.6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0.8</v>
      </c>
      <c r="L31" s="1">
        <f>COUNTIFS(Table2[Sub-Sector],Table3[[#This Row],[Sub-Sector]],Table2[% Away From Current Week Low],"&gt;=0.05")/Table3[[#This Row],[Count]]</f>
        <v>0.4</v>
      </c>
      <c r="M31" s="1">
        <f>COUNTIFS(Table2[Sub-Sector],Table3[[#This Row],[Sub-Sector]],Table2[% Away From Current Week High],"&lt;=0.05")/Table3[[#This Row],[Count]]</f>
        <v>0.4</v>
      </c>
      <c r="N31" s="1">
        <f>COUNTIFS(Table2[Sub-Sector],Table3[[#This Row],[Sub-Sector]],Table2[% Away From Current Month Low],"&gt;=0.05")/Table3[[#This Row],[Count]]</f>
        <v>0.4</v>
      </c>
      <c r="O31" s="1">
        <f>COUNTIFS(Table2[Sub-Sector],Table3[[#This Row],[Sub-Sector]],Table2[% Away From Current Month High],"&lt;=0.05")/Table3[[#This Row],[Count]]</f>
        <v>0.4</v>
      </c>
      <c r="P31" s="1">
        <f>COUNTIFS(Table2[Sub-Sector],Table3[[#This Row],[Sub-Sector]],Table2[% Away From 52W High],"&lt;=10")/Table3[[#This Row],[Count]]</f>
        <v>0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0.4</v>
      </c>
      <c r="S31" s="1">
        <f>COUNTIFS(Table2[Sub-Sector],Table3[[#This Row],[Sub-Sector]],Table2[% Price above 50 EMA],"&gt;=0")/Table3[[#This Row],[Count]]</f>
        <v>0</v>
      </c>
      <c r="T31" s="1">
        <f>COUNTIFS(Table2[Sub-Sector],Table3[[#This Row],[Sub-Sector]],Table2[% Price above 200 EMA],"&gt;=0")/Table3[[#This Row],[Count]]</f>
        <v>0.4</v>
      </c>
      <c r="U31" s="1">
        <f>COUNTIFS(Table2[Sub-Sector],Table3[[#This Row],[Sub-Sector]],Table2[Rate of Change - Zone],"Positive")/Table3[[#This Row],[Count]]</f>
        <v>0.6</v>
      </c>
      <c r="V31" s="1">
        <f>COUNTIFS(Table2[Sub-Sector],Table3[[#This Row],[Sub-Sector]],Table2[Sharpe Ratio],"&gt;=0.10")/Table3[[#This Row],[Count]]</f>
        <v>0.6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</v>
      </c>
      <c r="X31">
        <f>_xlfn.RANK.AVG(Table3[[#This Row],[Score]],Table3[Score],1)</f>
        <v>41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</v>
      </c>
      <c r="Z31">
        <f>_xlfn.RANK.AVG(Table3[[#This Row],[Score 2 ]],Table3[[Score 2 ]],1)</f>
        <v>30</v>
      </c>
    </row>
    <row r="32" spans="1:26" x14ac:dyDescent="0.3">
      <c r="A32" t="s">
        <v>158</v>
      </c>
      <c r="B32">
        <f>COUNTIFS(Table2[Sub-Sector],Table3[[#This Row],[Sub-Sector]])</f>
        <v>9</v>
      </c>
      <c r="C32" s="1">
        <f>COUNTIFS(Table2[Sub-Sector],Table3[[#This Row],[Sub-Sector]],Table2[Uptrend],"Uptrend")/Table3[[#This Row],[Count]]</f>
        <v>0.55555555555555558</v>
      </c>
      <c r="D32" s="1">
        <f>COUNTIFS(Table2[Sub-Sector],Table3[[#This Row],[Sub-Sector]],Table2[1W Return vs Nifty],"&gt;=5")/Table3[[#This Row],[Count]]</f>
        <v>0.33333333333333331</v>
      </c>
      <c r="E32" s="1">
        <f>COUNTIFS(Table2[Sub-Sector],Table3[[#This Row],[Sub-Sector]],Table2[1M Return vs Nifty],"&gt;=5")/Table3[[#This Row],[Count]]</f>
        <v>0.66666666666666663</v>
      </c>
      <c r="F32" s="1">
        <f>COUNTIFS(Table2[Sub-Sector],Table3[[#This Row],[Sub-Sector]],Table2[6M Return vs Nifty],"&gt;=10")/Table3[[#This Row],[Count]]</f>
        <v>0.55555555555555558</v>
      </c>
      <c r="G32" s="1">
        <f>COUNTIFS(Table2[Sub-Sector],Table3[[#This Row],[Sub-Sector]],Table2[1Y Return vs Nifty],"&gt;=10")/Table3[[#This Row],[Count]]</f>
        <v>0.44444444444444442</v>
      </c>
      <c r="H32" s="1">
        <f>COUNTIFS(Table2[Sub-Sector],Table3[[#This Row],[Sub-Sector]],Table2[RSI Exponential â€“ 14D],"&gt;=50")/Table3[[#This Row],[Count]]</f>
        <v>0.55555555555555558</v>
      </c>
      <c r="I32" s="1">
        <f>COUNTIFS(Table2[Sub-Sector],Table3[[#This Row],[Sub-Sector]],Table2[Relative Volume],"&gt;=1")/Table3[[#This Row],[Count]]</f>
        <v>0.22222222222222221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0.88888888888888884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0.66666666666666663</v>
      </c>
      <c r="N32" s="1">
        <f>COUNTIFS(Table2[Sub-Sector],Table3[[#This Row],[Sub-Sector]],Table2[% Away From Current Month Low],"&gt;=0.05")/Table3[[#This Row],[Count]]</f>
        <v>0.1111111111111111</v>
      </c>
      <c r="O32" s="1">
        <f>COUNTIFS(Table2[Sub-Sector],Table3[[#This Row],[Sub-Sector]],Table2[% Away From Current Month High],"&lt;=0.05")/Table3[[#This Row],[Count]]</f>
        <v>0.55555555555555558</v>
      </c>
      <c r="P32" s="1">
        <f>COUNTIFS(Table2[Sub-Sector],Table3[[#This Row],[Sub-Sector]],Table2[% Away From 52W High],"&lt;=10")/Table3[[#This Row],[Count]]</f>
        <v>0.55555555555555558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0.44444444444444442</v>
      </c>
      <c r="S32" s="1">
        <f>COUNTIFS(Table2[Sub-Sector],Table3[[#This Row],[Sub-Sector]],Table2[% Price above 50 EMA],"&gt;=0")/Table3[[#This Row],[Count]]</f>
        <v>0.55555555555555558</v>
      </c>
      <c r="T32" s="1">
        <f>COUNTIFS(Table2[Sub-Sector],Table3[[#This Row],[Sub-Sector]],Table2[% Price above 200 EMA],"&gt;=0")/Table3[[#This Row],[Count]]</f>
        <v>0.88888888888888884</v>
      </c>
      <c r="U32" s="1">
        <f>COUNTIFS(Table2[Sub-Sector],Table3[[#This Row],[Sub-Sector]],Table2[Rate of Change - Zone],"Positive")/Table3[[#This Row],[Count]]</f>
        <v>0.66666666666666663</v>
      </c>
      <c r="V32" s="1">
        <f>COUNTIFS(Table2[Sub-Sector],Table3[[#This Row],[Sub-Sector]],Table2[Sharpe Ratio],"&gt;=0.10")/Table3[[#This Row],[Count]]</f>
        <v>0.1111111111111111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266</v>
      </c>
      <c r="X32">
        <f>_xlfn.RANK.AVG(Table3[[#This Row],[Score]],Table3[Score],1)</f>
        <v>18.5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32">
        <f>_xlfn.RANK.AVG(Table3[[#This Row],[Score 2 ]],Table3[[Score 2 ]],1)</f>
        <v>31</v>
      </c>
    </row>
    <row r="33" spans="1:26" x14ac:dyDescent="0.3">
      <c r="A33" t="s">
        <v>138</v>
      </c>
      <c r="B33">
        <f>COUNTIFS(Table2[Sub-Sector],Table3[[#This Row],[Sub-Sector]])</f>
        <v>20</v>
      </c>
      <c r="C33" s="1">
        <f>COUNTIFS(Table2[Sub-Sector],Table3[[#This Row],[Sub-Sector]],Table2[Uptrend],"Uptrend")/Table3[[#This Row],[Count]]</f>
        <v>0.2</v>
      </c>
      <c r="D33" s="1">
        <f>COUNTIFS(Table2[Sub-Sector],Table3[[#This Row],[Sub-Sector]],Table2[1W Return vs Nifty],"&gt;=5")/Table3[[#This Row],[Count]]</f>
        <v>0.1</v>
      </c>
      <c r="E33" s="1">
        <f>COUNTIFS(Table2[Sub-Sector],Table3[[#This Row],[Sub-Sector]],Table2[1M Return vs Nifty],"&gt;=5")/Table3[[#This Row],[Count]]</f>
        <v>0.45</v>
      </c>
      <c r="F33" s="1">
        <f>COUNTIFS(Table2[Sub-Sector],Table3[[#This Row],[Sub-Sector]],Table2[6M Return vs Nifty],"&gt;=10")/Table3[[#This Row],[Count]]</f>
        <v>0.25</v>
      </c>
      <c r="G33" s="1">
        <f>COUNTIFS(Table2[Sub-Sector],Table3[[#This Row],[Sub-Sector]],Table2[1Y Return vs Nifty],"&gt;=10")/Table3[[#This Row],[Count]]</f>
        <v>0.7</v>
      </c>
      <c r="H33" s="1">
        <f>COUNTIFS(Table2[Sub-Sector],Table3[[#This Row],[Sub-Sector]],Table2[RSI Exponential â€“ 14D],"&gt;=50")/Table3[[#This Row],[Count]]</f>
        <v>0.35</v>
      </c>
      <c r="I33" s="1">
        <f>COUNTIFS(Table2[Sub-Sector],Table3[[#This Row],[Sub-Sector]],Table2[Relative Volume],"&gt;=1")/Table3[[#This Row],[Count]]</f>
        <v>0.55000000000000004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0.75</v>
      </c>
      <c r="L33" s="1">
        <f>COUNTIFS(Table2[Sub-Sector],Table3[[#This Row],[Sub-Sector]],Table2[% Away From Current Week Low],"&gt;=0.05")/Table3[[#This Row],[Count]]</f>
        <v>0.2</v>
      </c>
      <c r="M33" s="1">
        <f>COUNTIFS(Table2[Sub-Sector],Table3[[#This Row],[Sub-Sector]],Table2[% Away From Current Week High],"&lt;=0.05")/Table3[[#This Row],[Count]]</f>
        <v>0.35</v>
      </c>
      <c r="N33" s="1">
        <f>COUNTIFS(Table2[Sub-Sector],Table3[[#This Row],[Sub-Sector]],Table2[% Away From Current Month Low],"&gt;=0.05")/Table3[[#This Row],[Count]]</f>
        <v>0.2</v>
      </c>
      <c r="O33" s="1">
        <f>COUNTIFS(Table2[Sub-Sector],Table3[[#This Row],[Sub-Sector]],Table2[% Away From Current Month High],"&lt;=0.05")/Table3[[#This Row],[Count]]</f>
        <v>0.35</v>
      </c>
      <c r="P33" s="1">
        <f>COUNTIFS(Table2[Sub-Sector],Table3[[#This Row],[Sub-Sector]],Table2[% Away From 52W High],"&lt;=10")/Table3[[#This Row],[Count]]</f>
        <v>0.2</v>
      </c>
      <c r="Q33" s="1">
        <f>COUNTIFS(Table2[Sub-Sector],Table3[[#This Row],[Sub-Sector]],Table2[% Away From 52W Low],"&gt;=10")/Table3[[#This Row],[Count]]</f>
        <v>0.85</v>
      </c>
      <c r="R33" s="1">
        <f>COUNTIFS(Table2[Sub-Sector],Table3[[#This Row],[Sub-Sector]],Table2[% Price above 20 EMA],"&gt;=0")/Table3[[#This Row],[Count]]</f>
        <v>0.35</v>
      </c>
      <c r="S33" s="1">
        <f>COUNTIFS(Table2[Sub-Sector],Table3[[#This Row],[Sub-Sector]],Table2[% Price above 50 EMA],"&gt;=0")/Table3[[#This Row],[Count]]</f>
        <v>0.2</v>
      </c>
      <c r="T33" s="1">
        <f>COUNTIFS(Table2[Sub-Sector],Table3[[#This Row],[Sub-Sector]],Table2[% Price above 200 EMA],"&gt;=0")/Table3[[#This Row],[Count]]</f>
        <v>0.45</v>
      </c>
      <c r="U33" s="1">
        <f>COUNTIFS(Table2[Sub-Sector],Table3[[#This Row],[Sub-Sector]],Table2[Rate of Change - Zone],"Positive")/Table3[[#This Row],[Count]]</f>
        <v>0.4</v>
      </c>
      <c r="V33" s="1">
        <f>COUNTIFS(Table2[Sub-Sector],Table3[[#This Row],[Sub-Sector]],Table2[Sharpe Ratio],"&gt;=0.10")/Table3[[#This Row],[Count]]</f>
        <v>0.4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365.5</v>
      </c>
      <c r="X33">
        <f>_xlfn.RANK.AVG(Table3[[#This Row],[Score]],Table3[Score],1)</f>
        <v>43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199.5</v>
      </c>
      <c r="Z33">
        <f>_xlfn.RANK.AVG(Table3[[#This Row],[Score 2 ]],Table3[[Score 2 ]],1)</f>
        <v>32</v>
      </c>
    </row>
    <row r="34" spans="1:26" x14ac:dyDescent="0.3">
      <c r="A34" t="s">
        <v>128</v>
      </c>
      <c r="B34">
        <f>COUNTIFS(Table2[Sub-Sector],Table3[[#This Row],[Sub-Sector]])</f>
        <v>8</v>
      </c>
      <c r="C34" s="1">
        <f>COUNTIFS(Table2[Sub-Sector],Table3[[#This Row],[Sub-Sector]],Table2[Uptrend],"Uptrend")/Table3[[#This Row],[Count]]</f>
        <v>0.375</v>
      </c>
      <c r="D34" s="1">
        <f>COUNTIFS(Table2[Sub-Sector],Table3[[#This Row],[Sub-Sector]],Table2[1W Return vs Nifty],"&gt;=5")/Table3[[#This Row],[Count]]</f>
        <v>0.25</v>
      </c>
      <c r="E34" s="1">
        <f>COUNTIFS(Table2[Sub-Sector],Table3[[#This Row],[Sub-Sector]],Table2[1M Return vs Nifty],"&gt;=5")/Table3[[#This Row],[Count]]</f>
        <v>0.375</v>
      </c>
      <c r="F34" s="1">
        <f>COUNTIFS(Table2[Sub-Sector],Table3[[#This Row],[Sub-Sector]],Table2[6M Return vs Nifty],"&gt;=10")/Table3[[#This Row],[Count]]</f>
        <v>0.5</v>
      </c>
      <c r="G34" s="1">
        <f>COUNTIFS(Table2[Sub-Sector],Table3[[#This Row],[Sub-Sector]],Table2[1Y Return vs Nifty],"&gt;=10")/Table3[[#This Row],[Count]]</f>
        <v>0.625</v>
      </c>
      <c r="H34" s="1">
        <f>COUNTIFS(Table2[Sub-Sector],Table3[[#This Row],[Sub-Sector]],Table2[RSI Exponential â€“ 14D],"&gt;=50")/Table3[[#This Row],[Count]]</f>
        <v>0.25</v>
      </c>
      <c r="I34" s="1">
        <f>COUNTIFS(Table2[Sub-Sector],Table3[[#This Row],[Sub-Sector]],Table2[Relative Volume],"&gt;=1")/Table3[[#This Row],[Count]]</f>
        <v>0.25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0.375</v>
      </c>
      <c r="M34" s="1">
        <f>COUNTIFS(Table2[Sub-Sector],Table3[[#This Row],[Sub-Sector]],Table2[% Away From Current Week High],"&lt;=0.05")/Table3[[#This Row],[Count]]</f>
        <v>0.375</v>
      </c>
      <c r="N34" s="1">
        <f>COUNTIFS(Table2[Sub-Sector],Table3[[#This Row],[Sub-Sector]],Table2[% Away From Current Month Low],"&gt;=0.05")/Table3[[#This Row],[Count]]</f>
        <v>0.375</v>
      </c>
      <c r="O34" s="1">
        <f>COUNTIFS(Table2[Sub-Sector],Table3[[#This Row],[Sub-Sector]],Table2[% Away From Current Month High],"&lt;=0.05")/Table3[[#This Row],[Count]]</f>
        <v>0.375</v>
      </c>
      <c r="P34" s="1">
        <f>COUNTIFS(Table2[Sub-Sector],Table3[[#This Row],[Sub-Sector]],Table2[% Away From 52W High],"&lt;=10")/Table3[[#This Row],[Count]]</f>
        <v>0.125</v>
      </c>
      <c r="Q34" s="1">
        <f>COUNTIFS(Table2[Sub-Sector],Table3[[#This Row],[Sub-Sector]],Table2[% Away From 52W Low],"&gt;=10")/Table3[[#This Row],[Count]]</f>
        <v>0.875</v>
      </c>
      <c r="R34" s="1">
        <f>COUNTIFS(Table2[Sub-Sector],Table3[[#This Row],[Sub-Sector]],Table2[% Price above 20 EMA],"&gt;=0")/Table3[[#This Row],[Count]]</f>
        <v>0.25</v>
      </c>
      <c r="S34" s="1">
        <f>COUNTIFS(Table2[Sub-Sector],Table3[[#This Row],[Sub-Sector]],Table2[% Price above 50 EMA],"&gt;=0")/Table3[[#This Row],[Count]]</f>
        <v>0.375</v>
      </c>
      <c r="T34" s="1">
        <f>COUNTIFS(Table2[Sub-Sector],Table3[[#This Row],[Sub-Sector]],Table2[% Price above 200 EMA],"&gt;=0")/Table3[[#This Row],[Count]]</f>
        <v>0.625</v>
      </c>
      <c r="U34" s="1">
        <f>COUNTIFS(Table2[Sub-Sector],Table3[[#This Row],[Sub-Sector]],Table2[Rate of Change - Zone],"Positive")/Table3[[#This Row],[Count]]</f>
        <v>0.5</v>
      </c>
      <c r="V34" s="1">
        <f>COUNTIFS(Table2[Sub-Sector],Table3[[#This Row],[Sub-Sector]],Table2[Sharpe Ratio],"&gt;=0.10")/Table3[[#This Row],[Count]]</f>
        <v>0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324.5</v>
      </c>
      <c r="X34">
        <f>_xlfn.RANK.AVG(Table3[[#This Row],[Score]],Table3[Score],1)</f>
        <v>24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</v>
      </c>
      <c r="Z34">
        <f>_xlfn.RANK.AVG(Table3[[#This Row],[Score 2 ]],Table3[[Score 2 ]],1)</f>
        <v>33</v>
      </c>
    </row>
    <row r="35" spans="1:26" x14ac:dyDescent="0.3">
      <c r="A35" t="s">
        <v>62</v>
      </c>
      <c r="B35">
        <f>COUNTIFS(Table2[Sub-Sector],Table3[[#This Row],[Sub-Sector]])</f>
        <v>4</v>
      </c>
      <c r="C35" s="1">
        <f>COUNTIFS(Table2[Sub-Sector],Table3[[#This Row],[Sub-Sector]],Table2[Uptrend],"Uptrend")/Table3[[#This Row],[Count]]</f>
        <v>0.25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0.25</v>
      </c>
      <c r="F35" s="1">
        <f>COUNTIFS(Table2[Sub-Sector],Table3[[#This Row],[Sub-Sector]],Table2[6M Return vs Nifty],"&gt;=10")/Table3[[#This Row],[Count]]</f>
        <v>0.25</v>
      </c>
      <c r="G35" s="1">
        <f>COUNTIFS(Table2[Sub-Sector],Table3[[#This Row],[Sub-Sector]],Table2[1Y Return vs Nifty],"&gt;=10")/Table3[[#This Row],[Count]]</f>
        <v>0.5</v>
      </c>
      <c r="H35" s="1">
        <f>COUNTIFS(Table2[Sub-Sector],Table3[[#This Row],[Sub-Sector]],Table2[RSI Exponential â€“ 14D],"&gt;=50")/Table3[[#This Row],[Count]]</f>
        <v>0.5</v>
      </c>
      <c r="I35" s="1">
        <f>COUNTIFS(Table2[Sub-Sector],Table3[[#This Row],[Sub-Sector]],Table2[Relative Volume],"&gt;=1")/Table3[[#This Row],[Count]]</f>
        <v>0.75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0.25</v>
      </c>
      <c r="M35" s="1">
        <f>COUNTIFS(Table2[Sub-Sector],Table3[[#This Row],[Sub-Sector]],Table2[% Away From Current Week High],"&lt;=0.05")/Table3[[#This Row],[Count]]</f>
        <v>0.75</v>
      </c>
      <c r="N35" s="1">
        <f>COUNTIFS(Table2[Sub-Sector],Table3[[#This Row],[Sub-Sector]],Table2[% Away From Current Month Low],"&gt;=0.05")/Table3[[#This Row],[Count]]</f>
        <v>0.25</v>
      </c>
      <c r="O35" s="1">
        <f>COUNTIFS(Table2[Sub-Sector],Table3[[#This Row],[Sub-Sector]],Table2[% Away From Current Month High],"&lt;=0.05")/Table3[[#This Row],[Count]]</f>
        <v>0.5</v>
      </c>
      <c r="P35" s="1">
        <f>COUNTIFS(Table2[Sub-Sector],Table3[[#This Row],[Sub-Sector]],Table2[% Away From 52W High],"&lt;=10")/Table3[[#This Row],[Count]]</f>
        <v>0.25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0.5</v>
      </c>
      <c r="S35" s="1">
        <f>COUNTIFS(Table2[Sub-Sector],Table3[[#This Row],[Sub-Sector]],Table2[% Price above 50 EMA],"&gt;=0")/Table3[[#This Row],[Count]]</f>
        <v>0.5</v>
      </c>
      <c r="T35" s="1">
        <f>COUNTIFS(Table2[Sub-Sector],Table3[[#This Row],[Sub-Sector]],Table2[% Price above 200 EMA],"&gt;=0")/Table3[[#This Row],[Count]]</f>
        <v>0.5</v>
      </c>
      <c r="U35" s="1">
        <f>COUNTIFS(Table2[Sub-Sector],Table3[[#This Row],[Sub-Sector]],Table2[Rate of Change - Zone],"Positive")/Table3[[#This Row],[Count]]</f>
        <v>0.5</v>
      </c>
      <c r="V35" s="1">
        <f>COUNTIFS(Table2[Sub-Sector],Table3[[#This Row],[Sub-Sector]],Table2[Sharpe Ratio],"&gt;=0.10")/Table3[[#This Row],[Count]]</f>
        <v>0.5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</v>
      </c>
      <c r="X35">
        <f>_xlfn.RANK.AVG(Table3[[#This Row],[Score]],Table3[Score],1)</f>
        <v>59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35">
        <f>_xlfn.RANK.AVG(Table3[[#This Row],[Score 2 ]],Table3[[Score 2 ]],1)</f>
        <v>34</v>
      </c>
    </row>
    <row r="36" spans="1:26" x14ac:dyDescent="0.3">
      <c r="A36" t="s">
        <v>284</v>
      </c>
      <c r="B36">
        <f>COUNTIFS(Table2[Sub-Sector],Table3[[#This Row],[Sub-Sector]])</f>
        <v>11</v>
      </c>
      <c r="C36" s="1">
        <f>COUNTIFS(Table2[Sub-Sector],Table3[[#This Row],[Sub-Sector]],Table2[Uptrend],"Uptrend")/Table3[[#This Row],[Count]]</f>
        <v>0.45454545454545453</v>
      </c>
      <c r="D36" s="1">
        <f>COUNTIFS(Table2[Sub-Sector],Table3[[#This Row],[Sub-Sector]],Table2[1W Return vs Nifty],"&gt;=5")/Table3[[#This Row],[Count]]</f>
        <v>0.27272727272727271</v>
      </c>
      <c r="E36" s="1">
        <f>COUNTIFS(Table2[Sub-Sector],Table3[[#This Row],[Sub-Sector]],Table2[1M Return vs Nifty],"&gt;=5")/Table3[[#This Row],[Count]]</f>
        <v>0.27272727272727271</v>
      </c>
      <c r="F36" s="1">
        <f>COUNTIFS(Table2[Sub-Sector],Table3[[#This Row],[Sub-Sector]],Table2[6M Return vs Nifty],"&gt;=10")/Table3[[#This Row],[Count]]</f>
        <v>0.63636363636363635</v>
      </c>
      <c r="G36" s="1">
        <f>COUNTIFS(Table2[Sub-Sector],Table3[[#This Row],[Sub-Sector]],Table2[1Y Return vs Nifty],"&gt;=10")/Table3[[#This Row],[Count]]</f>
        <v>0.63636363636363635</v>
      </c>
      <c r="H36" s="1">
        <f>COUNTIFS(Table2[Sub-Sector],Table3[[#This Row],[Sub-Sector]],Table2[RSI Exponential â€“ 14D],"&gt;=50")/Table3[[#This Row],[Count]]</f>
        <v>0.45454545454545453</v>
      </c>
      <c r="I36" s="1">
        <f>COUNTIFS(Table2[Sub-Sector],Table3[[#This Row],[Sub-Sector]],Table2[Relative Volume],"&gt;=1")/Table3[[#This Row],[Count]]</f>
        <v>0.27272727272727271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0.36363636363636365</v>
      </c>
      <c r="M36" s="1">
        <f>COUNTIFS(Table2[Sub-Sector],Table3[[#This Row],[Sub-Sector]],Table2[% Away From Current Week High],"&lt;=0.05")/Table3[[#This Row],[Count]]</f>
        <v>0.54545454545454541</v>
      </c>
      <c r="N36" s="1">
        <f>COUNTIFS(Table2[Sub-Sector],Table3[[#This Row],[Sub-Sector]],Table2[% Away From Current Month Low],"&gt;=0.05")/Table3[[#This Row],[Count]]</f>
        <v>0.36363636363636365</v>
      </c>
      <c r="O36" s="1">
        <f>COUNTIFS(Table2[Sub-Sector],Table3[[#This Row],[Sub-Sector]],Table2[% Away From Current Month High],"&lt;=0.05")/Table3[[#This Row],[Count]]</f>
        <v>0.54545454545454541</v>
      </c>
      <c r="P36" s="1">
        <f>COUNTIFS(Table2[Sub-Sector],Table3[[#This Row],[Sub-Sector]],Table2[% Away From 52W High],"&lt;=10")/Table3[[#This Row],[Count]]</f>
        <v>9.0909090909090912E-2</v>
      </c>
      <c r="Q36" s="1">
        <f>COUNTIFS(Table2[Sub-Sector],Table3[[#This Row],[Sub-Sector]],Table2[% Away From 52W Low],"&gt;=10")/Table3[[#This Row],[Count]]</f>
        <v>0.90909090909090906</v>
      </c>
      <c r="R36" s="1">
        <f>COUNTIFS(Table2[Sub-Sector],Table3[[#This Row],[Sub-Sector]],Table2[% Price above 20 EMA],"&gt;=0")/Table3[[#This Row],[Count]]</f>
        <v>0.36363636363636365</v>
      </c>
      <c r="S36" s="1">
        <f>COUNTIFS(Table2[Sub-Sector],Table3[[#This Row],[Sub-Sector]],Table2[% Price above 50 EMA],"&gt;=0")/Table3[[#This Row],[Count]]</f>
        <v>0.27272727272727271</v>
      </c>
      <c r="T36" s="1">
        <f>COUNTIFS(Table2[Sub-Sector],Table3[[#This Row],[Sub-Sector]],Table2[% Price above 200 EMA],"&gt;=0")/Table3[[#This Row],[Count]]</f>
        <v>0.81818181818181823</v>
      </c>
      <c r="U36" s="1">
        <f>COUNTIFS(Table2[Sub-Sector],Table3[[#This Row],[Sub-Sector]],Table2[Rate of Change - Zone],"Positive")/Table3[[#This Row],[Count]]</f>
        <v>0.36363636363636365</v>
      </c>
      <c r="V36" s="1">
        <f>COUNTIFS(Table2[Sub-Sector],Table3[[#This Row],[Sub-Sector]],Table2[Sharpe Ratio],"&gt;=0.10")/Table3[[#This Row],[Count]]</f>
        <v>0.27272727272727271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330.5</v>
      </c>
      <c r="X36">
        <f>_xlfn.RANK.AVG(Table3[[#This Row],[Score]],Table3[Score],1)</f>
        <v>27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36">
        <f>_xlfn.RANK.AVG(Table3[[#This Row],[Score 2 ]],Table3[[Score 2 ]],1)</f>
        <v>35</v>
      </c>
    </row>
    <row r="37" spans="1:26" x14ac:dyDescent="0.3">
      <c r="A37" t="s">
        <v>91</v>
      </c>
      <c r="B37">
        <f>COUNTIFS(Table2[Sub-Sector],Table3[[#This Row],[Sub-Sector]])</f>
        <v>5</v>
      </c>
      <c r="C37" s="1">
        <f>COUNTIFS(Table2[Sub-Sector],Table3[[#This Row],[Sub-Sector]],Table2[Uptrend],"Uptrend")/Table3[[#This Row],[Count]]</f>
        <v>0.2</v>
      </c>
      <c r="D37" s="1">
        <f>COUNTIFS(Table2[Sub-Sector],Table3[[#This Row],[Sub-Sector]],Table2[1W Return vs Nifty],"&gt;=5")/Table3[[#This Row],[Count]]</f>
        <v>0.2</v>
      </c>
      <c r="E37" s="1">
        <f>COUNTIFS(Table2[Sub-Sector],Table3[[#This Row],[Sub-Sector]],Table2[1M Return vs Nifty],"&gt;=5")/Table3[[#This Row],[Count]]</f>
        <v>0.2</v>
      </c>
      <c r="F37" s="1">
        <f>COUNTIFS(Table2[Sub-Sector],Table3[[#This Row],[Sub-Sector]],Table2[6M Return vs Nifty],"&gt;=10")/Table3[[#This Row],[Count]]</f>
        <v>0.6</v>
      </c>
      <c r="G37" s="1">
        <f>COUNTIFS(Table2[Sub-Sector],Table3[[#This Row],[Sub-Sector]],Table2[1Y Return vs Nifty],"&gt;=10")/Table3[[#This Row],[Count]]</f>
        <v>0.6</v>
      </c>
      <c r="H37" s="1">
        <f>COUNTIFS(Table2[Sub-Sector],Table3[[#This Row],[Sub-Sector]],Table2[RSI Exponential â€“ 14D],"&gt;=50")/Table3[[#This Row],[Count]]</f>
        <v>0.2</v>
      </c>
      <c r="I37" s="1">
        <f>COUNTIFS(Table2[Sub-Sector],Table3[[#This Row],[Sub-Sector]],Table2[Relative Volume],"&gt;=1")/Table3[[#This Row],[Count]]</f>
        <v>0.4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0.8</v>
      </c>
      <c r="L37" s="1">
        <f>COUNTIFS(Table2[Sub-Sector],Table3[[#This Row],[Sub-Sector]],Table2[% Away From Current Week Low],"&gt;=0.05")/Table3[[#This Row],[Count]]</f>
        <v>0.2</v>
      </c>
      <c r="M37" s="1">
        <f>COUNTIFS(Table2[Sub-Sector],Table3[[#This Row],[Sub-Sector]],Table2[% Away From Current Week High],"&lt;=0.05")/Table3[[#This Row],[Count]]</f>
        <v>0.6</v>
      </c>
      <c r="N37" s="1">
        <f>COUNTIFS(Table2[Sub-Sector],Table3[[#This Row],[Sub-Sector]],Table2[% Away From Current Month Low],"&gt;=0.05")/Table3[[#This Row],[Count]]</f>
        <v>0.2</v>
      </c>
      <c r="O37" s="1">
        <f>COUNTIFS(Table2[Sub-Sector],Table3[[#This Row],[Sub-Sector]],Table2[% Away From Current Month High],"&lt;=0.05")/Table3[[#This Row],[Count]]</f>
        <v>0.6</v>
      </c>
      <c r="P37" s="1">
        <f>COUNTIFS(Table2[Sub-Sector],Table3[[#This Row],[Sub-Sector]],Table2[% Away From 52W High],"&lt;=10")/Table3[[#This Row],[Count]]</f>
        <v>0</v>
      </c>
      <c r="Q37" s="1">
        <f>COUNTIFS(Table2[Sub-Sector],Table3[[#This Row],[Sub-Sector]],Table2[% Away From 52W Low],"&gt;=10")/Table3[[#This Row],[Count]]</f>
        <v>0.8</v>
      </c>
      <c r="R37" s="1">
        <f>COUNTIFS(Table2[Sub-Sector],Table3[[#This Row],[Sub-Sector]],Table2[% Price above 20 EMA],"&gt;=0")/Table3[[#This Row],[Count]]</f>
        <v>0.2</v>
      </c>
      <c r="S37" s="1">
        <f>COUNTIFS(Table2[Sub-Sector],Table3[[#This Row],[Sub-Sector]],Table2[% Price above 50 EMA],"&gt;=0")/Table3[[#This Row],[Count]]</f>
        <v>0.2</v>
      </c>
      <c r="T37" s="1">
        <f>COUNTIFS(Table2[Sub-Sector],Table3[[#This Row],[Sub-Sector]],Table2[% Price above 200 EMA],"&gt;=0")/Table3[[#This Row],[Count]]</f>
        <v>0.6</v>
      </c>
      <c r="U37" s="1">
        <f>COUNTIFS(Table2[Sub-Sector],Table3[[#This Row],[Sub-Sector]],Table2[Rate of Change - Zone],"Positive")/Table3[[#This Row],[Count]]</f>
        <v>0.2</v>
      </c>
      <c r="V37" s="1">
        <f>COUNTIFS(Table2[Sub-Sector],Table3[[#This Row],[Sub-Sector]],Table2[Sharpe Ratio],"&gt;=0.10")/Table3[[#This Row],[Count]]</f>
        <v>0.4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384.5</v>
      </c>
      <c r="X37">
        <f>_xlfn.RANK.AVG(Table3[[#This Row],[Score]],Table3[Score],1)</f>
        <v>46.5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206.5</v>
      </c>
      <c r="Z37">
        <f>_xlfn.RANK.AVG(Table3[[#This Row],[Score 2 ]],Table3[[Score 2 ]],1)</f>
        <v>36</v>
      </c>
    </row>
    <row r="38" spans="1:26" x14ac:dyDescent="0.3">
      <c r="A38" t="s">
        <v>238</v>
      </c>
      <c r="B38">
        <f>COUNTIFS(Table2[Sub-Sector],Table3[[#This Row],[Sub-Sector]])</f>
        <v>5</v>
      </c>
      <c r="C38" s="1">
        <f>COUNTIFS(Table2[Sub-Sector],Table3[[#This Row],[Sub-Sector]],Table2[Uptrend],"Uptrend")/Table3[[#This Row],[Count]]</f>
        <v>0.4</v>
      </c>
      <c r="D38" s="1">
        <f>COUNTIFS(Table2[Sub-Sector],Table3[[#This Row],[Sub-Sector]],Table2[1W Return vs Nifty],"&gt;=5")/Table3[[#This Row],[Count]]</f>
        <v>0.2</v>
      </c>
      <c r="E38" s="1">
        <f>COUNTIFS(Table2[Sub-Sector],Table3[[#This Row],[Sub-Sector]],Table2[1M Return vs Nifty],"&gt;=5")/Table3[[#This Row],[Count]]</f>
        <v>0.4</v>
      </c>
      <c r="F38" s="1">
        <f>COUNTIFS(Table2[Sub-Sector],Table3[[#This Row],[Sub-Sector]],Table2[6M Return vs Nifty],"&gt;=10")/Table3[[#This Row],[Count]]</f>
        <v>0.4</v>
      </c>
      <c r="G38" s="1">
        <f>COUNTIFS(Table2[Sub-Sector],Table3[[#This Row],[Sub-Sector]],Table2[1Y Return vs Nifty],"&gt;=10")/Table3[[#This Row],[Count]]</f>
        <v>0.4</v>
      </c>
      <c r="H38" s="1">
        <f>COUNTIFS(Table2[Sub-Sector],Table3[[#This Row],[Sub-Sector]],Table2[RSI Exponential â€“ 14D],"&gt;=50")/Table3[[#This Row],[Count]]</f>
        <v>0.4</v>
      </c>
      <c r="I38" s="1">
        <f>COUNTIFS(Table2[Sub-Sector],Table3[[#This Row],[Sub-Sector]],Table2[Relative Volume],"&gt;=1")/Table3[[#This Row],[Count]]</f>
        <v>0.4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0.2</v>
      </c>
      <c r="M38" s="1">
        <f>COUNTIFS(Table2[Sub-Sector],Table3[[#This Row],[Sub-Sector]],Table2[% Away From Current Week High],"&lt;=0.05")/Table3[[#This Row],[Count]]</f>
        <v>1</v>
      </c>
      <c r="N38" s="1">
        <f>COUNTIFS(Table2[Sub-Sector],Table3[[#This Row],[Sub-Sector]],Table2[% Away From Current Month Low],"&gt;=0.05")/Table3[[#This Row],[Count]]</f>
        <v>0.2</v>
      </c>
      <c r="O38" s="1">
        <f>COUNTIFS(Table2[Sub-Sector],Table3[[#This Row],[Sub-Sector]],Table2[% Away From Current Month High],"&lt;=0.05")/Table3[[#This Row],[Count]]</f>
        <v>1</v>
      </c>
      <c r="P38" s="1">
        <f>COUNTIFS(Table2[Sub-Sector],Table3[[#This Row],[Sub-Sector]],Table2[% Away From 52W High],"&lt;=10")/Table3[[#This Row],[Count]]</f>
        <v>0.4</v>
      </c>
      <c r="Q38" s="1">
        <f>COUNTIFS(Table2[Sub-Sector],Table3[[#This Row],[Sub-Sector]],Table2[% Away From 52W Low],"&gt;=10")/Table3[[#This Row],[Count]]</f>
        <v>0.8</v>
      </c>
      <c r="R38" s="1">
        <f>COUNTIFS(Table2[Sub-Sector],Table3[[#This Row],[Sub-Sector]],Table2[% Price above 20 EMA],"&gt;=0")/Table3[[#This Row],[Count]]</f>
        <v>0.4</v>
      </c>
      <c r="S38" s="1">
        <f>COUNTIFS(Table2[Sub-Sector],Table3[[#This Row],[Sub-Sector]],Table2[% Price above 50 EMA],"&gt;=0")/Table3[[#This Row],[Count]]</f>
        <v>0.4</v>
      </c>
      <c r="T38" s="1">
        <f>COUNTIFS(Table2[Sub-Sector],Table3[[#This Row],[Sub-Sector]],Table2[% Price above 200 EMA],"&gt;=0")/Table3[[#This Row],[Count]]</f>
        <v>0.6</v>
      </c>
      <c r="U38" s="1">
        <f>COUNTIFS(Table2[Sub-Sector],Table3[[#This Row],[Sub-Sector]],Table2[Rate of Change - Zone],"Positive")/Table3[[#This Row],[Count]]</f>
        <v>0.6</v>
      </c>
      <c r="V38" s="1">
        <f>COUNTIFS(Table2[Sub-Sector],Table3[[#This Row],[Sub-Sector]],Table2[Sharpe Ratio],"&gt;=0.10")/Table3[[#This Row],[Count]]</f>
        <v>0.4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332.5</v>
      </c>
      <c r="X38">
        <f>_xlfn.RANK.AVG(Table3[[#This Row],[Score]],Table3[Score],1)</f>
        <v>28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208.5</v>
      </c>
      <c r="Z38">
        <f>_xlfn.RANK.AVG(Table3[[#This Row],[Score 2 ]],Table3[[Score 2 ]],1)</f>
        <v>37</v>
      </c>
    </row>
    <row r="39" spans="1:26" x14ac:dyDescent="0.3">
      <c r="A39" t="s">
        <v>289</v>
      </c>
      <c r="B39">
        <f>COUNTIFS(Table2[Sub-Sector],Table3[[#This Row],[Sub-Sector]])</f>
        <v>20</v>
      </c>
      <c r="C39" s="1">
        <f>COUNTIFS(Table2[Sub-Sector],Table3[[#This Row],[Sub-Sector]],Table2[Uptrend],"Uptrend")/Table3[[#This Row],[Count]]</f>
        <v>0.35</v>
      </c>
      <c r="D39" s="1">
        <f>COUNTIFS(Table2[Sub-Sector],Table3[[#This Row],[Sub-Sector]],Table2[1W Return vs Nifty],"&gt;=5")/Table3[[#This Row],[Count]]</f>
        <v>0.25</v>
      </c>
      <c r="E39" s="1">
        <f>COUNTIFS(Table2[Sub-Sector],Table3[[#This Row],[Sub-Sector]],Table2[1M Return vs Nifty],"&gt;=5")/Table3[[#This Row],[Count]]</f>
        <v>0.45</v>
      </c>
      <c r="F39" s="1">
        <f>COUNTIFS(Table2[Sub-Sector],Table3[[#This Row],[Sub-Sector]],Table2[6M Return vs Nifty],"&gt;=10")/Table3[[#This Row],[Count]]</f>
        <v>0.55000000000000004</v>
      </c>
      <c r="G39" s="1">
        <f>COUNTIFS(Table2[Sub-Sector],Table3[[#This Row],[Sub-Sector]],Table2[1Y Return vs Nifty],"&gt;=10")/Table3[[#This Row],[Count]]</f>
        <v>0.6</v>
      </c>
      <c r="H39" s="1">
        <f>COUNTIFS(Table2[Sub-Sector],Table3[[#This Row],[Sub-Sector]],Table2[RSI Exponential â€“ 14D],"&gt;=50")/Table3[[#This Row],[Count]]</f>
        <v>0.25</v>
      </c>
      <c r="I39" s="1">
        <f>COUNTIFS(Table2[Sub-Sector],Table3[[#This Row],[Sub-Sector]],Table2[Relative Volume],"&gt;=1")/Table3[[#This Row],[Count]]</f>
        <v>0.15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0.9</v>
      </c>
      <c r="L39" s="1">
        <f>COUNTIFS(Table2[Sub-Sector],Table3[[#This Row],[Sub-Sector]],Table2[% Away From Current Week Low],"&gt;=0.05")/Table3[[#This Row],[Count]]</f>
        <v>0.2</v>
      </c>
      <c r="M39" s="1">
        <f>COUNTIFS(Table2[Sub-Sector],Table3[[#This Row],[Sub-Sector]],Table2[% Away From Current Week High],"&lt;=0.05")/Table3[[#This Row],[Count]]</f>
        <v>0.35</v>
      </c>
      <c r="N39" s="1">
        <f>COUNTIFS(Table2[Sub-Sector],Table3[[#This Row],[Sub-Sector]],Table2[% Away From Current Month Low],"&gt;=0.05")/Table3[[#This Row],[Count]]</f>
        <v>0.2</v>
      </c>
      <c r="O39" s="1">
        <f>COUNTIFS(Table2[Sub-Sector],Table3[[#This Row],[Sub-Sector]],Table2[% Away From Current Month High],"&lt;=0.05")/Table3[[#This Row],[Count]]</f>
        <v>0.35</v>
      </c>
      <c r="P39" s="1">
        <f>COUNTIFS(Table2[Sub-Sector],Table3[[#This Row],[Sub-Sector]],Table2[% Away From 52W High],"&lt;=10")/Table3[[#This Row],[Count]]</f>
        <v>0.1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0.25</v>
      </c>
      <c r="S39" s="1">
        <f>COUNTIFS(Table2[Sub-Sector],Table3[[#This Row],[Sub-Sector]],Table2[% Price above 50 EMA],"&gt;=0")/Table3[[#This Row],[Count]]</f>
        <v>0.3</v>
      </c>
      <c r="T39" s="1">
        <f>COUNTIFS(Table2[Sub-Sector],Table3[[#This Row],[Sub-Sector]],Table2[% Price above 200 EMA],"&gt;=0")/Table3[[#This Row],[Count]]</f>
        <v>0.85</v>
      </c>
      <c r="U39" s="1">
        <f>COUNTIFS(Table2[Sub-Sector],Table3[[#This Row],[Sub-Sector]],Table2[Rate of Change - Zone],"Positive")/Table3[[#This Row],[Count]]</f>
        <v>0.45</v>
      </c>
      <c r="V39" s="1">
        <f>COUNTIFS(Table2[Sub-Sector],Table3[[#This Row],[Sub-Sector]],Table2[Sharpe Ratio],"&gt;=0.10")/Table3[[#This Row],[Count]]</f>
        <v>0.3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329.5</v>
      </c>
      <c r="X39">
        <f>_xlfn.RANK.AVG(Table3[[#This Row],[Score]],Table3[Score],1)</f>
        <v>25.5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</v>
      </c>
      <c r="Z39">
        <f>_xlfn.RANK.AVG(Table3[[#This Row],[Score 2 ]],Table3[[Score 2 ]],1)</f>
        <v>38</v>
      </c>
    </row>
    <row r="40" spans="1:26" x14ac:dyDescent="0.3">
      <c r="A40" t="s">
        <v>34</v>
      </c>
      <c r="B40">
        <f>COUNTIFS(Table2[Sub-Sector],Table3[[#This Row],[Sub-Sector]])</f>
        <v>11</v>
      </c>
      <c r="C40" s="1">
        <f>COUNTIFS(Table2[Sub-Sector],Table3[[#This Row],[Sub-Sector]],Table2[Uptrend],"Uptrend")/Table3[[#This Row],[Count]]</f>
        <v>0.27272727272727271</v>
      </c>
      <c r="D40" s="1">
        <f>COUNTIFS(Table2[Sub-Sector],Table3[[#This Row],[Sub-Sector]],Table2[1W Return vs Nifty],"&gt;=5")/Table3[[#This Row],[Count]]</f>
        <v>9.0909090909090912E-2</v>
      </c>
      <c r="E40" s="1">
        <f>COUNTIFS(Table2[Sub-Sector],Table3[[#This Row],[Sub-Sector]],Table2[1M Return vs Nifty],"&gt;=5")/Table3[[#This Row],[Count]]</f>
        <v>0.90909090909090906</v>
      </c>
      <c r="F40" s="1">
        <f>COUNTIFS(Table2[Sub-Sector],Table3[[#This Row],[Sub-Sector]],Table2[6M Return vs Nifty],"&gt;=10")/Table3[[#This Row],[Count]]</f>
        <v>0</v>
      </c>
      <c r="G40" s="1">
        <f>COUNTIFS(Table2[Sub-Sector],Table3[[#This Row],[Sub-Sector]],Table2[1Y Return vs Nifty],"&gt;=10")/Table3[[#This Row],[Count]]</f>
        <v>0.27272727272727271</v>
      </c>
      <c r="H40" s="1">
        <f>COUNTIFS(Table2[Sub-Sector],Table3[[#This Row],[Sub-Sector]],Table2[RSI Exponential â€“ 14D],"&gt;=50")/Table3[[#This Row],[Count]]</f>
        <v>0.63636363636363635</v>
      </c>
      <c r="I40" s="1">
        <f>COUNTIFS(Table2[Sub-Sector],Table3[[#This Row],[Sub-Sector]],Table2[Relative Volume],"&gt;=1")/Table3[[#This Row],[Count]]</f>
        <v>0.72727272727272729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9.0909090909090912E-2</v>
      </c>
      <c r="M40" s="1">
        <f>COUNTIFS(Table2[Sub-Sector],Table3[[#This Row],[Sub-Sector]],Table2[% Away From Current Week High],"&lt;=0.05")/Table3[[#This Row],[Count]]</f>
        <v>0.54545454545454541</v>
      </c>
      <c r="N40" s="1">
        <f>COUNTIFS(Table2[Sub-Sector],Table3[[#This Row],[Sub-Sector]],Table2[% Away From Current Month Low],"&gt;=0.05")/Table3[[#This Row],[Count]]</f>
        <v>9.0909090909090912E-2</v>
      </c>
      <c r="O40" s="1">
        <f>COUNTIFS(Table2[Sub-Sector],Table3[[#This Row],[Sub-Sector]],Table2[% Away From Current Month High],"&lt;=0.05")/Table3[[#This Row],[Count]]</f>
        <v>0.54545454545454541</v>
      </c>
      <c r="P40" s="1">
        <f>COUNTIFS(Table2[Sub-Sector],Table3[[#This Row],[Sub-Sector]],Table2[% Away From 52W High],"&lt;=10")/Table3[[#This Row],[Count]]</f>
        <v>9.0909090909090912E-2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0.63636363636363635</v>
      </c>
      <c r="S40" s="1">
        <f>COUNTIFS(Table2[Sub-Sector],Table3[[#This Row],[Sub-Sector]],Table2[% Price above 50 EMA],"&gt;=0")/Table3[[#This Row],[Count]]</f>
        <v>0.36363636363636365</v>
      </c>
      <c r="T40" s="1">
        <f>COUNTIFS(Table2[Sub-Sector],Table3[[#This Row],[Sub-Sector]],Table2[% Price above 200 EMA],"&gt;=0")/Table3[[#This Row],[Count]]</f>
        <v>0.27272727272727271</v>
      </c>
      <c r="U40" s="1">
        <f>COUNTIFS(Table2[Sub-Sector],Table3[[#This Row],[Sub-Sector]],Table2[Rate of Change - Zone],"Positive")/Table3[[#This Row],[Count]]</f>
        <v>1</v>
      </c>
      <c r="V40" s="1">
        <f>COUNTIFS(Table2[Sub-Sector],Table3[[#This Row],[Sub-Sector]],Table2[Sharpe Ratio],"&gt;=0.10")/Table3[[#This Row],[Count]]</f>
        <v>0.72727272727272729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329.5</v>
      </c>
      <c r="X40">
        <f>_xlfn.RANK.AVG(Table3[[#This Row],[Score]],Table3[Score],1)</f>
        <v>25.5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210.5</v>
      </c>
      <c r="Z40">
        <f>_xlfn.RANK.AVG(Table3[[#This Row],[Score 2 ]],Table3[[Score 2 ]],1)</f>
        <v>39</v>
      </c>
    </row>
    <row r="41" spans="1:26" x14ac:dyDescent="0.3">
      <c r="A41" t="s">
        <v>57</v>
      </c>
      <c r="B41">
        <f>COUNTIFS(Table2[Sub-Sector],Table3[[#This Row],[Sub-Sector]])</f>
        <v>4</v>
      </c>
      <c r="C41" s="1">
        <f>COUNTIFS(Table2[Sub-Sector],Table3[[#This Row],[Sub-Sector]],Table2[Uptrend],"Uptrend")/Table3[[#This Row],[Count]]</f>
        <v>0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0.25</v>
      </c>
      <c r="F41" s="1">
        <f>COUNTIFS(Table2[Sub-Sector],Table3[[#This Row],[Sub-Sector]],Table2[6M Return vs Nifty],"&gt;=10")/Table3[[#This Row],[Count]]</f>
        <v>0.5</v>
      </c>
      <c r="G41" s="1">
        <f>COUNTIFS(Table2[Sub-Sector],Table3[[#This Row],[Sub-Sector]],Table2[1Y Return vs Nifty],"&gt;=10")/Table3[[#This Row],[Count]]</f>
        <v>1</v>
      </c>
      <c r="H41" s="1">
        <f>COUNTIFS(Table2[Sub-Sector],Table3[[#This Row],[Sub-Sector]],Table2[RSI Exponential â€“ 14D],"&gt;=50")/Table3[[#This Row],[Count]]</f>
        <v>0.25</v>
      </c>
      <c r="I41" s="1">
        <f>COUNTIFS(Table2[Sub-Sector],Table3[[#This Row],[Sub-Sector]],Table2[Relative Volume],"&gt;=1")/Table3[[#This Row],[Count]]</f>
        <v>0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0.25</v>
      </c>
      <c r="M41" s="1">
        <f>COUNTIFS(Table2[Sub-Sector],Table3[[#This Row],[Sub-Sector]],Table2[% Away From Current Week High],"&lt;=0.05")/Table3[[#This Row],[Count]]</f>
        <v>0.75</v>
      </c>
      <c r="N41" s="1">
        <f>COUNTIFS(Table2[Sub-Sector],Table3[[#This Row],[Sub-Sector]],Table2[% Away From Current Month Low],"&gt;=0.05")/Table3[[#This Row],[Count]]</f>
        <v>0.25</v>
      </c>
      <c r="O41" s="1">
        <f>COUNTIFS(Table2[Sub-Sector],Table3[[#This Row],[Sub-Sector]],Table2[% Away From Current Month High],"&lt;=0.05")/Table3[[#This Row],[Count]]</f>
        <v>0.5</v>
      </c>
      <c r="P41" s="1">
        <f>COUNTIFS(Table2[Sub-Sector],Table3[[#This Row],[Sub-Sector]],Table2[% Away From 52W High],"&lt;=10")/Table3[[#This Row],[Count]]</f>
        <v>0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0.25</v>
      </c>
      <c r="S41" s="1">
        <f>COUNTIFS(Table2[Sub-Sector],Table3[[#This Row],[Sub-Sector]],Table2[% Price above 50 EMA],"&gt;=0")/Table3[[#This Row],[Count]]</f>
        <v>0.25</v>
      </c>
      <c r="T41" s="1">
        <f>COUNTIFS(Table2[Sub-Sector],Table3[[#This Row],[Sub-Sector]],Table2[% Price above 200 EMA],"&gt;=0")/Table3[[#This Row],[Count]]</f>
        <v>0.75</v>
      </c>
      <c r="U41" s="1">
        <f>COUNTIFS(Table2[Sub-Sector],Table3[[#This Row],[Sub-Sector]],Table2[Rate of Change - Zone],"Positive")/Table3[[#This Row],[Count]]</f>
        <v>0.5</v>
      </c>
      <c r="V41" s="1">
        <f>COUNTIFS(Table2[Sub-Sector],Table3[[#This Row],[Sub-Sector]],Table2[Sharpe Ratio],"&gt;=0.10")/Table3[[#This Row],[Count]]</f>
        <v>0.5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480.5</v>
      </c>
      <c r="X41">
        <f>_xlfn.RANK.AVG(Table3[[#This Row],[Score]],Table3[Score],1)</f>
        <v>74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215.5</v>
      </c>
      <c r="Z41">
        <f>_xlfn.RANK.AVG(Table3[[#This Row],[Score 2 ]],Table3[[Score 2 ]],1)</f>
        <v>40</v>
      </c>
    </row>
    <row r="42" spans="1:26" x14ac:dyDescent="0.3">
      <c r="A42" t="s">
        <v>461</v>
      </c>
      <c r="B42">
        <f>COUNTIFS(Table2[Sub-Sector],Table3[[#This Row],[Sub-Sector]])</f>
        <v>4</v>
      </c>
      <c r="C42" s="1">
        <f>COUNTIFS(Table2[Sub-Sector],Table3[[#This Row],[Sub-Sector]],Table2[Uptrend],"Uptrend")/Table3[[#This Row],[Count]]</f>
        <v>0.25</v>
      </c>
      <c r="D42" s="1">
        <f>COUNTIFS(Table2[Sub-Sector],Table3[[#This Row],[Sub-Sector]],Table2[1W Return vs Nifty],"&gt;=5")/Table3[[#This Row],[Count]]</f>
        <v>0</v>
      </c>
      <c r="E42" s="1">
        <f>COUNTIFS(Table2[Sub-Sector],Table3[[#This Row],[Sub-Sector]],Table2[1M Return vs Nifty],"&gt;=5")/Table3[[#This Row],[Count]]</f>
        <v>0.5</v>
      </c>
      <c r="F42" s="1">
        <f>COUNTIFS(Table2[Sub-Sector],Table3[[#This Row],[Sub-Sector]],Table2[6M Return vs Nifty],"&gt;=10")/Table3[[#This Row],[Count]]</f>
        <v>0.5</v>
      </c>
      <c r="G42" s="1">
        <f>COUNTIFS(Table2[Sub-Sector],Table3[[#This Row],[Sub-Sector]],Table2[1Y Return vs Nifty],"&gt;=10")/Table3[[#This Row],[Count]]</f>
        <v>0.75</v>
      </c>
      <c r="H42" s="1">
        <f>COUNTIFS(Table2[Sub-Sector],Table3[[#This Row],[Sub-Sector]],Table2[RSI Exponential â€“ 14D],"&gt;=50")/Table3[[#This Row],[Count]]</f>
        <v>0</v>
      </c>
      <c r="I42" s="1">
        <f>COUNTIFS(Table2[Sub-Sector],Table3[[#This Row],[Sub-Sector]],Table2[Relative Volume],"&gt;=1")/Table3[[#This Row],[Count]]</f>
        <v>0.25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0.25</v>
      </c>
      <c r="N42" s="1">
        <f>COUNTIFS(Table2[Sub-Sector],Table3[[#This Row],[Sub-Sector]],Table2[% Away From Current Month Low],"&gt;=0.05")/Table3[[#This Row],[Count]]</f>
        <v>0</v>
      </c>
      <c r="O42" s="1">
        <f>COUNTIFS(Table2[Sub-Sector],Table3[[#This Row],[Sub-Sector]],Table2[% Away From Current Month High],"&lt;=0.05")/Table3[[#This Row],[Count]]</f>
        <v>0.25</v>
      </c>
      <c r="P42" s="1">
        <f>COUNTIFS(Table2[Sub-Sector],Table3[[#This Row],[Sub-Sector]],Table2[% Away From 52W High],"&lt;=10")/Table3[[#This Row],[Count]]</f>
        <v>0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</v>
      </c>
      <c r="S42" s="1">
        <f>COUNTIFS(Table2[Sub-Sector],Table3[[#This Row],[Sub-Sector]],Table2[% Price above 50 EMA],"&gt;=0")/Table3[[#This Row],[Count]]</f>
        <v>0.25</v>
      </c>
      <c r="T42" s="1">
        <f>COUNTIFS(Table2[Sub-Sector],Table3[[#This Row],[Sub-Sector]],Table2[% Price above 200 EMA],"&gt;=0")/Table3[[#This Row],[Count]]</f>
        <v>0.75</v>
      </c>
      <c r="U42" s="1">
        <f>COUNTIFS(Table2[Sub-Sector],Table3[[#This Row],[Sub-Sector]],Table2[Rate of Change - Zone],"Positive")/Table3[[#This Row],[Count]]</f>
        <v>0.25</v>
      </c>
      <c r="V42" s="1">
        <f>COUNTIFS(Table2[Sub-Sector],Table3[[#This Row],[Sub-Sector]],Table2[Sharpe Ratio],"&gt;=0.10")/Table3[[#This Row],[Count]]</f>
        <v>0.5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</v>
      </c>
      <c r="X42">
        <f>_xlfn.RANK.AVG(Table3[[#This Row],[Score]],Table3[Score],1)</f>
        <v>52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216.5</v>
      </c>
      <c r="Z42">
        <f>_xlfn.RANK.AVG(Table3[[#This Row],[Score 2 ]],Table3[[Score 2 ]],1)</f>
        <v>41.5</v>
      </c>
    </row>
    <row r="43" spans="1:26" x14ac:dyDescent="0.3">
      <c r="A43" t="s">
        <v>131</v>
      </c>
      <c r="B43">
        <f>COUNTIFS(Table2[Sub-Sector],Table3[[#This Row],[Sub-Sector]])</f>
        <v>4</v>
      </c>
      <c r="C43" s="1">
        <f>COUNTIFS(Table2[Sub-Sector],Table3[[#This Row],[Sub-Sector]],Table2[Uptrend],"Uptrend")/Table3[[#This Row],[Count]]</f>
        <v>0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0.75</v>
      </c>
      <c r="F43" s="1">
        <f>COUNTIFS(Table2[Sub-Sector],Table3[[#This Row],[Sub-Sector]],Table2[6M Return vs Nifty],"&gt;=10")/Table3[[#This Row],[Count]]</f>
        <v>0.25</v>
      </c>
      <c r="G43" s="1">
        <f>COUNTIFS(Table2[Sub-Sector],Table3[[#This Row],[Sub-Sector]],Table2[1Y Return vs Nifty],"&gt;=10")/Table3[[#This Row],[Count]]</f>
        <v>0.5</v>
      </c>
      <c r="H43" s="1">
        <f>COUNTIFS(Table2[Sub-Sector],Table3[[#This Row],[Sub-Sector]],Table2[RSI Exponential â€“ 14D],"&gt;=50")/Table3[[#This Row],[Count]]</f>
        <v>0.25</v>
      </c>
      <c r="I43" s="1">
        <f>COUNTIFS(Table2[Sub-Sector],Table3[[#This Row],[Sub-Sector]],Table2[Relative Volume],"&gt;=1")/Table3[[#This Row],[Count]]</f>
        <v>0.5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</v>
      </c>
      <c r="M43" s="1">
        <f>COUNTIFS(Table2[Sub-Sector],Table3[[#This Row],[Sub-Sector]],Table2[% Away From Current Week High],"&lt;=0.05")/Table3[[#This Row],[Count]]</f>
        <v>0.5</v>
      </c>
      <c r="N43" s="1">
        <f>COUNTIFS(Table2[Sub-Sector],Table3[[#This Row],[Sub-Sector]],Table2[% Away From Current Month Low],"&gt;=0.05")/Table3[[#This Row],[Count]]</f>
        <v>0</v>
      </c>
      <c r="O43" s="1">
        <f>COUNTIFS(Table2[Sub-Sector],Table3[[#This Row],[Sub-Sector]],Table2[% Away From Current Month High],"&lt;=0.05")/Table3[[#This Row],[Count]]</f>
        <v>0.5</v>
      </c>
      <c r="P43" s="1">
        <f>COUNTIFS(Table2[Sub-Sector],Table3[[#This Row],[Sub-Sector]],Table2[% Away From 52W High],"&lt;=10")/Table3[[#This Row],[Count]]</f>
        <v>0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0.25</v>
      </c>
      <c r="S43" s="1">
        <f>COUNTIFS(Table2[Sub-Sector],Table3[[#This Row],[Sub-Sector]],Table2[% Price above 50 EMA],"&gt;=0")/Table3[[#This Row],[Count]]</f>
        <v>0</v>
      </c>
      <c r="T43" s="1">
        <f>COUNTIFS(Table2[Sub-Sector],Table3[[#This Row],[Sub-Sector]],Table2[% Price above 200 EMA],"&gt;=0")/Table3[[#This Row],[Count]]</f>
        <v>0.5</v>
      </c>
      <c r="U43" s="1">
        <f>COUNTIFS(Table2[Sub-Sector],Table3[[#This Row],[Sub-Sector]],Table2[Rate of Change - Zone],"Positive")/Table3[[#This Row],[Count]]</f>
        <v>0.5</v>
      </c>
      <c r="V43" s="1">
        <f>COUNTIFS(Table2[Sub-Sector],Table3[[#This Row],[Sub-Sector]],Table2[Sharpe Ratio],"&gt;=0.10")/Table3[[#This Row],[Count]]</f>
        <v>0.5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432.5</v>
      </c>
      <c r="X43">
        <f>_xlfn.RANK.AVG(Table3[[#This Row],[Score]],Table3[Score],1)</f>
        <v>63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216.5</v>
      </c>
      <c r="Z43">
        <f>_xlfn.RANK.AVG(Table3[[#This Row],[Score 2 ]],Table3[[Score 2 ]],1)</f>
        <v>41.5</v>
      </c>
    </row>
    <row r="44" spans="1:26" x14ac:dyDescent="0.3">
      <c r="A44" t="s">
        <v>426</v>
      </c>
      <c r="B44">
        <f>COUNTIFS(Table2[Sub-Sector],Table3[[#This Row],[Sub-Sector]])</f>
        <v>10</v>
      </c>
      <c r="C44" s="1">
        <f>COUNTIFS(Table2[Sub-Sector],Table3[[#This Row],[Sub-Sector]],Table2[Uptrend],"Uptrend")/Table3[[#This Row],[Count]]</f>
        <v>0.1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0.2</v>
      </c>
      <c r="F44" s="1">
        <f>COUNTIFS(Table2[Sub-Sector],Table3[[#This Row],[Sub-Sector]],Table2[6M Return vs Nifty],"&gt;=10")/Table3[[#This Row],[Count]]</f>
        <v>0.5</v>
      </c>
      <c r="G44" s="1">
        <f>COUNTIFS(Table2[Sub-Sector],Table3[[#This Row],[Sub-Sector]],Table2[1Y Return vs Nifty],"&gt;=10")/Table3[[#This Row],[Count]]</f>
        <v>0.3</v>
      </c>
      <c r="H44" s="1">
        <f>COUNTIFS(Table2[Sub-Sector],Table3[[#This Row],[Sub-Sector]],Table2[RSI Exponential â€“ 14D],"&gt;=50")/Table3[[#This Row],[Count]]</f>
        <v>0.5</v>
      </c>
      <c r="I44" s="1">
        <f>COUNTIFS(Table2[Sub-Sector],Table3[[#This Row],[Sub-Sector]],Table2[Relative Volume],"&gt;=1")/Table3[[#This Row],[Count]]</f>
        <v>0.3</v>
      </c>
      <c r="J44" s="1">
        <f>COUNTIFS(Table2[Sub-Sector],Table3[[#This Row],[Sub-Sector]],Table2[% Away From Day Low],"&gt;=0.05")/Table3[[#This Row],[Count]]</f>
        <v>0.1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0.4</v>
      </c>
      <c r="M44" s="1">
        <f>COUNTIFS(Table2[Sub-Sector],Table3[[#This Row],[Sub-Sector]],Table2[% Away From Current Week High],"&lt;=0.05")/Table3[[#This Row],[Count]]</f>
        <v>0.8</v>
      </c>
      <c r="N44" s="1">
        <f>COUNTIFS(Table2[Sub-Sector],Table3[[#This Row],[Sub-Sector]],Table2[% Away From Current Month Low],"&gt;=0.05")/Table3[[#This Row],[Count]]</f>
        <v>0.4</v>
      </c>
      <c r="O44" s="1">
        <f>COUNTIFS(Table2[Sub-Sector],Table3[[#This Row],[Sub-Sector]],Table2[% Away From Current Month High],"&lt;=0.05")/Table3[[#This Row],[Count]]</f>
        <v>0.8</v>
      </c>
      <c r="P44" s="1">
        <f>COUNTIFS(Table2[Sub-Sector],Table3[[#This Row],[Sub-Sector]],Table2[% Away From 52W High],"&lt;=10")/Table3[[#This Row],[Count]]</f>
        <v>0.1</v>
      </c>
      <c r="Q44" s="1">
        <f>COUNTIFS(Table2[Sub-Sector],Table3[[#This Row],[Sub-Sector]],Table2[% Away From 52W Low],"&gt;=10")/Table3[[#This Row],[Count]]</f>
        <v>0.9</v>
      </c>
      <c r="R44" s="1">
        <f>COUNTIFS(Table2[Sub-Sector],Table3[[#This Row],[Sub-Sector]],Table2[% Price above 20 EMA],"&gt;=0")/Table3[[#This Row],[Count]]</f>
        <v>0.4</v>
      </c>
      <c r="S44" s="1">
        <f>COUNTIFS(Table2[Sub-Sector],Table3[[#This Row],[Sub-Sector]],Table2[% Price above 50 EMA],"&gt;=0")/Table3[[#This Row],[Count]]</f>
        <v>0.3</v>
      </c>
      <c r="T44" s="1">
        <f>COUNTIFS(Table2[Sub-Sector],Table3[[#This Row],[Sub-Sector]],Table2[% Price above 200 EMA],"&gt;=0")/Table3[[#This Row],[Count]]</f>
        <v>0.8</v>
      </c>
      <c r="U44" s="1">
        <f>COUNTIFS(Table2[Sub-Sector],Table3[[#This Row],[Sub-Sector]],Table2[Rate of Change - Zone],"Positive")/Table3[[#This Row],[Count]]</f>
        <v>0.6</v>
      </c>
      <c r="V44" s="1">
        <f>COUNTIFS(Table2[Sub-Sector],Table3[[#This Row],[Sub-Sector]],Table2[Sharpe Ratio],"&gt;=0.10")/Table3[[#This Row],[Count]]</f>
        <v>0.4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461.5</v>
      </c>
      <c r="X44">
        <f>_xlfn.RANK.AVG(Table3[[#This Row],[Score]],Table3[Score],1)</f>
        <v>70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44">
        <f>_xlfn.RANK.AVG(Table3[[#This Row],[Score 2 ]],Table3[[Score 2 ]],1)</f>
        <v>43</v>
      </c>
    </row>
    <row r="45" spans="1:26" x14ac:dyDescent="0.3">
      <c r="A45" t="s">
        <v>243</v>
      </c>
      <c r="B45">
        <f>COUNTIFS(Table2[Sub-Sector],Table3[[#This Row],[Sub-Sector]])</f>
        <v>6</v>
      </c>
      <c r="C45" s="1">
        <f>COUNTIFS(Table2[Sub-Sector],Table3[[#This Row],[Sub-Sector]],Table2[Uptrend],"Uptrend")/Table3[[#This Row],[Count]]</f>
        <v>0.33333333333333331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0.5</v>
      </c>
      <c r="F45" s="1">
        <f>COUNTIFS(Table2[Sub-Sector],Table3[[#This Row],[Sub-Sector]],Table2[6M Return vs Nifty],"&gt;=10")/Table3[[#This Row],[Count]]</f>
        <v>0.16666666666666666</v>
      </c>
      <c r="G45" s="1">
        <f>COUNTIFS(Table2[Sub-Sector],Table3[[#This Row],[Sub-Sector]],Table2[1Y Return vs Nifty],"&gt;=10")/Table3[[#This Row],[Count]]</f>
        <v>0.5</v>
      </c>
      <c r="H45" s="1">
        <f>COUNTIFS(Table2[Sub-Sector],Table3[[#This Row],[Sub-Sector]],Table2[RSI Exponential â€“ 14D],"&gt;=50")/Table3[[#This Row],[Count]]</f>
        <v>0.5</v>
      </c>
      <c r="I45" s="1">
        <f>COUNTIFS(Table2[Sub-Sector],Table3[[#This Row],[Sub-Sector]],Table2[Relative Volume],"&gt;=1")/Table3[[#This Row],[Count]]</f>
        <v>0.33333333333333331</v>
      </c>
      <c r="J45" s="1">
        <f>COUNTIFS(Table2[Sub-Sector],Table3[[#This Row],[Sub-Sector]],Table2[% Away From Day Low],"&gt;=0.05")/Table3[[#This Row],[Count]]</f>
        <v>0.16666666666666666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0.5</v>
      </c>
      <c r="M45" s="1">
        <f>COUNTIFS(Table2[Sub-Sector],Table3[[#This Row],[Sub-Sector]],Table2[% Away From Current Week High],"&lt;=0.05")/Table3[[#This Row],[Count]]</f>
        <v>0.83333333333333337</v>
      </c>
      <c r="N45" s="1">
        <f>COUNTIFS(Table2[Sub-Sector],Table3[[#This Row],[Sub-Sector]],Table2[% Away From Current Month Low],"&gt;=0.05")/Table3[[#This Row],[Count]]</f>
        <v>0.5</v>
      </c>
      <c r="O45" s="1">
        <f>COUNTIFS(Table2[Sub-Sector],Table3[[#This Row],[Sub-Sector]],Table2[% Away From Current Month High],"&lt;=0.05")/Table3[[#This Row],[Count]]</f>
        <v>0.83333333333333337</v>
      </c>
      <c r="P45" s="1">
        <f>COUNTIFS(Table2[Sub-Sector],Table3[[#This Row],[Sub-Sector]],Table2[% Away From 52W High],"&lt;=10")/Table3[[#This Row],[Count]]</f>
        <v>0.33333333333333331</v>
      </c>
      <c r="Q45" s="1">
        <f>COUNTIFS(Table2[Sub-Sector],Table3[[#This Row],[Sub-Sector]],Table2[% Away From 52W Low],"&gt;=10")/Table3[[#This Row],[Count]]</f>
        <v>0.66666666666666663</v>
      </c>
      <c r="R45" s="1">
        <f>COUNTIFS(Table2[Sub-Sector],Table3[[#This Row],[Sub-Sector]],Table2[% Price above 20 EMA],"&gt;=0")/Table3[[#This Row],[Count]]</f>
        <v>0.5</v>
      </c>
      <c r="S45" s="1">
        <f>COUNTIFS(Table2[Sub-Sector],Table3[[#This Row],[Sub-Sector]],Table2[% Price above 50 EMA],"&gt;=0")/Table3[[#This Row],[Count]]</f>
        <v>0.33333333333333331</v>
      </c>
      <c r="T45" s="1">
        <f>COUNTIFS(Table2[Sub-Sector],Table3[[#This Row],[Sub-Sector]],Table2[% Price above 200 EMA],"&gt;=0")/Table3[[#This Row],[Count]]</f>
        <v>0.33333333333333331</v>
      </c>
      <c r="U45" s="1">
        <f>COUNTIFS(Table2[Sub-Sector],Table3[[#This Row],[Sub-Sector]],Table2[Rate of Change - Zone],"Positive")/Table3[[#This Row],[Count]]</f>
        <v>0.66666666666666663</v>
      </c>
      <c r="V45" s="1">
        <f>COUNTIFS(Table2[Sub-Sector],Table3[[#This Row],[Sub-Sector]],Table2[Sharpe Ratio],"&gt;=0.10")/Table3[[#This Row],[Count]]</f>
        <v>0.5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</v>
      </c>
      <c r="X45">
        <f>_xlfn.RANK.AVG(Table3[[#This Row],[Score]],Table3[Score],1)</f>
        <v>49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</v>
      </c>
      <c r="Z45">
        <f>_xlfn.RANK.AVG(Table3[[#This Row],[Score 2 ]],Table3[[Score 2 ]],1)</f>
        <v>44</v>
      </c>
    </row>
    <row r="46" spans="1:26" x14ac:dyDescent="0.3">
      <c r="A46" t="s">
        <v>206</v>
      </c>
      <c r="B46">
        <f>COUNTIFS(Table2[Sub-Sector],Table3[[#This Row],[Sub-Sector]])</f>
        <v>28</v>
      </c>
      <c r="C46" s="1">
        <f>COUNTIFS(Table2[Sub-Sector],Table3[[#This Row],[Sub-Sector]],Table2[Uptrend],"Uptrend")/Table3[[#This Row],[Count]]</f>
        <v>0.21428571428571427</v>
      </c>
      <c r="D46" s="1">
        <f>COUNTIFS(Table2[Sub-Sector],Table3[[#This Row],[Sub-Sector]],Table2[1W Return vs Nifty],"&gt;=5")/Table3[[#This Row],[Count]]</f>
        <v>7.1428571428571425E-2</v>
      </c>
      <c r="E46" s="1">
        <f>COUNTIFS(Table2[Sub-Sector],Table3[[#This Row],[Sub-Sector]],Table2[1M Return vs Nifty],"&gt;=5")/Table3[[#This Row],[Count]]</f>
        <v>0.4642857142857143</v>
      </c>
      <c r="F46" s="1">
        <f>COUNTIFS(Table2[Sub-Sector],Table3[[#This Row],[Sub-Sector]],Table2[6M Return vs Nifty],"&gt;=10")/Table3[[#This Row],[Count]]</f>
        <v>0.39285714285714285</v>
      </c>
      <c r="G46" s="1">
        <f>COUNTIFS(Table2[Sub-Sector],Table3[[#This Row],[Sub-Sector]],Table2[1Y Return vs Nifty],"&gt;=10")/Table3[[#This Row],[Count]]</f>
        <v>0.5</v>
      </c>
      <c r="H46" s="1">
        <f>COUNTIFS(Table2[Sub-Sector],Table3[[#This Row],[Sub-Sector]],Table2[RSI Exponential â€“ 14D],"&gt;=50")/Table3[[#This Row],[Count]]</f>
        <v>0.32142857142857145</v>
      </c>
      <c r="I46" s="1">
        <f>COUNTIFS(Table2[Sub-Sector],Table3[[#This Row],[Sub-Sector]],Table2[Relative Volume],"&gt;=1")/Table3[[#This Row],[Count]]</f>
        <v>0.14285714285714285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0.9642857142857143</v>
      </c>
      <c r="L46" s="1">
        <f>COUNTIFS(Table2[Sub-Sector],Table3[[#This Row],[Sub-Sector]],Table2[% Away From Current Week Low],"&gt;=0.05")/Table3[[#This Row],[Count]]</f>
        <v>7.1428571428571425E-2</v>
      </c>
      <c r="M46" s="1">
        <f>COUNTIFS(Table2[Sub-Sector],Table3[[#This Row],[Sub-Sector]],Table2[% Away From Current Week High],"&lt;=0.05")/Table3[[#This Row],[Count]]</f>
        <v>0.5714285714285714</v>
      </c>
      <c r="N46" s="1">
        <f>COUNTIFS(Table2[Sub-Sector],Table3[[#This Row],[Sub-Sector]],Table2[% Away From Current Month Low],"&gt;=0.05")/Table3[[#This Row],[Count]]</f>
        <v>7.1428571428571425E-2</v>
      </c>
      <c r="O46" s="1">
        <f>COUNTIFS(Table2[Sub-Sector],Table3[[#This Row],[Sub-Sector]],Table2[% Away From Current Month High],"&lt;=0.05")/Table3[[#This Row],[Count]]</f>
        <v>0.5714285714285714</v>
      </c>
      <c r="P46" s="1">
        <f>COUNTIFS(Table2[Sub-Sector],Table3[[#This Row],[Sub-Sector]],Table2[% Away From 52W High],"&lt;=10")/Table3[[#This Row],[Count]]</f>
        <v>0.10714285714285714</v>
      </c>
      <c r="Q46" s="1">
        <f>COUNTIFS(Table2[Sub-Sector],Table3[[#This Row],[Sub-Sector]],Table2[% Away From 52W Low],"&gt;=10")/Table3[[#This Row],[Count]]</f>
        <v>0.9285714285714286</v>
      </c>
      <c r="R46" s="1">
        <f>COUNTIFS(Table2[Sub-Sector],Table3[[#This Row],[Sub-Sector]],Table2[% Price above 20 EMA],"&gt;=0")/Table3[[#This Row],[Count]]</f>
        <v>0.2857142857142857</v>
      </c>
      <c r="S46" s="1">
        <f>COUNTIFS(Table2[Sub-Sector],Table3[[#This Row],[Sub-Sector]],Table2[% Price above 50 EMA],"&gt;=0")/Table3[[#This Row],[Count]]</f>
        <v>0.25</v>
      </c>
      <c r="T46" s="1">
        <f>COUNTIFS(Table2[Sub-Sector],Table3[[#This Row],[Sub-Sector]],Table2[% Price above 200 EMA],"&gt;=0")/Table3[[#This Row],[Count]]</f>
        <v>0.6785714285714286</v>
      </c>
      <c r="U46" s="1">
        <f>COUNTIFS(Table2[Sub-Sector],Table3[[#This Row],[Sub-Sector]],Table2[Rate of Change - Zone],"Positive")/Table3[[#This Row],[Count]]</f>
        <v>0.6071428571428571</v>
      </c>
      <c r="V46" s="1">
        <f>COUNTIFS(Table2[Sub-Sector],Table3[[#This Row],[Sub-Sector]],Table2[Sharpe Ratio],"&gt;=0.10")/Table3[[#This Row],[Count]]</f>
        <v>0.35714285714285715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384.5</v>
      </c>
      <c r="X46">
        <f>_xlfn.RANK.AVG(Table3[[#This Row],[Score]],Table3[Score],1)</f>
        <v>46.5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221.5</v>
      </c>
      <c r="Z46">
        <f>_xlfn.RANK.AVG(Table3[[#This Row],[Score 2 ]],Table3[[Score 2 ]],1)</f>
        <v>45</v>
      </c>
    </row>
    <row r="47" spans="1:26" x14ac:dyDescent="0.3">
      <c r="A47" t="s">
        <v>114</v>
      </c>
      <c r="B47">
        <f>COUNTIFS(Table2[Sub-Sector],Table3[[#This Row],[Sub-Sector]])</f>
        <v>23</v>
      </c>
      <c r="C47" s="1">
        <f>COUNTIFS(Table2[Sub-Sector],Table3[[#This Row],[Sub-Sector]],Table2[Uptrend],"Uptrend")/Table3[[#This Row],[Count]]</f>
        <v>0.39130434782608697</v>
      </c>
      <c r="D47" s="1">
        <f>COUNTIFS(Table2[Sub-Sector],Table3[[#This Row],[Sub-Sector]],Table2[1W Return vs Nifty],"&gt;=5")/Table3[[#This Row],[Count]]</f>
        <v>0.17391304347826086</v>
      </c>
      <c r="E47" s="1">
        <f>COUNTIFS(Table2[Sub-Sector],Table3[[#This Row],[Sub-Sector]],Table2[1M Return vs Nifty],"&gt;=5")/Table3[[#This Row],[Count]]</f>
        <v>0.34782608695652173</v>
      </c>
      <c r="F47" s="1">
        <f>COUNTIFS(Table2[Sub-Sector],Table3[[#This Row],[Sub-Sector]],Table2[6M Return vs Nifty],"&gt;=10")/Table3[[#This Row],[Count]]</f>
        <v>0.21739130434782608</v>
      </c>
      <c r="G47" s="1">
        <f>COUNTIFS(Table2[Sub-Sector],Table3[[#This Row],[Sub-Sector]],Table2[1Y Return vs Nifty],"&gt;=10")/Table3[[#This Row],[Count]]</f>
        <v>0.56521739130434778</v>
      </c>
      <c r="H47" s="1">
        <f>COUNTIFS(Table2[Sub-Sector],Table3[[#This Row],[Sub-Sector]],Table2[RSI Exponential â€“ 14D],"&gt;=50")/Table3[[#This Row],[Count]]</f>
        <v>0.39130434782608697</v>
      </c>
      <c r="I47" s="1">
        <f>COUNTIFS(Table2[Sub-Sector],Table3[[#This Row],[Sub-Sector]],Table2[Relative Volume],"&gt;=1")/Table3[[#This Row],[Count]]</f>
        <v>0.13043478260869565</v>
      </c>
      <c r="J47" s="1">
        <f>COUNTIFS(Table2[Sub-Sector],Table3[[#This Row],[Sub-Sector]],Table2[% Away From Day Low],"&gt;=0.05")/Table3[[#This Row],[Count]]</f>
        <v>4.3478260869565216E-2</v>
      </c>
      <c r="K47" s="1">
        <f>COUNTIFS(Table2[Sub-Sector],Table3[[#This Row],[Sub-Sector]],Table2[% Away From Day High],"&lt;=0.05")/Table3[[#This Row],[Count]]</f>
        <v>0.86956521739130432</v>
      </c>
      <c r="L47" s="1">
        <f>COUNTIFS(Table2[Sub-Sector],Table3[[#This Row],[Sub-Sector]],Table2[% Away From Current Week Low],"&gt;=0.05")/Table3[[#This Row],[Count]]</f>
        <v>0.39130434782608697</v>
      </c>
      <c r="M47" s="1">
        <f>COUNTIFS(Table2[Sub-Sector],Table3[[#This Row],[Sub-Sector]],Table2[% Away From Current Week High],"&lt;=0.05")/Table3[[#This Row],[Count]]</f>
        <v>0.56521739130434778</v>
      </c>
      <c r="N47" s="1">
        <f>COUNTIFS(Table2[Sub-Sector],Table3[[#This Row],[Sub-Sector]],Table2[% Away From Current Month Low],"&gt;=0.05")/Table3[[#This Row],[Count]]</f>
        <v>0.39130434782608697</v>
      </c>
      <c r="O47" s="1">
        <f>COUNTIFS(Table2[Sub-Sector],Table3[[#This Row],[Sub-Sector]],Table2[% Away From Current Month High],"&lt;=0.05")/Table3[[#This Row],[Count]]</f>
        <v>0.56521739130434778</v>
      </c>
      <c r="P47" s="1">
        <f>COUNTIFS(Table2[Sub-Sector],Table3[[#This Row],[Sub-Sector]],Table2[% Away From 52W High],"&lt;=10")/Table3[[#This Row],[Count]]</f>
        <v>8.6956521739130432E-2</v>
      </c>
      <c r="Q47" s="1">
        <f>COUNTIFS(Table2[Sub-Sector],Table3[[#This Row],[Sub-Sector]],Table2[% Away From 52W Low],"&gt;=10")/Table3[[#This Row],[Count]]</f>
        <v>0.95652173913043481</v>
      </c>
      <c r="R47" s="1">
        <f>COUNTIFS(Table2[Sub-Sector],Table3[[#This Row],[Sub-Sector]],Table2[% Price above 20 EMA],"&gt;=0")/Table3[[#This Row],[Count]]</f>
        <v>0.39130434782608697</v>
      </c>
      <c r="S47" s="1">
        <f>COUNTIFS(Table2[Sub-Sector],Table3[[#This Row],[Sub-Sector]],Table2[% Price above 50 EMA],"&gt;=0")/Table3[[#This Row],[Count]]</f>
        <v>0.34782608695652173</v>
      </c>
      <c r="T47" s="1">
        <f>COUNTIFS(Table2[Sub-Sector],Table3[[#This Row],[Sub-Sector]],Table2[% Price above 200 EMA],"&gt;=0")/Table3[[#This Row],[Count]]</f>
        <v>0.69565217391304346</v>
      </c>
      <c r="U47" s="1">
        <f>COUNTIFS(Table2[Sub-Sector],Table3[[#This Row],[Sub-Sector]],Table2[Rate of Change - Zone],"Positive")/Table3[[#This Row],[Count]]</f>
        <v>0.69565217391304346</v>
      </c>
      <c r="V47" s="1">
        <f>COUNTIFS(Table2[Sub-Sector],Table3[[#This Row],[Sub-Sector]],Table2[Sharpe Ratio],"&gt;=0.10")/Table3[[#This Row],[Count]]</f>
        <v>0.47826086956521741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355</v>
      </c>
      <c r="X47">
        <f>_xlfn.RANK.AVG(Table3[[#This Row],[Score]],Table3[Score],1)</f>
        <v>39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47">
        <f>_xlfn.RANK.AVG(Table3[[#This Row],[Score 2 ]],Table3[[Score 2 ]],1)</f>
        <v>46</v>
      </c>
    </row>
    <row r="48" spans="1:26" x14ac:dyDescent="0.3">
      <c r="A48" t="s">
        <v>46</v>
      </c>
      <c r="B48">
        <f>COUNTIFS(Table2[Sub-Sector],Table3[[#This Row],[Sub-Sector]])</f>
        <v>26</v>
      </c>
      <c r="C48" s="1">
        <f>COUNTIFS(Table2[Sub-Sector],Table3[[#This Row],[Sub-Sector]],Table2[Uptrend],"Uptrend")/Table3[[#This Row],[Count]]</f>
        <v>0.15384615384615385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0.53846153846153844</v>
      </c>
      <c r="F48" s="1">
        <f>COUNTIFS(Table2[Sub-Sector],Table3[[#This Row],[Sub-Sector]],Table2[6M Return vs Nifty],"&gt;=10")/Table3[[#This Row],[Count]]</f>
        <v>0.34615384615384615</v>
      </c>
      <c r="G48" s="1">
        <f>COUNTIFS(Table2[Sub-Sector],Table3[[#This Row],[Sub-Sector]],Table2[1Y Return vs Nifty],"&gt;=10")/Table3[[#This Row],[Count]]</f>
        <v>0.65384615384615385</v>
      </c>
      <c r="H48" s="1">
        <f>COUNTIFS(Table2[Sub-Sector],Table3[[#This Row],[Sub-Sector]],Table2[RSI Exponential â€“ 14D],"&gt;=50")/Table3[[#This Row],[Count]]</f>
        <v>0.23076923076923078</v>
      </c>
      <c r="I48" s="1">
        <f>COUNTIFS(Table2[Sub-Sector],Table3[[#This Row],[Sub-Sector]],Table2[Relative Volume],"&gt;=1")/Table3[[#This Row],[Count]]</f>
        <v>0.11538461538461539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0.96153846153846156</v>
      </c>
      <c r="L48" s="1">
        <f>COUNTIFS(Table2[Sub-Sector],Table3[[#This Row],[Sub-Sector]],Table2[% Away From Current Week Low],"&gt;=0.05")/Table3[[#This Row],[Count]]</f>
        <v>0.11538461538461539</v>
      </c>
      <c r="M48" s="1">
        <f>COUNTIFS(Table2[Sub-Sector],Table3[[#This Row],[Sub-Sector]],Table2[% Away From Current Week High],"&lt;=0.05")/Table3[[#This Row],[Count]]</f>
        <v>0.46153846153846156</v>
      </c>
      <c r="N48" s="1">
        <f>COUNTIFS(Table2[Sub-Sector],Table3[[#This Row],[Sub-Sector]],Table2[% Away From Current Month Low],"&gt;=0.05")/Table3[[#This Row],[Count]]</f>
        <v>0.11538461538461539</v>
      </c>
      <c r="O48" s="1">
        <f>COUNTIFS(Table2[Sub-Sector],Table3[[#This Row],[Sub-Sector]],Table2[% Away From Current Month High],"&lt;=0.05")/Table3[[#This Row],[Count]]</f>
        <v>0.42307692307692307</v>
      </c>
      <c r="P48" s="1">
        <f>COUNTIFS(Table2[Sub-Sector],Table3[[#This Row],[Sub-Sector]],Table2[% Away From 52W High],"&lt;=10")/Table3[[#This Row],[Count]]</f>
        <v>7.6923076923076927E-2</v>
      </c>
      <c r="Q48" s="1">
        <f>COUNTIFS(Table2[Sub-Sector],Table3[[#This Row],[Sub-Sector]],Table2[% Away From 52W Low],"&gt;=10")/Table3[[#This Row],[Count]]</f>
        <v>0.96153846153846156</v>
      </c>
      <c r="R48" s="1">
        <f>COUNTIFS(Table2[Sub-Sector],Table3[[#This Row],[Sub-Sector]],Table2[% Price above 20 EMA],"&gt;=0")/Table3[[#This Row],[Count]]</f>
        <v>0.23076923076923078</v>
      </c>
      <c r="S48" s="1">
        <f>COUNTIFS(Table2[Sub-Sector],Table3[[#This Row],[Sub-Sector]],Table2[% Price above 50 EMA],"&gt;=0")/Table3[[#This Row],[Count]]</f>
        <v>0.19230769230769232</v>
      </c>
      <c r="T48" s="1">
        <f>COUNTIFS(Table2[Sub-Sector],Table3[[#This Row],[Sub-Sector]],Table2[% Price above 200 EMA],"&gt;=0")/Table3[[#This Row],[Count]]</f>
        <v>0.5</v>
      </c>
      <c r="U48" s="1">
        <f>COUNTIFS(Table2[Sub-Sector],Table3[[#This Row],[Sub-Sector]],Table2[Rate of Change - Zone],"Positive")/Table3[[#This Row],[Count]]</f>
        <v>0.53846153846153844</v>
      </c>
      <c r="V48" s="1">
        <f>COUNTIFS(Table2[Sub-Sector],Table3[[#This Row],[Sub-Sector]],Table2[Sharpe Ratio],"&gt;=0.10")/Table3[[#This Row],[Count]]</f>
        <v>0.46153846153846156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421.5</v>
      </c>
      <c r="X48">
        <f>_xlfn.RANK.AVG(Table3[[#This Row],[Score]],Table3[Score],1)</f>
        <v>56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222.5</v>
      </c>
      <c r="Z48">
        <f>_xlfn.RANK.AVG(Table3[[#This Row],[Score 2 ]],Table3[[Score 2 ]],1)</f>
        <v>47</v>
      </c>
    </row>
    <row r="49" spans="1:26" x14ac:dyDescent="0.3">
      <c r="A49" t="s">
        <v>311</v>
      </c>
      <c r="B49">
        <f>COUNTIFS(Table2[Sub-Sector],Table3[[#This Row],[Sub-Sector]])</f>
        <v>3</v>
      </c>
      <c r="C49" s="1">
        <f>COUNTIFS(Table2[Sub-Sector],Table3[[#This Row],[Sub-Sector]],Table2[Uptrend],"Uptrend")/Table3[[#This Row],[Count]]</f>
        <v>0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0.66666666666666663</v>
      </c>
      <c r="F49" s="1">
        <f>COUNTIFS(Table2[Sub-Sector],Table3[[#This Row],[Sub-Sector]],Table2[6M Return vs Nifty],"&gt;=10")/Table3[[#This Row],[Count]]</f>
        <v>0.66666666666666663</v>
      </c>
      <c r="G49" s="1">
        <f>COUNTIFS(Table2[Sub-Sector],Table3[[#This Row],[Sub-Sector]],Table2[1Y Return vs Nifty],"&gt;=10")/Table3[[#This Row],[Count]]</f>
        <v>1</v>
      </c>
      <c r="H49" s="1">
        <f>COUNTIFS(Table2[Sub-Sector],Table3[[#This Row],[Sub-Sector]],Table2[RSI Exponential â€“ 14D],"&gt;=50")/Table3[[#This Row],[Count]]</f>
        <v>0</v>
      </c>
      <c r="I49" s="1">
        <f>COUNTIFS(Table2[Sub-Sector],Table3[[#This Row],[Sub-Sector]],Table2[Relative Volume],"&gt;=1")/Table3[[#This Row],[Count]]</f>
        <v>0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0</v>
      </c>
      <c r="N49" s="1">
        <f>COUNTIFS(Table2[Sub-Sector],Table3[[#This Row],[Sub-Sector]],Table2[% Away From Current Month Low],"&gt;=0.05")/Table3[[#This Row],[Count]]</f>
        <v>0</v>
      </c>
      <c r="O49" s="1">
        <f>COUNTIFS(Table2[Sub-Sector],Table3[[#This Row],[Sub-Sector]],Table2[% Away From Current Month High],"&lt;=0.05")/Table3[[#This Row],[Count]]</f>
        <v>0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</v>
      </c>
      <c r="S49" s="1">
        <f>COUNTIFS(Table2[Sub-Sector],Table3[[#This Row],[Sub-Sector]],Table2[% Price above 50 EMA],"&gt;=0")/Table3[[#This Row],[Count]]</f>
        <v>0</v>
      </c>
      <c r="T49" s="1">
        <f>COUNTIFS(Table2[Sub-Sector],Table3[[#This Row],[Sub-Sector]],Table2[% Price above 200 EMA],"&gt;=0")/Table3[[#This Row],[Count]]</f>
        <v>0.66666666666666663</v>
      </c>
      <c r="U49" s="1">
        <f>COUNTIFS(Table2[Sub-Sector],Table3[[#This Row],[Sub-Sector]],Table2[Rate of Change - Zone],"Positive")/Table3[[#This Row],[Count]]</f>
        <v>0.33333333333333331</v>
      </c>
      <c r="V49" s="1">
        <f>COUNTIFS(Table2[Sub-Sector],Table3[[#This Row],[Sub-Sector]],Table2[Sharpe Ratio],"&gt;=0.10")/Table3[[#This Row],[Count]]</f>
        <v>1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447.5</v>
      </c>
      <c r="X49">
        <f>_xlfn.RANK.AVG(Table3[[#This Row],[Score]],Table3[Score],1)</f>
        <v>68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49">
        <f>_xlfn.RANK.AVG(Table3[[#This Row],[Score 2 ]],Table3[[Score 2 ]],1)</f>
        <v>48</v>
      </c>
    </row>
    <row r="50" spans="1:26" x14ac:dyDescent="0.3">
      <c r="A50" t="s">
        <v>512</v>
      </c>
      <c r="B50">
        <f>COUNTIFS(Table2[Sub-Sector],Table3[[#This Row],[Sub-Sector]])</f>
        <v>9</v>
      </c>
      <c r="C50" s="1">
        <f>COUNTIFS(Table2[Sub-Sector],Table3[[#This Row],[Sub-Sector]],Table2[Uptrend],"Uptrend")/Table3[[#This Row],[Count]]</f>
        <v>0.66666666666666663</v>
      </c>
      <c r="D50" s="1">
        <f>COUNTIFS(Table2[Sub-Sector],Table3[[#This Row],[Sub-Sector]],Table2[1W Return vs Nifty],"&gt;=5")/Table3[[#This Row],[Count]]</f>
        <v>0.22222222222222221</v>
      </c>
      <c r="E50" s="1">
        <f>COUNTIFS(Table2[Sub-Sector],Table3[[#This Row],[Sub-Sector]],Table2[1M Return vs Nifty],"&gt;=5")/Table3[[#This Row],[Count]]</f>
        <v>0.66666666666666663</v>
      </c>
      <c r="F50" s="1">
        <f>COUNTIFS(Table2[Sub-Sector],Table3[[#This Row],[Sub-Sector]],Table2[6M Return vs Nifty],"&gt;=10")/Table3[[#This Row],[Count]]</f>
        <v>0.44444444444444442</v>
      </c>
      <c r="G50" s="1">
        <f>COUNTIFS(Table2[Sub-Sector],Table3[[#This Row],[Sub-Sector]],Table2[1Y Return vs Nifty],"&gt;=10")/Table3[[#This Row],[Count]]</f>
        <v>0.44444444444444442</v>
      </c>
      <c r="H50" s="1">
        <f>COUNTIFS(Table2[Sub-Sector],Table3[[#This Row],[Sub-Sector]],Table2[RSI Exponential â€“ 14D],"&gt;=50")/Table3[[#This Row],[Count]]</f>
        <v>0.44444444444444442</v>
      </c>
      <c r="I50" s="1">
        <f>COUNTIFS(Table2[Sub-Sector],Table3[[#This Row],[Sub-Sector]],Table2[Relative Volume],"&gt;=1")/Table3[[#This Row],[Count]]</f>
        <v>0.1111111111111111</v>
      </c>
      <c r="J50" s="1">
        <f>COUNTIFS(Table2[Sub-Sector],Table3[[#This Row],[Sub-Sector]],Table2[% Away From Day Low],"&gt;=0.05")/Table3[[#This Row],[Count]]</f>
        <v>0.1111111111111111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0.22222222222222221</v>
      </c>
      <c r="M50" s="1">
        <f>COUNTIFS(Table2[Sub-Sector],Table3[[#This Row],[Sub-Sector]],Table2[% Away From Current Week High],"&lt;=0.05")/Table3[[#This Row],[Count]]</f>
        <v>0.66666666666666663</v>
      </c>
      <c r="N50" s="1">
        <f>COUNTIFS(Table2[Sub-Sector],Table3[[#This Row],[Sub-Sector]],Table2[% Away From Current Month Low],"&gt;=0.05")/Table3[[#This Row],[Count]]</f>
        <v>0.22222222222222221</v>
      </c>
      <c r="O50" s="1">
        <f>COUNTIFS(Table2[Sub-Sector],Table3[[#This Row],[Sub-Sector]],Table2[% Away From Current Month High],"&lt;=0.05")/Table3[[#This Row],[Count]]</f>
        <v>0.66666666666666663</v>
      </c>
      <c r="P50" s="1">
        <f>COUNTIFS(Table2[Sub-Sector],Table3[[#This Row],[Sub-Sector]],Table2[% Away From 52W High],"&lt;=10")/Table3[[#This Row],[Count]]</f>
        <v>0.33333333333333331</v>
      </c>
      <c r="Q50" s="1">
        <f>COUNTIFS(Table2[Sub-Sector],Table3[[#This Row],[Sub-Sector]],Table2[% Away From 52W Low],"&gt;=10")/Table3[[#This Row],[Count]]</f>
        <v>0.88888888888888884</v>
      </c>
      <c r="R50" s="1">
        <f>COUNTIFS(Table2[Sub-Sector],Table3[[#This Row],[Sub-Sector]],Table2[% Price above 20 EMA],"&gt;=0")/Table3[[#This Row],[Count]]</f>
        <v>0.33333333333333331</v>
      </c>
      <c r="S50" s="1">
        <f>COUNTIFS(Table2[Sub-Sector],Table3[[#This Row],[Sub-Sector]],Table2[% Price above 50 EMA],"&gt;=0")/Table3[[#This Row],[Count]]</f>
        <v>0.55555555555555558</v>
      </c>
      <c r="T50" s="1">
        <f>COUNTIFS(Table2[Sub-Sector],Table3[[#This Row],[Sub-Sector]],Table2[% Price above 200 EMA],"&gt;=0")/Table3[[#This Row],[Count]]</f>
        <v>0.77777777777777779</v>
      </c>
      <c r="U50" s="1">
        <f>COUNTIFS(Table2[Sub-Sector],Table3[[#This Row],[Sub-Sector]],Table2[Rate of Change - Zone],"Positive")/Table3[[#This Row],[Count]]</f>
        <v>0.66666666666666663</v>
      </c>
      <c r="V50" s="1">
        <f>COUNTIFS(Table2[Sub-Sector],Table3[[#This Row],[Sub-Sector]],Table2[Sharpe Ratio],"&gt;=0.10")/Table3[[#This Row],[Count]]</f>
        <v>0.22222222222222221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305.5</v>
      </c>
      <c r="X50">
        <f>_xlfn.RANK.AVG(Table3[[#This Row],[Score]],Table3[Score],1)</f>
        <v>23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0">
        <f>_xlfn.RANK.AVG(Table3[[#This Row],[Score 2 ]],Table3[[Score 2 ]],1)</f>
        <v>49</v>
      </c>
    </row>
    <row r="51" spans="1:26" x14ac:dyDescent="0.3">
      <c r="A51" t="s">
        <v>96</v>
      </c>
      <c r="B51">
        <f>COUNTIFS(Table2[Sub-Sector],Table3[[#This Row],[Sub-Sector]])</f>
        <v>3</v>
      </c>
      <c r="C51" s="1">
        <f>COUNTIFS(Table2[Sub-Sector],Table3[[#This Row],[Sub-Sector]],Table2[Uptrend],"Uptrend")/Table3[[#This Row],[Count]]</f>
        <v>0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0.33333333333333331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0</v>
      </c>
      <c r="I51" s="1">
        <f>COUNTIFS(Table2[Sub-Sector],Table3[[#This Row],[Sub-Sector]],Table2[Relative Volume],"&gt;=1")/Table3[[#This Row],[Count]]</f>
        <v>0.33333333333333331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0.33333333333333331</v>
      </c>
      <c r="M51" s="1">
        <f>COUNTIFS(Table2[Sub-Sector],Table3[[#This Row],[Sub-Sector]],Table2[% Away From Current Week High],"&lt;=0.05")/Table3[[#This Row],[Count]]</f>
        <v>0.66666666666666663</v>
      </c>
      <c r="N51" s="1">
        <f>COUNTIFS(Table2[Sub-Sector],Table3[[#This Row],[Sub-Sector]],Table2[% Away From Current Month Low],"&gt;=0.05")/Table3[[#This Row],[Count]]</f>
        <v>0.33333333333333331</v>
      </c>
      <c r="O51" s="1">
        <f>COUNTIFS(Table2[Sub-Sector],Table3[[#This Row],[Sub-Sector]],Table2[% Away From Current Month High],"&lt;=0.05")/Table3[[#This Row],[Count]]</f>
        <v>0.66666666666666663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</v>
      </c>
      <c r="S51" s="1">
        <f>COUNTIFS(Table2[Sub-Sector],Table3[[#This Row],[Sub-Sector]],Table2[% Price above 50 EMA],"&gt;=0")/Table3[[#This Row],[Count]]</f>
        <v>0</v>
      </c>
      <c r="T51" s="1">
        <f>COUNTIFS(Table2[Sub-Sector],Table3[[#This Row],[Sub-Sector]],Table2[% Price above 200 EMA],"&gt;=0")/Table3[[#This Row],[Count]]</f>
        <v>0.66666666666666663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0.66666666666666663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520.5</v>
      </c>
      <c r="X51">
        <f>_xlfn.RANK.AVG(Table3[[#This Row],[Score]],Table3[Score],1)</f>
        <v>81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51">
        <f>_xlfn.RANK.AVG(Table3[[#This Row],[Score 2 ]],Table3[[Score 2 ]],1)</f>
        <v>50</v>
      </c>
    </row>
    <row r="52" spans="1:26" x14ac:dyDescent="0.3">
      <c r="A52" t="s">
        <v>1051</v>
      </c>
      <c r="B52">
        <f>COUNTIFS(Table2[Sub-Sector],Table3[[#This Row],[Sub-Sector]])</f>
        <v>2</v>
      </c>
      <c r="C52" s="1">
        <f>COUNTIFS(Table2[Sub-Sector],Table3[[#This Row],[Sub-Sector]],Table2[Uptrend],"Uptrend")/Table3[[#This Row],[Count]]</f>
        <v>0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0.5</v>
      </c>
      <c r="F52" s="1">
        <f>COUNTIFS(Table2[Sub-Sector],Table3[[#This Row],[Sub-Sector]],Table2[6M Return vs Nifty],"&gt;=10")/Table3[[#This Row],[Count]]</f>
        <v>0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0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0</v>
      </c>
      <c r="N52" s="1">
        <f>COUNTIFS(Table2[Sub-Sector],Table3[[#This Row],[Sub-Sector]],Table2[% Away From Current Month Low],"&gt;=0.05")/Table3[[#This Row],[Count]]</f>
        <v>0</v>
      </c>
      <c r="O52" s="1">
        <f>COUNTIFS(Table2[Sub-Sector],Table3[[#This Row],[Sub-Sector]],Table2[% Away From Current Month High],"&lt;=0.05")/Table3[[#This Row],[Count]]</f>
        <v>0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</v>
      </c>
      <c r="S52" s="1">
        <f>COUNTIFS(Table2[Sub-Sector],Table3[[#This Row],[Sub-Sector]],Table2[% Price above 50 EMA],"&gt;=0")/Table3[[#This Row],[Count]]</f>
        <v>0</v>
      </c>
      <c r="T52" s="1">
        <f>COUNTIFS(Table2[Sub-Sector],Table3[[#This Row],[Sub-Sector]],Table2[% Price above 200 EMA],"&gt;=0")/Table3[[#This Row],[Count]]</f>
        <v>0.5</v>
      </c>
      <c r="U52" s="1">
        <f>COUNTIFS(Table2[Sub-Sector],Table3[[#This Row],[Sub-Sector]],Table2[Rate of Change - Zone],"Positive")/Table3[[#This Row],[Count]]</f>
        <v>1</v>
      </c>
      <c r="V52" s="1">
        <f>COUNTIFS(Table2[Sub-Sector],Table3[[#This Row],[Sub-Sector]],Table2[Sharpe Ratio],"&gt;=0.10")/Table3[[#This Row],[Count]]</f>
        <v>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466</v>
      </c>
      <c r="X52">
        <f>_xlfn.RANK.AVG(Table3[[#This Row],[Score]],Table3[Score],1)</f>
        <v>71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230.5</v>
      </c>
      <c r="Z52">
        <f>_xlfn.RANK.AVG(Table3[[#This Row],[Score 2 ]],Table3[[Score 2 ]],1)</f>
        <v>51.5</v>
      </c>
    </row>
    <row r="53" spans="1:26" x14ac:dyDescent="0.3">
      <c r="A53" t="s">
        <v>1746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0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1</v>
      </c>
      <c r="F53" s="1">
        <f>COUNTIFS(Table2[Sub-Sector],Table3[[#This Row],[Sub-Sector]],Table2[6M Return vs Nifty],"&gt;=10")/Table3[[#This Row],[Count]]</f>
        <v>0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1</v>
      </c>
      <c r="I53" s="1">
        <f>COUNTIFS(Table2[Sub-Sector],Table3[[#This Row],[Sub-Sector]],Table2[Relative Volume],"&gt;=1")/Table3[[#This Row],[Count]]</f>
        <v>0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</v>
      </c>
      <c r="O53" s="1">
        <f>COUNTIFS(Table2[Sub-Sector],Table3[[#This Row],[Sub-Sector]],Table2[% Away From Current Month High],"&lt;=0.05")/Table3[[#This Row],[Count]]</f>
        <v>1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1</v>
      </c>
      <c r="S53" s="1">
        <f>COUNTIFS(Table2[Sub-Sector],Table3[[#This Row],[Sub-Sector]],Table2[% Price above 50 EMA],"&gt;=0")/Table3[[#This Row],[Count]]</f>
        <v>0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1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427.5</v>
      </c>
      <c r="X53">
        <f>_xlfn.RANK.AVG(Table3[[#This Row],[Score]],Table3[Score],1)</f>
        <v>60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230.5</v>
      </c>
      <c r="Z53">
        <f>_xlfn.RANK.AVG(Table3[[#This Row],[Score 2 ]],Table3[[Score 2 ]],1)</f>
        <v>51.5</v>
      </c>
    </row>
    <row r="54" spans="1:26" x14ac:dyDescent="0.3">
      <c r="A54" t="s">
        <v>1362</v>
      </c>
      <c r="B54">
        <f>COUNTIFS(Table2[Sub-Sector],Table3[[#This Row],[Sub-Sector]])</f>
        <v>1</v>
      </c>
      <c r="C54" s="1">
        <f>COUNTIFS(Table2[Sub-Sector],Table3[[#This Row],[Sub-Sector]],Table2[Uptrend],"Uptrend")/Table3[[#This Row],[Count]]</f>
        <v>1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1</v>
      </c>
      <c r="F54" s="1">
        <f>COUNTIFS(Table2[Sub-Sector],Table3[[#This Row],[Sub-Sector]],Table2[6M Return vs Nifty],"&gt;=10")/Table3[[#This Row],[Count]]</f>
        <v>1</v>
      </c>
      <c r="G54" s="1">
        <f>COUNTIFS(Table2[Sub-Sector],Table3[[#This Row],[Sub-Sector]],Table2[1Y Return vs Nifty],"&gt;=10")/Table3[[#This Row],[Count]]</f>
        <v>0</v>
      </c>
      <c r="H54" s="1">
        <f>COUNTIFS(Table2[Sub-Sector],Table3[[#This Row],[Sub-Sector]],Table2[RSI Exponential â€“ 14D],"&gt;=50")/Table3[[#This Row],[Count]]</f>
        <v>0</v>
      </c>
      <c r="I54" s="1">
        <f>COUNTIFS(Table2[Sub-Sector],Table3[[#This Row],[Sub-Sector]],Table2[Relative Volume],"&gt;=1")/Table3[[#This Row],[Count]]</f>
        <v>0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0</v>
      </c>
      <c r="N54" s="1">
        <f>COUNTIFS(Table2[Sub-Sector],Table3[[#This Row],[Sub-Sector]],Table2[% Away From Current Month Low],"&gt;=0.05")/Table3[[#This Row],[Count]]</f>
        <v>0</v>
      </c>
      <c r="O54" s="1">
        <f>COUNTIFS(Table2[Sub-Sector],Table3[[#This Row],[Sub-Sector]],Table2[% Away From Current Month High],"&lt;=0.05")/Table3[[#This Row],[Count]]</f>
        <v>0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1</v>
      </c>
      <c r="S54" s="1">
        <f>COUNTIFS(Table2[Sub-Sector],Table3[[#This Row],[Sub-Sector]],Table2[% Price above 50 EMA],"&gt;=0")/Table3[[#This Row],[Count]]</f>
        <v>1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1</v>
      </c>
      <c r="V54" s="1">
        <f>COUNTIFS(Table2[Sub-Sector],Table3[[#This Row],[Sub-Sector]],Table2[Sharpe Ratio],"&gt;=0.10")/Table3[[#This Row],[Count]]</f>
        <v>1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</v>
      </c>
      <c r="X54">
        <f>_xlfn.RANK.AVG(Table3[[#This Row],[Score]],Table3[Score],1)</f>
        <v>30.5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4">
        <f>_xlfn.RANK.AVG(Table3[[#This Row],[Score 2 ]],Table3[[Score 2 ]],1)</f>
        <v>54.5</v>
      </c>
    </row>
    <row r="55" spans="1:26" x14ac:dyDescent="0.3">
      <c r="A55" t="s">
        <v>1349</v>
      </c>
      <c r="B55">
        <f>COUNTIFS(Table2[Sub-Sector],Table3[[#This Row],[Sub-Sector]])</f>
        <v>2</v>
      </c>
      <c r="C55" s="1">
        <f>COUNTIFS(Table2[Sub-Sector],Table3[[#This Row],[Sub-Sector]],Table2[Uptrend],"Uptrend")/Table3[[#This Row],[Count]]</f>
        <v>1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1</v>
      </c>
      <c r="F55" s="1">
        <f>COUNTIFS(Table2[Sub-Sector],Table3[[#This Row],[Sub-Sector]],Table2[6M Return vs Nifty],"&gt;=10")/Table3[[#This Row],[Count]]</f>
        <v>1</v>
      </c>
      <c r="G55" s="1">
        <f>COUNTIFS(Table2[Sub-Sector],Table3[[#This Row],[Sub-Sector]],Table2[1Y Return vs Nifty],"&gt;=10")/Table3[[#This Row],[Count]]</f>
        <v>0</v>
      </c>
      <c r="H55" s="1">
        <f>COUNTIFS(Table2[Sub-Sector],Table3[[#This Row],[Sub-Sector]],Table2[RSI Exponential â€“ 14D],"&gt;=50")/Table3[[#This Row],[Count]]</f>
        <v>0.5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0.5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0.5</v>
      </c>
      <c r="M55" s="1">
        <f>COUNTIFS(Table2[Sub-Sector],Table3[[#This Row],[Sub-Sector]],Table2[% Away From Current Week High],"&lt;=0.05")/Table3[[#This Row],[Count]]</f>
        <v>0.5</v>
      </c>
      <c r="N55" s="1">
        <f>COUNTIFS(Table2[Sub-Sector],Table3[[#This Row],[Sub-Sector]],Table2[% Away From Current Month Low],"&gt;=0.05")/Table3[[#This Row],[Count]]</f>
        <v>0.5</v>
      </c>
      <c r="O55" s="1">
        <f>COUNTIFS(Table2[Sub-Sector],Table3[[#This Row],[Sub-Sector]],Table2[% Away From Current Month High],"&lt;=0.05")/Table3[[#This Row],[Count]]</f>
        <v>0.5</v>
      </c>
      <c r="P55" s="1">
        <f>COUNTIFS(Table2[Sub-Sector],Table3[[#This Row],[Sub-Sector]],Table2[% Away From 52W High],"&lt;=10")/Table3[[#This Row],[Count]]</f>
        <v>1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0.5</v>
      </c>
      <c r="S55" s="1">
        <f>COUNTIFS(Table2[Sub-Sector],Table3[[#This Row],[Sub-Sector]],Table2[% Price above 50 EMA],"&gt;=0")/Table3[[#This Row],[Count]]</f>
        <v>1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1</v>
      </c>
      <c r="V55" s="1">
        <f>COUNTIFS(Table2[Sub-Sector],Table3[[#This Row],[Sub-Sector]],Table2[Sharpe Ratio],"&gt;=0.10")/Table3[[#This Row],[Count]]</f>
        <v>0.5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</v>
      </c>
      <c r="X55">
        <f>_xlfn.RANK.AVG(Table3[[#This Row],[Score]],Table3[Score],1)</f>
        <v>30.5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5">
        <f>_xlfn.RANK.AVG(Table3[[#This Row],[Score 2 ]],Table3[[Score 2 ]],1)</f>
        <v>54.5</v>
      </c>
    </row>
    <row r="56" spans="1:26" x14ac:dyDescent="0.3">
      <c r="A56" t="s">
        <v>515</v>
      </c>
      <c r="B56">
        <f>COUNTIFS(Table2[Sub-Sector],Table3[[#This Row],[Sub-Sector]])</f>
        <v>1</v>
      </c>
      <c r="C56" s="1">
        <f>COUNTIFS(Table2[Sub-Sector],Table3[[#This Row],[Sub-Sector]],Table2[Uptrend],"Uptrend")/Table3[[#This Row],[Count]]</f>
        <v>0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1</v>
      </c>
      <c r="F56" s="1">
        <f>COUNTIFS(Table2[Sub-Sector],Table3[[#This Row],[Sub-Sector]],Table2[6M Return vs Nifty],"&gt;=10")/Table3[[#This Row],[Count]]</f>
        <v>1</v>
      </c>
      <c r="G56" s="1">
        <f>COUNTIFS(Table2[Sub-Sector],Table3[[#This Row],[Sub-Sector]],Table2[1Y Return vs Nifty],"&gt;=10")/Table3[[#This Row],[Count]]</f>
        <v>0</v>
      </c>
      <c r="H56" s="1">
        <f>COUNTIFS(Table2[Sub-Sector],Table3[[#This Row],[Sub-Sector]],Table2[RSI Exponential â€“ 14D],"&gt;=50")/Table3[[#This Row],[Count]]</f>
        <v>1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1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1</v>
      </c>
      <c r="S56" s="1">
        <f>COUNTIFS(Table2[Sub-Sector],Table3[[#This Row],[Sub-Sector]],Table2[% Price above 50 EMA],"&gt;=0")/Table3[[#This Row],[Count]]</f>
        <v>1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1</v>
      </c>
      <c r="V56" s="1">
        <f>COUNTIFS(Table2[Sub-Sector],Table3[[#This Row],[Sub-Sector]],Table2[Sharpe Ratio],"&gt;=0.10")/Table3[[#This Row],[Count]]</f>
        <v>0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</v>
      </c>
      <c r="X56">
        <f>_xlfn.RANK.AVG(Table3[[#This Row],[Score]],Table3[Score],1)</f>
        <v>61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6">
        <f>_xlfn.RANK.AVG(Table3[[#This Row],[Score 2 ]],Table3[[Score 2 ]],1)</f>
        <v>54.5</v>
      </c>
    </row>
    <row r="57" spans="1:26" x14ac:dyDescent="0.3">
      <c r="A57" t="s">
        <v>1148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0</v>
      </c>
      <c r="D57" s="1">
        <f>COUNTIFS(Table2[Sub-Sector],Table3[[#This Row],[Sub-Sector]],Table2[1W Return vs Nifty],"&gt;=5")/Table3[[#This Row],[Count]]</f>
        <v>1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1</v>
      </c>
      <c r="G57" s="1">
        <f>COUNTIFS(Table2[Sub-Sector],Table3[[#This Row],[Sub-Sector]],Table2[1Y Return vs Nifty],"&gt;=10")/Table3[[#This Row],[Count]]</f>
        <v>0</v>
      </c>
      <c r="H57" s="1">
        <f>COUNTIFS(Table2[Sub-Sector],Table3[[#This Row],[Sub-Sector]],Table2[RSI Exponential â€“ 14D],"&gt;=50")/Table3[[#This Row],[Count]]</f>
        <v>1</v>
      </c>
      <c r="I57" s="1">
        <f>COUNTIFS(Table2[Sub-Sector],Table3[[#This Row],[Sub-Sector]],Table2[Relative Volume],"&gt;=1")/Table3[[#This Row],[Count]]</f>
        <v>0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1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1</v>
      </c>
      <c r="O57" s="1">
        <f>COUNTIFS(Table2[Sub-Sector],Table3[[#This Row],[Sub-Sector]],Table2[% Away From Current Month High],"&lt;=0.05")/Table3[[#This Row],[Count]]</f>
        <v>1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1</v>
      </c>
      <c r="S57" s="1">
        <f>COUNTIFS(Table2[Sub-Sector],Table3[[#This Row],[Sub-Sector]],Table2[% Price above 50 EMA],"&gt;=0")/Table3[[#This Row],[Count]]</f>
        <v>0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1</v>
      </c>
      <c r="V57" s="1">
        <f>COUNTIFS(Table2[Sub-Sector],Table3[[#This Row],[Sub-Sector]],Table2[Sharpe Ratio],"&gt;=0.10")/Table3[[#This Row],[Count]]</f>
        <v>0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</v>
      </c>
      <c r="X57">
        <f>_xlfn.RANK.AVG(Table3[[#This Row],[Score]],Table3[Score],1)</f>
        <v>67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7">
        <f>_xlfn.RANK.AVG(Table3[[#This Row],[Score 2 ]],Table3[[Score 2 ]],1)</f>
        <v>54.5</v>
      </c>
    </row>
    <row r="58" spans="1:26" x14ac:dyDescent="0.3">
      <c r="A58" t="s">
        <v>253</v>
      </c>
      <c r="B58">
        <f>COUNTIFS(Table2[Sub-Sector],Table3[[#This Row],[Sub-Sector]])</f>
        <v>26</v>
      </c>
      <c r="C58" s="1">
        <f>COUNTIFS(Table2[Sub-Sector],Table3[[#This Row],[Sub-Sector]],Table2[Uptrend],"Uptrend")/Table3[[#This Row],[Count]]</f>
        <v>0.26923076923076922</v>
      </c>
      <c r="D58" s="1">
        <f>COUNTIFS(Table2[Sub-Sector],Table3[[#This Row],[Sub-Sector]],Table2[1W Return vs Nifty],"&gt;=5")/Table3[[#This Row],[Count]]</f>
        <v>0.11538461538461539</v>
      </c>
      <c r="E58" s="1">
        <f>COUNTIFS(Table2[Sub-Sector],Table3[[#This Row],[Sub-Sector]],Table2[1M Return vs Nifty],"&gt;=5")/Table3[[#This Row],[Count]]</f>
        <v>0.38461538461538464</v>
      </c>
      <c r="F58" s="1">
        <f>COUNTIFS(Table2[Sub-Sector],Table3[[#This Row],[Sub-Sector]],Table2[6M Return vs Nifty],"&gt;=10")/Table3[[#This Row],[Count]]</f>
        <v>0.30769230769230771</v>
      </c>
      <c r="G58" s="1">
        <f>COUNTIFS(Table2[Sub-Sector],Table3[[#This Row],[Sub-Sector]],Table2[1Y Return vs Nifty],"&gt;=10")/Table3[[#This Row],[Count]]</f>
        <v>0.38461538461538464</v>
      </c>
      <c r="H58" s="1">
        <f>COUNTIFS(Table2[Sub-Sector],Table3[[#This Row],[Sub-Sector]],Table2[RSI Exponential â€“ 14D],"&gt;=50")/Table3[[#This Row],[Count]]</f>
        <v>0.46153846153846156</v>
      </c>
      <c r="I58" s="1">
        <f>COUNTIFS(Table2[Sub-Sector],Table3[[#This Row],[Sub-Sector]],Table2[Relative Volume],"&gt;=1")/Table3[[#This Row],[Count]]</f>
        <v>0.34615384615384615</v>
      </c>
      <c r="J58" s="1">
        <f>COUNTIFS(Table2[Sub-Sector],Table3[[#This Row],[Sub-Sector]],Table2[% Away From Day Low],"&gt;=0.05")/Table3[[#This Row],[Count]]</f>
        <v>3.8461538461538464E-2</v>
      </c>
      <c r="K58" s="1">
        <f>COUNTIFS(Table2[Sub-Sector],Table3[[#This Row],[Sub-Sector]],Table2[% Away From Day High],"&lt;=0.05")/Table3[[#This Row],[Count]]</f>
        <v>0.84615384615384615</v>
      </c>
      <c r="L58" s="1">
        <f>COUNTIFS(Table2[Sub-Sector],Table3[[#This Row],[Sub-Sector]],Table2[% Away From Current Week Low],"&gt;=0.05")/Table3[[#This Row],[Count]]</f>
        <v>0.26923076923076922</v>
      </c>
      <c r="M58" s="1">
        <f>COUNTIFS(Table2[Sub-Sector],Table3[[#This Row],[Sub-Sector]],Table2[% Away From Current Week High],"&lt;=0.05")/Table3[[#This Row],[Count]]</f>
        <v>0.57692307692307687</v>
      </c>
      <c r="N58" s="1">
        <f>COUNTIFS(Table2[Sub-Sector],Table3[[#This Row],[Sub-Sector]],Table2[% Away From Current Month Low],"&gt;=0.05")/Table3[[#This Row],[Count]]</f>
        <v>0.26923076923076922</v>
      </c>
      <c r="O58" s="1">
        <f>COUNTIFS(Table2[Sub-Sector],Table3[[#This Row],[Sub-Sector]],Table2[% Away From Current Month High],"&lt;=0.05")/Table3[[#This Row],[Count]]</f>
        <v>0.5</v>
      </c>
      <c r="P58" s="1">
        <f>COUNTIFS(Table2[Sub-Sector],Table3[[#This Row],[Sub-Sector]],Table2[% Away From 52W High],"&lt;=10")/Table3[[#This Row],[Count]]</f>
        <v>0.11538461538461539</v>
      </c>
      <c r="Q58" s="1">
        <f>COUNTIFS(Table2[Sub-Sector],Table3[[#This Row],[Sub-Sector]],Table2[% Away From 52W Low],"&gt;=10")/Table3[[#This Row],[Count]]</f>
        <v>0.92307692307692313</v>
      </c>
      <c r="R58" s="1">
        <f>COUNTIFS(Table2[Sub-Sector],Table3[[#This Row],[Sub-Sector]],Table2[% Price above 20 EMA],"&gt;=0")/Table3[[#This Row],[Count]]</f>
        <v>0.42307692307692307</v>
      </c>
      <c r="S58" s="1">
        <f>COUNTIFS(Table2[Sub-Sector],Table3[[#This Row],[Sub-Sector]],Table2[% Price above 50 EMA],"&gt;=0")/Table3[[#This Row],[Count]]</f>
        <v>0.34615384615384615</v>
      </c>
      <c r="T58" s="1">
        <f>COUNTIFS(Table2[Sub-Sector],Table3[[#This Row],[Sub-Sector]],Table2[% Price above 200 EMA],"&gt;=0")/Table3[[#This Row],[Count]]</f>
        <v>0.5</v>
      </c>
      <c r="U58" s="1">
        <f>COUNTIFS(Table2[Sub-Sector],Table3[[#This Row],[Sub-Sector]],Table2[Rate of Change - Zone],"Positive")/Table3[[#This Row],[Count]]</f>
        <v>0.53846153846153844</v>
      </c>
      <c r="V58" s="1">
        <f>COUNTIFS(Table2[Sub-Sector],Table3[[#This Row],[Sub-Sector]],Table2[Sharpe Ratio],"&gt;=0.10")/Table3[[#This Row],[Count]]</f>
        <v>0.42307692307692307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387.5</v>
      </c>
      <c r="X58">
        <f>_xlfn.RANK.AVG(Table3[[#This Row],[Score]],Table3[Score],1)</f>
        <v>48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8">
        <f>_xlfn.RANK.AVG(Table3[[#This Row],[Score 2 ]],Table3[[Score 2 ]],1)</f>
        <v>57</v>
      </c>
    </row>
    <row r="59" spans="1:26" x14ac:dyDescent="0.3">
      <c r="A59" t="s">
        <v>122</v>
      </c>
      <c r="B59">
        <f>COUNTIFS(Table2[Sub-Sector],Table3[[#This Row],[Sub-Sector]])</f>
        <v>9</v>
      </c>
      <c r="C59" s="1">
        <f>COUNTIFS(Table2[Sub-Sector],Table3[[#This Row],[Sub-Sector]],Table2[Uptrend],"Uptrend")/Table3[[#This Row],[Count]]</f>
        <v>0.33333333333333331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0.44444444444444442</v>
      </c>
      <c r="F59" s="1">
        <f>COUNTIFS(Table2[Sub-Sector],Table3[[#This Row],[Sub-Sector]],Table2[6M Return vs Nifty],"&gt;=10")/Table3[[#This Row],[Count]]</f>
        <v>0.44444444444444442</v>
      </c>
      <c r="G59" s="1">
        <f>COUNTIFS(Table2[Sub-Sector],Table3[[#This Row],[Sub-Sector]],Table2[1Y Return vs Nifty],"&gt;=10")/Table3[[#This Row],[Count]]</f>
        <v>0.44444444444444442</v>
      </c>
      <c r="H59" s="1">
        <f>COUNTIFS(Table2[Sub-Sector],Table3[[#This Row],[Sub-Sector]],Table2[RSI Exponential â€“ 14D],"&gt;=50")/Table3[[#This Row],[Count]]</f>
        <v>0.22222222222222221</v>
      </c>
      <c r="I59" s="1">
        <f>COUNTIFS(Table2[Sub-Sector],Table3[[#This Row],[Sub-Sector]],Table2[Relative Volume],"&gt;=1")/Table3[[#This Row],[Count]]</f>
        <v>0.33333333333333331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0.88888888888888884</v>
      </c>
      <c r="N59" s="1">
        <f>COUNTIFS(Table2[Sub-Sector],Table3[[#This Row],[Sub-Sector]],Table2[% Away From Current Month Low],"&gt;=0.05")/Table3[[#This Row],[Count]]</f>
        <v>0</v>
      </c>
      <c r="O59" s="1">
        <f>COUNTIFS(Table2[Sub-Sector],Table3[[#This Row],[Sub-Sector]],Table2[% Away From Current Month High],"&lt;=0.05")/Table3[[#This Row],[Count]]</f>
        <v>0.44444444444444442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0.88888888888888884</v>
      </c>
      <c r="R59" s="1">
        <f>COUNTIFS(Table2[Sub-Sector],Table3[[#This Row],[Sub-Sector]],Table2[% Price above 20 EMA],"&gt;=0")/Table3[[#This Row],[Count]]</f>
        <v>0.1111111111111111</v>
      </c>
      <c r="S59" s="1">
        <f>COUNTIFS(Table2[Sub-Sector],Table3[[#This Row],[Sub-Sector]],Table2[% Price above 50 EMA],"&gt;=0")/Table3[[#This Row],[Count]]</f>
        <v>0.22222222222222221</v>
      </c>
      <c r="T59" s="1">
        <f>COUNTIFS(Table2[Sub-Sector],Table3[[#This Row],[Sub-Sector]],Table2[% Price above 200 EMA],"&gt;=0")/Table3[[#This Row],[Count]]</f>
        <v>0.77777777777777779</v>
      </c>
      <c r="U59" s="1">
        <f>COUNTIFS(Table2[Sub-Sector],Table3[[#This Row],[Sub-Sector]],Table2[Rate of Change - Zone],"Positive")/Table3[[#This Row],[Count]]</f>
        <v>0.44444444444444442</v>
      </c>
      <c r="V59" s="1">
        <f>COUNTIFS(Table2[Sub-Sector],Table3[[#This Row],[Sub-Sector]],Table2[Sharpe Ratio],"&gt;=0.10")/Table3[[#This Row],[Count]]</f>
        <v>0.1111111111111111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423.5</v>
      </c>
      <c r="X59">
        <f>_xlfn.RANK.AVG(Table3[[#This Row],[Score]],Table3[Score],1)</f>
        <v>58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9">
        <f>_xlfn.RANK.AVG(Table3[[#This Row],[Score 2 ]],Table3[[Score 2 ]],1)</f>
        <v>58</v>
      </c>
    </row>
    <row r="60" spans="1:26" x14ac:dyDescent="0.3">
      <c r="A60" t="s">
        <v>1162</v>
      </c>
      <c r="B60">
        <f>COUNTIFS(Table2[Sub-Sector],Table3[[#This Row],[Sub-Sector]])</f>
        <v>1</v>
      </c>
      <c r="C60" s="1">
        <f>COUNTIFS(Table2[Sub-Sector],Table3[[#This Row],[Sub-Sector]],Table2[Uptrend],"Uptrend")/Table3[[#This Row],[Count]]</f>
        <v>1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1</v>
      </c>
      <c r="F60" s="1">
        <f>COUNTIFS(Table2[Sub-Sector],Table3[[#This Row],[Sub-Sector]],Table2[6M Return vs Nifty],"&gt;=10")/Table3[[#This Row],[Count]]</f>
        <v>1</v>
      </c>
      <c r="G60" s="1">
        <f>COUNTIFS(Table2[Sub-Sector],Table3[[#This Row],[Sub-Sector]],Table2[1Y Return vs Nifty],"&gt;=10")/Table3[[#This Row],[Count]]</f>
        <v>1</v>
      </c>
      <c r="H60" s="1">
        <f>COUNTIFS(Table2[Sub-Sector],Table3[[#This Row],[Sub-Sector]],Table2[RSI Exponential â€“ 14D],"&gt;=50")/Table3[[#This Row],[Count]]</f>
        <v>0</v>
      </c>
      <c r="I60" s="1">
        <f>COUNTIFS(Table2[Sub-Sector],Table3[[#This Row],[Sub-Sector]],Table2[Relative Volume],"&gt;=1")/Table3[[#This Row],[Count]]</f>
        <v>0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0</v>
      </c>
      <c r="N60" s="1">
        <f>COUNTIFS(Table2[Sub-Sector],Table3[[#This Row],[Sub-Sector]],Table2[% Away From Current Month Low],"&gt;=0.05")/Table3[[#This Row],[Count]]</f>
        <v>0</v>
      </c>
      <c r="O60" s="1">
        <f>COUNTIFS(Table2[Sub-Sector],Table3[[#This Row],[Sub-Sector]],Table2[% Away From Current Month High],"&lt;=0.05")/Table3[[#This Row],[Count]]</f>
        <v>0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1</v>
      </c>
      <c r="S60" s="1">
        <f>COUNTIFS(Table2[Sub-Sector],Table3[[#This Row],[Sub-Sector]],Table2[% Price above 50 EMA],"&gt;=0")/Table3[[#This Row],[Count]]</f>
        <v>1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0</v>
      </c>
      <c r="V60" s="1">
        <f>COUNTIFS(Table2[Sub-Sector],Table3[[#This Row],[Sub-Sector]],Table2[Sharpe Ratio],"&gt;=0.10")/Table3[[#This Row],[Count]]</f>
        <v>1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337.5</v>
      </c>
      <c r="X60">
        <f>_xlfn.RANK.AVG(Table3[[#This Row],[Score]],Table3[Score],1)</f>
        <v>32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60">
        <f>_xlfn.RANK.AVG(Table3[[#This Row],[Score 2 ]],Table3[[Score 2 ]],1)</f>
        <v>59</v>
      </c>
    </row>
    <row r="61" spans="1:26" x14ac:dyDescent="0.3">
      <c r="A61" t="s">
        <v>1762</v>
      </c>
      <c r="B61">
        <f>COUNTIFS(Table2[Sub-Sector],Table3[[#This Row],[Sub-Sector]])</f>
        <v>1</v>
      </c>
      <c r="C61" s="1">
        <f>COUNTIFS(Table2[Sub-Sector],Table3[[#This Row],[Sub-Sector]],Table2[Uptrend],"Uptrend")/Table3[[#This Row],[Count]]</f>
        <v>0</v>
      </c>
      <c r="D61" s="1">
        <f>COUNTIFS(Table2[Sub-Sector],Table3[[#This Row],[Sub-Sector]],Table2[1W Return vs Nifty],"&gt;=5")/Table3[[#This Row],[Count]]</f>
        <v>1</v>
      </c>
      <c r="E61" s="1">
        <f>COUNTIFS(Table2[Sub-Sector],Table3[[#This Row],[Sub-Sector]],Table2[1M Return vs Nifty],"&gt;=5")/Table3[[#This Row],[Count]]</f>
        <v>1</v>
      </c>
      <c r="F61" s="1">
        <f>COUNTIFS(Table2[Sub-Sector],Table3[[#This Row],[Sub-Sector]],Table2[6M Return vs Nifty],"&gt;=10")/Table3[[#This Row],[Count]]</f>
        <v>0</v>
      </c>
      <c r="G61" s="1">
        <f>COUNTIFS(Table2[Sub-Sector],Table3[[#This Row],[Sub-Sector]],Table2[1Y Return vs Nifty],"&gt;=10")/Table3[[#This Row],[Count]]</f>
        <v>0</v>
      </c>
      <c r="H61" s="1">
        <f>COUNTIFS(Table2[Sub-Sector],Table3[[#This Row],[Sub-Sector]],Table2[RSI Exponential â€“ 14D],"&gt;=50")/Table3[[#This Row],[Count]]</f>
        <v>1</v>
      </c>
      <c r="I61" s="1">
        <f>COUNTIFS(Table2[Sub-Sector],Table3[[#This Row],[Sub-Sector]],Table2[Relative Volume],"&gt;=1")/Table3[[#This Row],[Count]]</f>
        <v>1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1</v>
      </c>
      <c r="M61" s="1">
        <f>COUNTIFS(Table2[Sub-Sector],Table3[[#This Row],[Sub-Sector]],Table2[% Away From Current Week High],"&lt;=0.05")/Table3[[#This Row],[Count]]</f>
        <v>1</v>
      </c>
      <c r="N61" s="1">
        <f>COUNTIFS(Table2[Sub-Sector],Table3[[#This Row],[Sub-Sector]],Table2[% Away From Current Month Low],"&gt;=0.05")/Table3[[#This Row],[Count]]</f>
        <v>1</v>
      </c>
      <c r="O61" s="1">
        <f>COUNTIFS(Table2[Sub-Sector],Table3[[#This Row],[Sub-Sector]],Table2[% Away From Current Month High],"&lt;=0.05")/Table3[[#This Row],[Count]]</f>
        <v>1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1</v>
      </c>
      <c r="S61" s="1">
        <f>COUNTIFS(Table2[Sub-Sector],Table3[[#This Row],[Sub-Sector]],Table2[% Price above 50 EMA],"&gt;=0")/Table3[[#This Row],[Count]]</f>
        <v>1</v>
      </c>
      <c r="T61" s="1">
        <f>COUNTIFS(Table2[Sub-Sector],Table3[[#This Row],[Sub-Sector]],Table2[% Price above 200 EMA],"&gt;=0")/Table3[[#This Row],[Count]]</f>
        <v>1</v>
      </c>
      <c r="U61" s="1">
        <f>COUNTIFS(Table2[Sub-Sector],Table3[[#This Row],[Sub-Sector]],Table2[Rate of Change - Zone],"Positive")/Table3[[#This Row],[Count]]</f>
        <v>1</v>
      </c>
      <c r="V61" s="1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348.5</v>
      </c>
      <c r="X61">
        <f>_xlfn.RANK.AVG(Table3[[#This Row],[Score]],Table3[Score],1)</f>
        <v>35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61">
        <f>_xlfn.RANK.AVG(Table3[[#This Row],[Score 2 ]],Table3[[Score 2 ]],1)</f>
        <v>60</v>
      </c>
    </row>
    <row r="62" spans="1:26" x14ac:dyDescent="0.3">
      <c r="A62" t="s">
        <v>166</v>
      </c>
      <c r="B62">
        <f>COUNTIFS(Table2[Sub-Sector],Table3[[#This Row],[Sub-Sector]])</f>
        <v>1</v>
      </c>
      <c r="C62" s="1">
        <f>COUNTIFS(Table2[Sub-Sector],Table3[[#This Row],[Sub-Sector]],Table2[Uptrend],"Uptrend")/Table3[[#This Row],[Count]]</f>
        <v>0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</v>
      </c>
      <c r="F62" s="1">
        <f>COUNTIFS(Table2[Sub-Sector],Table3[[#This Row],[Sub-Sector]],Table2[6M Return vs Nifty],"&gt;=10")/Table3[[#This Row],[Count]]</f>
        <v>0</v>
      </c>
      <c r="G62" s="1">
        <f>COUNTIFS(Table2[Sub-Sector],Table3[[#This Row],[Sub-Sector]],Table2[1Y Return vs Nifty],"&gt;=10")/Table3[[#This Row],[Count]]</f>
        <v>1</v>
      </c>
      <c r="H62" s="1">
        <f>COUNTIFS(Table2[Sub-Sector],Table3[[#This Row],[Sub-Sector]],Table2[RSI Exponential â€“ 14D],"&gt;=50")/Table3[[#This Row],[Count]]</f>
        <v>0</v>
      </c>
      <c r="I62" s="1">
        <f>COUNTIFS(Table2[Sub-Sector],Table3[[#This Row],[Sub-Sector]],Table2[Relative Volume],"&gt;=1")/Table3[[#This Row],[Count]]</f>
        <v>1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0</v>
      </c>
      <c r="O62" s="1">
        <f>COUNTIFS(Table2[Sub-Sector],Table3[[#This Row],[Sub-Sector]],Table2[% Away From Current Month High],"&lt;=0.05")/Table3[[#This Row],[Count]]</f>
        <v>1</v>
      </c>
      <c r="P62" s="1">
        <f>COUNTIFS(Table2[Sub-Sector],Table3[[#This Row],[Sub-Sector]],Table2[% Away From 52W High],"&lt;=10")/Table3[[#This Row],[Count]]</f>
        <v>0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</v>
      </c>
      <c r="S62" s="1">
        <f>COUNTIFS(Table2[Sub-Sector],Table3[[#This Row],[Sub-Sector]],Table2[% Price above 50 EMA],"&gt;=0")/Table3[[#This Row],[Count]]</f>
        <v>0</v>
      </c>
      <c r="T62" s="1">
        <f>COUNTIFS(Table2[Sub-Sector],Table3[[#This Row],[Sub-Sector]],Table2[% Price above 200 EMA],"&gt;=0")/Table3[[#This Row],[Count]]</f>
        <v>0</v>
      </c>
      <c r="U62" s="1">
        <f>COUNTIFS(Table2[Sub-Sector],Table3[[#This Row],[Sub-Sector]],Table2[Rate of Change - Zone],"Positive")/Table3[[#This Row],[Count]]</f>
        <v>0</v>
      </c>
      <c r="V62" s="1">
        <f>COUNTIFS(Table2[Sub-Sector],Table3[[#This Row],[Sub-Sector]],Table2[Sharpe Ratio],"&gt;=0.10")/Table3[[#This Row],[Count]]</f>
        <v>0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528</v>
      </c>
      <c r="X62">
        <f>_xlfn.RANK.AVG(Table3[[#This Row],[Score]],Table3[Score],1)</f>
        <v>88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234.5</v>
      </c>
      <c r="Z62">
        <f>_xlfn.RANK.AVG(Table3[[#This Row],[Score 2 ]],Table3[[Score 2 ]],1)</f>
        <v>61</v>
      </c>
    </row>
    <row r="63" spans="1:26" x14ac:dyDescent="0.3">
      <c r="A63" t="s">
        <v>1058</v>
      </c>
      <c r="B63">
        <f>COUNTIFS(Table2[Sub-Sector],Table3[[#This Row],[Sub-Sector]])</f>
        <v>3</v>
      </c>
      <c r="C63" s="1">
        <f>COUNTIFS(Table2[Sub-Sector],Table3[[#This Row],[Sub-Sector]],Table2[Uptrend],"Uptrend")/Table3[[#This Row],[Count]]</f>
        <v>0.33333333333333331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0.66666666666666663</v>
      </c>
      <c r="F63" s="1">
        <f>COUNTIFS(Table2[Sub-Sector],Table3[[#This Row],[Sub-Sector]],Table2[6M Return vs Nifty],"&gt;=10")/Table3[[#This Row],[Count]]</f>
        <v>0.33333333333333331</v>
      </c>
      <c r="G63" s="1">
        <f>COUNTIFS(Table2[Sub-Sector],Table3[[#This Row],[Sub-Sector]],Table2[1Y Return vs Nifty],"&gt;=10")/Table3[[#This Row],[Count]]</f>
        <v>0.66666666666666663</v>
      </c>
      <c r="H63" s="1">
        <f>COUNTIFS(Table2[Sub-Sector],Table3[[#This Row],[Sub-Sector]],Table2[RSI Exponential â€“ 14D],"&gt;=50")/Table3[[#This Row],[Count]]</f>
        <v>0.33333333333333331</v>
      </c>
      <c r="I63" s="1">
        <f>COUNTIFS(Table2[Sub-Sector],Table3[[#This Row],[Sub-Sector]],Table2[Relative Volume],"&gt;=1")/Table3[[#This Row],[Count]]</f>
        <v>0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0</v>
      </c>
      <c r="N63" s="1">
        <f>COUNTIFS(Table2[Sub-Sector],Table3[[#This Row],[Sub-Sector]],Table2[% Away From Current Month Low],"&gt;=0.05")/Table3[[#This Row],[Count]]</f>
        <v>0</v>
      </c>
      <c r="O63" s="1">
        <f>COUNTIFS(Table2[Sub-Sector],Table3[[#This Row],[Sub-Sector]],Table2[% Away From Current Month High],"&lt;=0.05")/Table3[[#This Row],[Count]]</f>
        <v>0</v>
      </c>
      <c r="P63" s="1">
        <f>COUNTIFS(Table2[Sub-Sector],Table3[[#This Row],[Sub-Sector]],Table2[% Away From 52W High],"&lt;=10")/Table3[[#This Row],[Count]]</f>
        <v>0.33333333333333331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0.33333333333333331</v>
      </c>
      <c r="S63" s="1">
        <f>COUNTIFS(Table2[Sub-Sector],Table3[[#This Row],[Sub-Sector]],Table2[% Price above 50 EMA],"&gt;=0")/Table3[[#This Row],[Count]]</f>
        <v>0.33333333333333331</v>
      </c>
      <c r="T63" s="1">
        <f>COUNTIFS(Table2[Sub-Sector],Table3[[#This Row],[Sub-Sector]],Table2[% Price above 200 EMA],"&gt;=0")/Table3[[#This Row],[Count]]</f>
        <v>0.66666666666666663</v>
      </c>
      <c r="U63" s="1">
        <f>COUNTIFS(Table2[Sub-Sector],Table3[[#This Row],[Sub-Sector]],Table2[Rate of Change - Zone],"Positive")/Table3[[#This Row],[Count]]</f>
        <v>0.66666666666666663</v>
      </c>
      <c r="V63" s="1">
        <f>COUNTIFS(Table2[Sub-Sector],Table3[[#This Row],[Sub-Sector]],Table2[Sharpe Ratio],"&gt;=0.10")/Table3[[#This Row],[Count]]</f>
        <v>0.33333333333333331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405.5</v>
      </c>
      <c r="X63">
        <f>_xlfn.RANK.AVG(Table3[[#This Row],[Score]],Table3[Score],1)</f>
        <v>50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63">
        <f>_xlfn.RANK.AVG(Table3[[#This Row],[Score 2 ]],Table3[[Score 2 ]],1)</f>
        <v>62.5</v>
      </c>
    </row>
    <row r="64" spans="1:26" x14ac:dyDescent="0.3">
      <c r="A64" t="s">
        <v>72</v>
      </c>
      <c r="B64">
        <f>COUNTIFS(Table2[Sub-Sector],Table3[[#This Row],[Sub-Sector]])</f>
        <v>3</v>
      </c>
      <c r="C64" s="1">
        <f>COUNTIFS(Table2[Sub-Sector],Table3[[#This Row],[Sub-Sector]],Table2[Uptrend],"Uptrend")/Table3[[#This Row],[Count]]</f>
        <v>0</v>
      </c>
      <c r="D64" s="1">
        <f>COUNTIFS(Table2[Sub-Sector],Table3[[#This Row],[Sub-Sector]],Table2[1W Return vs Nifty],"&gt;=5")/Table3[[#This Row],[Count]]</f>
        <v>0.33333333333333331</v>
      </c>
      <c r="E64" s="1">
        <f>COUNTIFS(Table2[Sub-Sector],Table3[[#This Row],[Sub-Sector]],Table2[1M Return vs Nifty],"&gt;=5")/Table3[[#This Row],[Count]]</f>
        <v>0</v>
      </c>
      <c r="F64" s="1">
        <f>COUNTIFS(Table2[Sub-Sector],Table3[[#This Row],[Sub-Sector]],Table2[6M Return vs Nifty],"&gt;=10")/Table3[[#This Row],[Count]]</f>
        <v>0.33333333333333331</v>
      </c>
      <c r="G64" s="1">
        <f>COUNTIFS(Table2[Sub-Sector],Table3[[#This Row],[Sub-Sector]],Table2[1Y Return vs Nifty],"&gt;=10")/Table3[[#This Row],[Count]]</f>
        <v>0.66666666666666663</v>
      </c>
      <c r="H64" s="1">
        <f>COUNTIFS(Table2[Sub-Sector],Table3[[#This Row],[Sub-Sector]],Table2[RSI Exponential â€“ 14D],"&gt;=50")/Table3[[#This Row],[Count]]</f>
        <v>0.66666666666666663</v>
      </c>
      <c r="I64" s="1">
        <f>COUNTIFS(Table2[Sub-Sector],Table3[[#This Row],[Sub-Sector]],Table2[Relative Volume],"&gt;=1")/Table3[[#This Row],[Count]]</f>
        <v>0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0.33333333333333331</v>
      </c>
      <c r="M64" s="1">
        <f>COUNTIFS(Table2[Sub-Sector],Table3[[#This Row],[Sub-Sector]],Table2[% Away From Current Week High],"&lt;=0.05")/Table3[[#This Row],[Count]]</f>
        <v>0.66666666666666663</v>
      </c>
      <c r="N64" s="1">
        <f>COUNTIFS(Table2[Sub-Sector],Table3[[#This Row],[Sub-Sector]],Table2[% Away From Current Month Low],"&gt;=0.05")/Table3[[#This Row],[Count]]</f>
        <v>0.33333333333333331</v>
      </c>
      <c r="O64" s="1">
        <f>COUNTIFS(Table2[Sub-Sector],Table3[[#This Row],[Sub-Sector]],Table2[% Away From Current Month High],"&lt;=0.05")/Table3[[#This Row],[Count]]</f>
        <v>0.66666666666666663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</v>
      </c>
      <c r="S64" s="1">
        <f>COUNTIFS(Table2[Sub-Sector],Table3[[#This Row],[Sub-Sector]],Table2[% Price above 50 EMA],"&gt;=0")/Table3[[#This Row],[Count]]</f>
        <v>0</v>
      </c>
      <c r="T64" s="1">
        <f>COUNTIFS(Table2[Sub-Sector],Table3[[#This Row],[Sub-Sector]],Table2[% Price above 200 EMA],"&gt;=0")/Table3[[#This Row],[Count]]</f>
        <v>0.33333333333333331</v>
      </c>
      <c r="U64" s="1">
        <f>COUNTIFS(Table2[Sub-Sector],Table3[[#This Row],[Sub-Sector]],Table2[Rate of Change - Zone],"Positive")/Table3[[#This Row],[Count]]</f>
        <v>0.66666666666666663</v>
      </c>
      <c r="V64" s="1">
        <f>COUNTIFS(Table2[Sub-Sector],Table3[[#This Row],[Sub-Sector]],Table2[Sharpe Ratio],"&gt;=0.10")/Table3[[#This Row],[Count]]</f>
        <v>0.33333333333333331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</v>
      </c>
      <c r="X64">
        <f>_xlfn.RANK.AVG(Table3[[#This Row],[Score]],Table3[Score],1)</f>
        <v>69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64">
        <f>_xlfn.RANK.AVG(Table3[[#This Row],[Score 2 ]],Table3[[Score 2 ]],1)</f>
        <v>62.5</v>
      </c>
    </row>
    <row r="65" spans="1:26" x14ac:dyDescent="0.3">
      <c r="A65" t="s">
        <v>840</v>
      </c>
      <c r="B65">
        <f>COUNTIFS(Table2[Sub-Sector],Table3[[#This Row],[Sub-Sector]])</f>
        <v>3</v>
      </c>
      <c r="C65" s="1">
        <f>COUNTIFS(Table2[Sub-Sector],Table3[[#This Row],[Sub-Sector]],Table2[Uptrend],"Uptrend")/Table3[[#This Row],[Count]]</f>
        <v>0.66666666666666663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0.33333333333333331</v>
      </c>
      <c r="F65" s="1">
        <f>COUNTIFS(Table2[Sub-Sector],Table3[[#This Row],[Sub-Sector]],Table2[6M Return vs Nifty],"&gt;=10")/Table3[[#This Row],[Count]]</f>
        <v>1</v>
      </c>
      <c r="G65" s="1">
        <f>COUNTIFS(Table2[Sub-Sector],Table3[[#This Row],[Sub-Sector]],Table2[1Y Return vs Nifty],"&gt;=10")/Table3[[#This Row],[Count]]</f>
        <v>0.33333333333333331</v>
      </c>
      <c r="H65" s="1">
        <f>COUNTIFS(Table2[Sub-Sector],Table3[[#This Row],[Sub-Sector]],Table2[RSI Exponential â€“ 14D],"&gt;=50")/Table3[[#This Row],[Count]]</f>
        <v>0</v>
      </c>
      <c r="I65" s="1">
        <f>COUNTIFS(Table2[Sub-Sector],Table3[[#This Row],[Sub-Sector]],Table2[Relative Volume],"&gt;=1")/Table3[[#This Row],[Count]]</f>
        <v>0.33333333333333331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0.33333333333333331</v>
      </c>
      <c r="M65" s="1">
        <f>COUNTIFS(Table2[Sub-Sector],Table3[[#This Row],[Sub-Sector]],Table2[% Away From Current Week High],"&lt;=0.05")/Table3[[#This Row],[Count]]</f>
        <v>0.66666666666666663</v>
      </c>
      <c r="N65" s="1">
        <f>COUNTIFS(Table2[Sub-Sector],Table3[[#This Row],[Sub-Sector]],Table2[% Away From Current Month Low],"&gt;=0.05")/Table3[[#This Row],[Count]]</f>
        <v>0.33333333333333331</v>
      </c>
      <c r="O65" s="1">
        <f>COUNTIFS(Table2[Sub-Sector],Table3[[#This Row],[Sub-Sector]],Table2[% Away From Current Month High],"&lt;=0.05")/Table3[[#This Row],[Count]]</f>
        <v>0.33333333333333331</v>
      </c>
      <c r="P65" s="1">
        <f>COUNTIFS(Table2[Sub-Sector],Table3[[#This Row],[Sub-Sector]],Table2[% Away From 52W High],"&lt;=10")/Table3[[#This Row],[Count]]</f>
        <v>0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</v>
      </c>
      <c r="S65" s="1">
        <f>COUNTIFS(Table2[Sub-Sector],Table3[[#This Row],[Sub-Sector]],Table2[% Price above 50 EMA],"&gt;=0")/Table3[[#This Row],[Count]]</f>
        <v>0</v>
      </c>
      <c r="T65" s="1">
        <f>COUNTIFS(Table2[Sub-Sector],Table3[[#This Row],[Sub-Sector]],Table2[% Price above 200 EMA],"&gt;=0")/Table3[[#This Row],[Count]]</f>
        <v>1</v>
      </c>
      <c r="U65" s="1">
        <f>COUNTIFS(Table2[Sub-Sector],Table3[[#This Row],[Sub-Sector]],Table2[Rate of Change - Zone],"Positive")/Table3[[#This Row],[Count]]</f>
        <v>0</v>
      </c>
      <c r="V65" s="1">
        <f>COUNTIFS(Table2[Sub-Sector],Table3[[#This Row],[Sub-Sector]],Table2[Sharpe Ratio],"&gt;=0.10")/Table3[[#This Row],[Count]]</f>
        <v>0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</v>
      </c>
      <c r="X65">
        <f>_xlfn.RANK.AVG(Table3[[#This Row],[Score]],Table3[Score],1)</f>
        <v>54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65">
        <f>_xlfn.RANK.AVG(Table3[[#This Row],[Score 2 ]],Table3[[Score 2 ]],1)</f>
        <v>64</v>
      </c>
    </row>
    <row r="66" spans="1:26" x14ac:dyDescent="0.3">
      <c r="A66" t="s">
        <v>24</v>
      </c>
      <c r="B66">
        <f>COUNTIFS(Table2[Sub-Sector],Table3[[#This Row],[Sub-Sector]])</f>
        <v>20</v>
      </c>
      <c r="C66" s="1">
        <f>COUNTIFS(Table2[Sub-Sector],Table3[[#This Row],[Sub-Sector]],Table2[Uptrend],"Uptrend")/Table3[[#This Row],[Count]]</f>
        <v>0.25</v>
      </c>
      <c r="D66" s="1">
        <f>COUNTIFS(Table2[Sub-Sector],Table3[[#This Row],[Sub-Sector]],Table2[1W Return vs Nifty],"&gt;=5")/Table3[[#This Row],[Count]]</f>
        <v>0.05</v>
      </c>
      <c r="E66" s="1">
        <f>COUNTIFS(Table2[Sub-Sector],Table3[[#This Row],[Sub-Sector]],Table2[1M Return vs Nifty],"&gt;=5")/Table3[[#This Row],[Count]]</f>
        <v>0.4</v>
      </c>
      <c r="F66" s="1">
        <f>COUNTIFS(Table2[Sub-Sector],Table3[[#This Row],[Sub-Sector]],Table2[6M Return vs Nifty],"&gt;=10")/Table3[[#This Row],[Count]]</f>
        <v>0.15</v>
      </c>
      <c r="G66" s="1">
        <f>COUNTIFS(Table2[Sub-Sector],Table3[[#This Row],[Sub-Sector]],Table2[1Y Return vs Nifty],"&gt;=10")/Table3[[#This Row],[Count]]</f>
        <v>0.15</v>
      </c>
      <c r="H66" s="1">
        <f>COUNTIFS(Table2[Sub-Sector],Table3[[#This Row],[Sub-Sector]],Table2[RSI Exponential â€“ 14D],"&gt;=50")/Table3[[#This Row],[Count]]</f>
        <v>0.4</v>
      </c>
      <c r="I66" s="1">
        <f>COUNTIFS(Table2[Sub-Sector],Table3[[#This Row],[Sub-Sector]],Table2[Relative Volume],"&gt;=1")/Table3[[#This Row],[Count]]</f>
        <v>0.5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0.05</v>
      </c>
      <c r="M66" s="1">
        <f>COUNTIFS(Table2[Sub-Sector],Table3[[#This Row],[Sub-Sector]],Table2[% Away From Current Week High],"&lt;=0.05")/Table3[[#This Row],[Count]]</f>
        <v>0.8</v>
      </c>
      <c r="N66" s="1">
        <f>COUNTIFS(Table2[Sub-Sector],Table3[[#This Row],[Sub-Sector]],Table2[% Away From Current Month Low],"&gt;=0.05")/Table3[[#This Row],[Count]]</f>
        <v>0.05</v>
      </c>
      <c r="O66" s="1">
        <f>COUNTIFS(Table2[Sub-Sector],Table3[[#This Row],[Sub-Sector]],Table2[% Away From Current Month High],"&lt;=0.05")/Table3[[#This Row],[Count]]</f>
        <v>0.8</v>
      </c>
      <c r="P66" s="1">
        <f>COUNTIFS(Table2[Sub-Sector],Table3[[#This Row],[Sub-Sector]],Table2[% Away From 52W High],"&lt;=10")/Table3[[#This Row],[Count]]</f>
        <v>0.25</v>
      </c>
      <c r="Q66" s="1">
        <f>COUNTIFS(Table2[Sub-Sector],Table3[[#This Row],[Sub-Sector]],Table2[% Away From 52W Low],"&gt;=10")/Table3[[#This Row],[Count]]</f>
        <v>0.55000000000000004</v>
      </c>
      <c r="R66" s="1">
        <f>COUNTIFS(Table2[Sub-Sector],Table3[[#This Row],[Sub-Sector]],Table2[% Price above 20 EMA],"&gt;=0")/Table3[[#This Row],[Count]]</f>
        <v>0.35</v>
      </c>
      <c r="S66" s="1">
        <f>COUNTIFS(Table2[Sub-Sector],Table3[[#This Row],[Sub-Sector]],Table2[% Price above 50 EMA],"&gt;=0")/Table3[[#This Row],[Count]]</f>
        <v>0.25</v>
      </c>
      <c r="T66" s="1">
        <f>COUNTIFS(Table2[Sub-Sector],Table3[[#This Row],[Sub-Sector]],Table2[% Price above 200 EMA],"&gt;=0")/Table3[[#This Row],[Count]]</f>
        <v>0.3</v>
      </c>
      <c r="U66" s="1">
        <f>COUNTIFS(Table2[Sub-Sector],Table3[[#This Row],[Sub-Sector]],Table2[Rate of Change - Zone],"Positive")/Table3[[#This Row],[Count]]</f>
        <v>0.65</v>
      </c>
      <c r="V66" s="1">
        <f>COUNTIFS(Table2[Sub-Sector],Table3[[#This Row],[Sub-Sector]],Table2[Sharpe Ratio],"&gt;=0.10")/Table3[[#This Row],[Count]]</f>
        <v>0.2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406.5</v>
      </c>
      <c r="X66">
        <f>_xlfn.RANK.AVG(Table3[[#This Row],[Score]],Table3[Score],1)</f>
        <v>51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66">
        <f>_xlfn.RANK.AVG(Table3[[#This Row],[Score 2 ]],Table3[[Score 2 ]],1)</f>
        <v>65</v>
      </c>
    </row>
    <row r="67" spans="1:26" x14ac:dyDescent="0.3">
      <c r="A67" t="s">
        <v>1157</v>
      </c>
      <c r="B67">
        <f>COUNTIFS(Table2[Sub-Sector],Table3[[#This Row],[Sub-Sector]])</f>
        <v>2</v>
      </c>
      <c r="C67" s="1">
        <f>COUNTIFS(Table2[Sub-Sector],Table3[[#This Row],[Sub-Sector]],Table2[Uptrend],"Uptrend")/Table3[[#This Row],[Count]]</f>
        <v>0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</v>
      </c>
      <c r="G67" s="1">
        <f>COUNTIFS(Table2[Sub-Sector],Table3[[#This Row],[Sub-Sector]],Table2[1Y Return vs Nifty],"&gt;=10")/Table3[[#This Row],[Count]]</f>
        <v>0.5</v>
      </c>
      <c r="H67" s="1">
        <f>COUNTIFS(Table2[Sub-Sector],Table3[[#This Row],[Sub-Sector]],Table2[RSI Exponential â€“ 14D],"&gt;=50")/Table3[[#This Row],[Count]]</f>
        <v>0</v>
      </c>
      <c r="I67" s="1">
        <f>COUNTIFS(Table2[Sub-Sector],Table3[[#This Row],[Sub-Sector]],Table2[Relative Volume],"&gt;=1")/Table3[[#This Row],[Count]]</f>
        <v>0.5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0.5</v>
      </c>
      <c r="M67" s="1">
        <f>COUNTIFS(Table2[Sub-Sector],Table3[[#This Row],[Sub-Sector]],Table2[% Away From Current Week High],"&lt;=0.05")/Table3[[#This Row],[Count]]</f>
        <v>0.5</v>
      </c>
      <c r="N67" s="1">
        <f>COUNTIFS(Table2[Sub-Sector],Table3[[#This Row],[Sub-Sector]],Table2[% Away From Current Month Low],"&gt;=0.05")/Table3[[#This Row],[Count]]</f>
        <v>0.5</v>
      </c>
      <c r="O67" s="1">
        <f>COUNTIFS(Table2[Sub-Sector],Table3[[#This Row],[Sub-Sector]],Table2[% Away From Current Month High],"&lt;=0.05")/Table3[[#This Row],[Count]]</f>
        <v>0.5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</v>
      </c>
      <c r="S67" s="1">
        <f>COUNTIFS(Table2[Sub-Sector],Table3[[#This Row],[Sub-Sector]],Table2[% Price above 50 EMA],"&gt;=0")/Table3[[#This Row],[Count]]</f>
        <v>0</v>
      </c>
      <c r="T67" s="1">
        <f>COUNTIFS(Table2[Sub-Sector],Table3[[#This Row],[Sub-Sector]],Table2[% Price above 200 EMA],"&gt;=0")/Table3[[#This Row],[Count]]</f>
        <v>0.5</v>
      </c>
      <c r="U67" s="1">
        <f>COUNTIFS(Table2[Sub-Sector],Table3[[#This Row],[Sub-Sector]],Table2[Rate of Change - Zone],"Positive")/Table3[[#This Row],[Count]]</f>
        <v>0.5</v>
      </c>
      <c r="V67" s="1">
        <f>COUNTIFS(Table2[Sub-Sector],Table3[[#This Row],[Sub-Sector]],Table2[Sharpe Ratio],"&gt;=0.10")/Table3[[#This Row],[Count]]</f>
        <v>0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544.5</v>
      </c>
      <c r="X67">
        <f>_xlfn.RANK.AVG(Table3[[#This Row],[Score]],Table3[Score],1)</f>
        <v>94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7">
        <f>_xlfn.RANK.AVG(Table3[[#This Row],[Score 2 ]],Table3[[Score 2 ]],1)</f>
        <v>66</v>
      </c>
    </row>
    <row r="68" spans="1:26" x14ac:dyDescent="0.3">
      <c r="A68" t="s">
        <v>582</v>
      </c>
      <c r="B68">
        <f>COUNTIFS(Table2[Sub-Sector],Table3[[#This Row],[Sub-Sector]])</f>
        <v>14</v>
      </c>
      <c r="C68" s="1">
        <f>COUNTIFS(Table2[Sub-Sector],Table3[[#This Row],[Sub-Sector]],Table2[Uptrend],"Uptrend")/Table3[[#This Row],[Count]]</f>
        <v>0.35714285714285715</v>
      </c>
      <c r="D68" s="1">
        <f>COUNTIFS(Table2[Sub-Sector],Table3[[#This Row],[Sub-Sector]],Table2[1W Return vs Nifty],"&gt;=5")/Table3[[#This Row],[Count]]</f>
        <v>0.14285714285714285</v>
      </c>
      <c r="E68" s="1">
        <f>COUNTIFS(Table2[Sub-Sector],Table3[[#This Row],[Sub-Sector]],Table2[1M Return vs Nifty],"&gt;=5")/Table3[[#This Row],[Count]]</f>
        <v>0.7142857142857143</v>
      </c>
      <c r="F68" s="1">
        <f>COUNTIFS(Table2[Sub-Sector],Table3[[#This Row],[Sub-Sector]],Table2[6M Return vs Nifty],"&gt;=10")/Table3[[#This Row],[Count]]</f>
        <v>0.2857142857142857</v>
      </c>
      <c r="G68" s="1">
        <f>COUNTIFS(Table2[Sub-Sector],Table3[[#This Row],[Sub-Sector]],Table2[1Y Return vs Nifty],"&gt;=10")/Table3[[#This Row],[Count]]</f>
        <v>0.21428571428571427</v>
      </c>
      <c r="H68" s="1">
        <f>COUNTIFS(Table2[Sub-Sector],Table3[[#This Row],[Sub-Sector]],Table2[RSI Exponential â€“ 14D],"&gt;=50")/Table3[[#This Row],[Count]]</f>
        <v>0.5</v>
      </c>
      <c r="I68" s="1">
        <f>COUNTIFS(Table2[Sub-Sector],Table3[[#This Row],[Sub-Sector]],Table2[Relative Volume],"&gt;=1")/Table3[[#This Row],[Count]]</f>
        <v>0.14285714285714285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0.8571428571428571</v>
      </c>
      <c r="L68" s="1">
        <f>COUNTIFS(Table2[Sub-Sector],Table3[[#This Row],[Sub-Sector]],Table2[% Away From Current Week Low],"&gt;=0.05")/Table3[[#This Row],[Count]]</f>
        <v>0.42857142857142855</v>
      </c>
      <c r="M68" s="1">
        <f>COUNTIFS(Table2[Sub-Sector],Table3[[#This Row],[Sub-Sector]],Table2[% Away From Current Week High],"&lt;=0.05")/Table3[[#This Row],[Count]]</f>
        <v>0.35714285714285715</v>
      </c>
      <c r="N68" s="1">
        <f>COUNTIFS(Table2[Sub-Sector],Table3[[#This Row],[Sub-Sector]],Table2[% Away From Current Month Low],"&gt;=0.05")/Table3[[#This Row],[Count]]</f>
        <v>0.42857142857142855</v>
      </c>
      <c r="O68" s="1">
        <f>COUNTIFS(Table2[Sub-Sector],Table3[[#This Row],[Sub-Sector]],Table2[% Away From Current Month High],"&lt;=0.05")/Table3[[#This Row],[Count]]</f>
        <v>0.35714285714285715</v>
      </c>
      <c r="P68" s="1">
        <f>COUNTIFS(Table2[Sub-Sector],Table3[[#This Row],[Sub-Sector]],Table2[% Away From 52W High],"&lt;=10")/Table3[[#This Row],[Count]]</f>
        <v>0.14285714285714285</v>
      </c>
      <c r="Q68" s="1">
        <f>COUNTIFS(Table2[Sub-Sector],Table3[[#This Row],[Sub-Sector]],Table2[% Away From 52W Low],"&gt;=10")/Table3[[#This Row],[Count]]</f>
        <v>0.9285714285714286</v>
      </c>
      <c r="R68" s="1">
        <f>COUNTIFS(Table2[Sub-Sector],Table3[[#This Row],[Sub-Sector]],Table2[% Price above 20 EMA],"&gt;=0")/Table3[[#This Row],[Count]]</f>
        <v>0.5</v>
      </c>
      <c r="S68" s="1">
        <f>COUNTIFS(Table2[Sub-Sector],Table3[[#This Row],[Sub-Sector]],Table2[% Price above 50 EMA],"&gt;=0")/Table3[[#This Row],[Count]]</f>
        <v>0.5</v>
      </c>
      <c r="T68" s="1">
        <f>COUNTIFS(Table2[Sub-Sector],Table3[[#This Row],[Sub-Sector]],Table2[% Price above 200 EMA],"&gt;=0")/Table3[[#This Row],[Count]]</f>
        <v>0.42857142857142855</v>
      </c>
      <c r="U68" s="1">
        <f>COUNTIFS(Table2[Sub-Sector],Table3[[#This Row],[Sub-Sector]],Table2[Rate of Change - Zone],"Positive")/Table3[[#This Row],[Count]]</f>
        <v>0.7142857142857143</v>
      </c>
      <c r="V68" s="1">
        <f>COUNTIFS(Table2[Sub-Sector],Table3[[#This Row],[Sub-Sector]],Table2[Sharpe Ratio],"&gt;=0.10")/Table3[[#This Row],[Count]]</f>
        <v>0.21428571428571427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356.5</v>
      </c>
      <c r="X68">
        <f>_xlfn.RANK.AVG(Table3[[#This Row],[Score]],Table3[Score],1)</f>
        <v>40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8">
        <f>_xlfn.RANK.AVG(Table3[[#This Row],[Score 2 ]],Table3[[Score 2 ]],1)</f>
        <v>67</v>
      </c>
    </row>
    <row r="69" spans="1:26" x14ac:dyDescent="0.3">
      <c r="A69" t="s">
        <v>260</v>
      </c>
      <c r="B69">
        <f>COUNTIFS(Table2[Sub-Sector],Table3[[#This Row],[Sub-Sector]])</f>
        <v>12</v>
      </c>
      <c r="C69" s="1">
        <f>COUNTIFS(Table2[Sub-Sector],Table3[[#This Row],[Sub-Sector]],Table2[Uptrend],"Uptrend")/Table3[[#This Row],[Count]]</f>
        <v>0.41666666666666669</v>
      </c>
      <c r="D69" s="1">
        <f>COUNTIFS(Table2[Sub-Sector],Table3[[#This Row],[Sub-Sector]],Table2[1W Return vs Nifty],"&gt;=5")/Table3[[#This Row],[Count]]</f>
        <v>0.33333333333333331</v>
      </c>
      <c r="E69" s="1">
        <f>COUNTIFS(Table2[Sub-Sector],Table3[[#This Row],[Sub-Sector]],Table2[1M Return vs Nifty],"&gt;=5")/Table3[[#This Row],[Count]]</f>
        <v>0.5</v>
      </c>
      <c r="F69" s="1">
        <f>COUNTIFS(Table2[Sub-Sector],Table3[[#This Row],[Sub-Sector]],Table2[6M Return vs Nifty],"&gt;=10")/Table3[[#This Row],[Count]]</f>
        <v>0.41666666666666669</v>
      </c>
      <c r="G69" s="1">
        <f>COUNTIFS(Table2[Sub-Sector],Table3[[#This Row],[Sub-Sector]],Table2[1Y Return vs Nifty],"&gt;=10")/Table3[[#This Row],[Count]]</f>
        <v>0.33333333333333331</v>
      </c>
      <c r="H69" s="1">
        <f>COUNTIFS(Table2[Sub-Sector],Table3[[#This Row],[Sub-Sector]],Table2[RSI Exponential â€“ 14D],"&gt;=50")/Table3[[#This Row],[Count]]</f>
        <v>0.41666666666666669</v>
      </c>
      <c r="I69" s="1">
        <f>COUNTIFS(Table2[Sub-Sector],Table3[[#This Row],[Sub-Sector]],Table2[Relative Volume],"&gt;=1")/Table3[[#This Row],[Count]]</f>
        <v>0.25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0.33333333333333331</v>
      </c>
      <c r="M69" s="1">
        <f>COUNTIFS(Table2[Sub-Sector],Table3[[#This Row],[Sub-Sector]],Table2[% Away From Current Week High],"&lt;=0.05")/Table3[[#This Row],[Count]]</f>
        <v>0.66666666666666663</v>
      </c>
      <c r="N69" s="1">
        <f>COUNTIFS(Table2[Sub-Sector],Table3[[#This Row],[Sub-Sector]],Table2[% Away From Current Month Low],"&gt;=0.05")/Table3[[#This Row],[Count]]</f>
        <v>0.33333333333333331</v>
      </c>
      <c r="O69" s="1">
        <f>COUNTIFS(Table2[Sub-Sector],Table3[[#This Row],[Sub-Sector]],Table2[% Away From Current Month High],"&lt;=0.05")/Table3[[#This Row],[Count]]</f>
        <v>0.66666666666666663</v>
      </c>
      <c r="P69" s="1">
        <f>COUNTIFS(Table2[Sub-Sector],Table3[[#This Row],[Sub-Sector]],Table2[% Away From 52W High],"&lt;=10")/Table3[[#This Row],[Count]]</f>
        <v>0.25</v>
      </c>
      <c r="Q69" s="1">
        <f>COUNTIFS(Table2[Sub-Sector],Table3[[#This Row],[Sub-Sector]],Table2[% Away From 52W Low],"&gt;=10")/Table3[[#This Row],[Count]]</f>
        <v>0.83333333333333337</v>
      </c>
      <c r="R69" s="1">
        <f>COUNTIFS(Table2[Sub-Sector],Table3[[#This Row],[Sub-Sector]],Table2[% Price above 20 EMA],"&gt;=0")/Table3[[#This Row],[Count]]</f>
        <v>0.41666666666666669</v>
      </c>
      <c r="S69" s="1">
        <f>COUNTIFS(Table2[Sub-Sector],Table3[[#This Row],[Sub-Sector]],Table2[% Price above 50 EMA],"&gt;=0")/Table3[[#This Row],[Count]]</f>
        <v>0.5</v>
      </c>
      <c r="T69" s="1">
        <f>COUNTIFS(Table2[Sub-Sector],Table3[[#This Row],[Sub-Sector]],Table2[% Price above 200 EMA],"&gt;=0")/Table3[[#This Row],[Count]]</f>
        <v>0.75</v>
      </c>
      <c r="U69" s="1">
        <f>COUNTIFS(Table2[Sub-Sector],Table3[[#This Row],[Sub-Sector]],Table2[Rate of Change - Zone],"Positive")/Table3[[#This Row],[Count]]</f>
        <v>0.41666666666666669</v>
      </c>
      <c r="V69" s="1">
        <f>COUNTIFS(Table2[Sub-Sector],Table3[[#This Row],[Sub-Sector]],Table2[Sharpe Ratio],"&gt;=0.10")/Table3[[#This Row],[Count]]</f>
        <v>0.33333333333333331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</v>
      </c>
      <c r="X69">
        <f>_xlfn.RANK.AVG(Table3[[#This Row],[Score]],Table3[Score],1)</f>
        <v>37.5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69">
        <f>_xlfn.RANK.AVG(Table3[[#This Row],[Score 2 ]],Table3[[Score 2 ]],1)</f>
        <v>68.5</v>
      </c>
    </row>
    <row r="70" spans="1:26" x14ac:dyDescent="0.3">
      <c r="A70" t="s">
        <v>541</v>
      </c>
      <c r="B70">
        <f>COUNTIFS(Table2[Sub-Sector],Table3[[#This Row],[Sub-Sector]])</f>
        <v>4</v>
      </c>
      <c r="C70" s="1">
        <f>COUNTIFS(Table2[Sub-Sector],Table3[[#This Row],[Sub-Sector]],Table2[Uptrend],"Uptrend")/Table3[[#This Row],[Count]]</f>
        <v>0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0</v>
      </c>
      <c r="G70" s="1">
        <f>COUNTIFS(Table2[Sub-Sector],Table3[[#This Row],[Sub-Sector]],Table2[1Y Return vs Nifty],"&gt;=10")/Table3[[#This Row],[Count]]</f>
        <v>0.75</v>
      </c>
      <c r="H70" s="1">
        <f>COUNTIFS(Table2[Sub-Sector],Table3[[#This Row],[Sub-Sector]],Table2[RSI Exponential â€“ 14D],"&gt;=50")/Table3[[#This Row],[Count]]</f>
        <v>0</v>
      </c>
      <c r="I70" s="1">
        <f>COUNTIFS(Table2[Sub-Sector],Table3[[#This Row],[Sub-Sector]],Table2[Relative Volume],"&gt;=1")/Table3[[#This Row],[Count]]</f>
        <v>0.5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</v>
      </c>
      <c r="M70" s="1">
        <f>COUNTIFS(Table2[Sub-Sector],Table3[[#This Row],[Sub-Sector]],Table2[% Away From Current Week High],"&lt;=0.05")/Table3[[#This Row],[Count]]</f>
        <v>0.25</v>
      </c>
      <c r="N70" s="1">
        <f>COUNTIFS(Table2[Sub-Sector],Table3[[#This Row],[Sub-Sector]],Table2[% Away From Current Month Low],"&gt;=0.05")/Table3[[#This Row],[Count]]</f>
        <v>0</v>
      </c>
      <c r="O70" s="1">
        <f>COUNTIFS(Table2[Sub-Sector],Table3[[#This Row],[Sub-Sector]],Table2[% Away From Current Month High],"&lt;=0.05")/Table3[[#This Row],[Count]]</f>
        <v>0.25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</v>
      </c>
      <c r="S70" s="1">
        <f>COUNTIFS(Table2[Sub-Sector],Table3[[#This Row],[Sub-Sector]],Table2[% Price above 50 EMA],"&gt;=0")/Table3[[#This Row],[Count]]</f>
        <v>0</v>
      </c>
      <c r="T70" s="1">
        <f>COUNTIFS(Table2[Sub-Sector],Table3[[#This Row],[Sub-Sector]],Table2[% Price above 200 EMA],"&gt;=0")/Table3[[#This Row],[Count]]</f>
        <v>0.5</v>
      </c>
      <c r="U70" s="1">
        <f>COUNTIFS(Table2[Sub-Sector],Table3[[#This Row],[Sub-Sector]],Table2[Rate of Change - Zone],"Positive")/Table3[[#This Row],[Count]]</f>
        <v>0.25</v>
      </c>
      <c r="V70" s="1">
        <f>COUNTIFS(Table2[Sub-Sector],Table3[[#This Row],[Sub-Sector]],Table2[Sharpe Ratio],"&gt;=0.10")/Table3[[#This Row],[Count]]</f>
        <v>0.5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</v>
      </c>
      <c r="X70">
        <f>_xlfn.RANK.AVG(Table3[[#This Row],[Score]],Table3[Score],1)</f>
        <v>95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70">
        <f>_xlfn.RANK.AVG(Table3[[#This Row],[Score 2 ]],Table3[[Score 2 ]],1)</f>
        <v>68.5</v>
      </c>
    </row>
    <row r="71" spans="1:26" x14ac:dyDescent="0.3">
      <c r="A71" t="s">
        <v>1013</v>
      </c>
      <c r="B71">
        <f>COUNTIFS(Table2[Sub-Sector],Table3[[#This Row],[Sub-Sector]])</f>
        <v>2</v>
      </c>
      <c r="C71" s="1">
        <f>COUNTIFS(Table2[Sub-Sector],Table3[[#This Row],[Sub-Sector]],Table2[Uptrend],"Uptrend")/Table3[[#This Row],[Count]]</f>
        <v>0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0.5</v>
      </c>
      <c r="F71" s="1">
        <f>COUNTIFS(Table2[Sub-Sector],Table3[[#This Row],[Sub-Sector]],Table2[6M Return vs Nifty],"&gt;=10")/Table3[[#This Row],[Count]]</f>
        <v>0.5</v>
      </c>
      <c r="G71" s="1">
        <f>COUNTIFS(Table2[Sub-Sector],Table3[[#This Row],[Sub-Sector]],Table2[1Y Return vs Nifty],"&gt;=10")/Table3[[#This Row],[Count]]</f>
        <v>0.5</v>
      </c>
      <c r="H71" s="1">
        <f>COUNTIFS(Table2[Sub-Sector],Table3[[#This Row],[Sub-Sector]],Table2[RSI Exponential â€“ 14D],"&gt;=50")/Table3[[#This Row],[Count]]</f>
        <v>0</v>
      </c>
      <c r="I71" s="1">
        <f>COUNTIFS(Table2[Sub-Sector],Table3[[#This Row],[Sub-Sector]],Table2[Relative Volume],"&gt;=1")/Table3[[#This Row],[Count]]</f>
        <v>0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0</v>
      </c>
      <c r="O71" s="1">
        <f>COUNTIFS(Table2[Sub-Sector],Table3[[#This Row],[Sub-Sector]],Table2[% Away From Current Month High],"&lt;=0.05")/Table3[[#This Row],[Count]]</f>
        <v>1</v>
      </c>
      <c r="P71" s="1">
        <f>COUNTIFS(Table2[Sub-Sector],Table3[[#This Row],[Sub-Sector]],Table2[% Away From 52W High],"&lt;=10")/Table3[[#This Row],[Count]]</f>
        <v>0</v>
      </c>
      <c r="Q71" s="1">
        <f>COUNTIFS(Table2[Sub-Sector],Table3[[#This Row],[Sub-Sector]],Table2[% Away From 52W Low],"&gt;=10")/Table3[[#This Row],[Count]]</f>
        <v>0.5</v>
      </c>
      <c r="R71" s="1">
        <f>COUNTIFS(Table2[Sub-Sector],Table3[[#This Row],[Sub-Sector]],Table2[% Price above 20 EMA],"&gt;=0")/Table3[[#This Row],[Count]]</f>
        <v>0</v>
      </c>
      <c r="S71" s="1">
        <f>COUNTIFS(Table2[Sub-Sector],Table3[[#This Row],[Sub-Sector]],Table2[% Price above 50 EMA],"&gt;=0")/Table3[[#This Row],[Count]]</f>
        <v>0</v>
      </c>
      <c r="T71" s="1">
        <f>COUNTIFS(Table2[Sub-Sector],Table3[[#This Row],[Sub-Sector]],Table2[% Price above 200 EMA],"&gt;=0")/Table3[[#This Row],[Count]]</f>
        <v>0.5</v>
      </c>
      <c r="U71" s="1">
        <f>COUNTIFS(Table2[Sub-Sector],Table3[[#This Row],[Sub-Sector]],Table2[Rate of Change - Zone],"Positive")/Table3[[#This Row],[Count]]</f>
        <v>0.5</v>
      </c>
      <c r="V71" s="1">
        <f>COUNTIFS(Table2[Sub-Sector],Table3[[#This Row],[Sub-Sector]],Table2[Sharpe Ratio],"&gt;=0.10")/Table3[[#This Row],[Count]]</f>
        <v>0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496.5</v>
      </c>
      <c r="X71">
        <f>_xlfn.RANK.AVG(Table3[[#This Row],[Score]],Table3[Score],1)</f>
        <v>77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71">
        <f>_xlfn.RANK.AVG(Table3[[#This Row],[Score 2 ]],Table3[[Score 2 ]],1)</f>
        <v>70</v>
      </c>
    </row>
    <row r="72" spans="1:26" x14ac:dyDescent="0.3">
      <c r="A72" t="s">
        <v>54</v>
      </c>
      <c r="B72">
        <f>COUNTIFS(Table2[Sub-Sector],Table3[[#This Row],[Sub-Sector]])</f>
        <v>17</v>
      </c>
      <c r="C72" s="1">
        <f>COUNTIFS(Table2[Sub-Sector],Table3[[#This Row],[Sub-Sector]],Table2[Uptrend],"Uptrend")/Table3[[#This Row],[Count]]</f>
        <v>5.8823529411764705E-2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5.8823529411764705E-2</v>
      </c>
      <c r="F72" s="1">
        <f>COUNTIFS(Table2[Sub-Sector],Table3[[#This Row],[Sub-Sector]],Table2[6M Return vs Nifty],"&gt;=10")/Table3[[#This Row],[Count]]</f>
        <v>5.8823529411764705E-2</v>
      </c>
      <c r="G72" s="1">
        <f>COUNTIFS(Table2[Sub-Sector],Table3[[#This Row],[Sub-Sector]],Table2[1Y Return vs Nifty],"&gt;=10")/Table3[[#This Row],[Count]]</f>
        <v>0.23529411764705882</v>
      </c>
      <c r="H72" s="1">
        <f>COUNTIFS(Table2[Sub-Sector],Table3[[#This Row],[Sub-Sector]],Table2[RSI Exponential â€“ 14D],"&gt;=50")/Table3[[#This Row],[Count]]</f>
        <v>5.8823529411764705E-2</v>
      </c>
      <c r="I72" s="1">
        <f>COUNTIFS(Table2[Sub-Sector],Table3[[#This Row],[Sub-Sector]],Table2[Relative Volume],"&gt;=1")/Table3[[#This Row],[Count]]</f>
        <v>0.58823529411764708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0.35294117647058826</v>
      </c>
      <c r="N72" s="1">
        <f>COUNTIFS(Table2[Sub-Sector],Table3[[#This Row],[Sub-Sector]],Table2[% Away From Current Month Low],"&gt;=0.05")/Table3[[#This Row],[Count]]</f>
        <v>0</v>
      </c>
      <c r="O72" s="1">
        <f>COUNTIFS(Table2[Sub-Sector],Table3[[#This Row],[Sub-Sector]],Table2[% Away From Current Month High],"&lt;=0.05")/Table3[[#This Row],[Count]]</f>
        <v>0.35294117647058826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0.6470588235294118</v>
      </c>
      <c r="R72" s="1">
        <f>COUNTIFS(Table2[Sub-Sector],Table3[[#This Row],[Sub-Sector]],Table2[% Price above 20 EMA],"&gt;=0")/Table3[[#This Row],[Count]]</f>
        <v>5.8823529411764705E-2</v>
      </c>
      <c r="S72" s="1">
        <f>COUNTIFS(Table2[Sub-Sector],Table3[[#This Row],[Sub-Sector]],Table2[% Price above 50 EMA],"&gt;=0")/Table3[[#This Row],[Count]]</f>
        <v>5.8823529411764705E-2</v>
      </c>
      <c r="T72" s="1">
        <f>COUNTIFS(Table2[Sub-Sector],Table3[[#This Row],[Sub-Sector]],Table2[% Price above 200 EMA],"&gt;=0")/Table3[[#This Row],[Count]]</f>
        <v>0.17647058823529413</v>
      </c>
      <c r="U72" s="1">
        <f>COUNTIFS(Table2[Sub-Sector],Table3[[#This Row],[Sub-Sector]],Table2[Rate of Change - Zone],"Positive")/Table3[[#This Row],[Count]]</f>
        <v>0.41176470588235292</v>
      </c>
      <c r="V72" s="1">
        <f>COUNTIFS(Table2[Sub-Sector],Table3[[#This Row],[Sub-Sector]],Table2[Sharpe Ratio],"&gt;=0.10")/Table3[[#This Row],[Count]]</f>
        <v>0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</v>
      </c>
      <c r="X72">
        <f>_xlfn.RANK.AVG(Table3[[#This Row],[Score]],Table3[Score],1)</f>
        <v>78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</v>
      </c>
      <c r="Z72">
        <f>_xlfn.RANK.AVG(Table3[[#This Row],[Score 2 ]],Table3[[Score 2 ]],1)</f>
        <v>71</v>
      </c>
    </row>
    <row r="73" spans="1:26" x14ac:dyDescent="0.3">
      <c r="A73" t="s">
        <v>18</v>
      </c>
      <c r="B73">
        <f>COUNTIFS(Table2[Sub-Sector],Table3[[#This Row],[Sub-Sector]])</f>
        <v>6</v>
      </c>
      <c r="C73" s="1">
        <f>COUNTIFS(Table2[Sub-Sector],Table3[[#This Row],[Sub-Sector]],Table2[Uptrend],"Uptrend")/Table3[[#This Row],[Count]]</f>
        <v>0</v>
      </c>
      <c r="D73" s="1">
        <f>COUNTIFS(Table2[Sub-Sector],Table3[[#This Row],[Sub-Sector]],Table2[1W Return vs Nifty],"&gt;=5")/Table3[[#This Row],[Count]]</f>
        <v>0.16666666666666666</v>
      </c>
      <c r="E73" s="1">
        <f>COUNTIFS(Table2[Sub-Sector],Table3[[#This Row],[Sub-Sector]],Table2[1M Return vs Nifty],"&gt;=5")/Table3[[#This Row],[Count]]</f>
        <v>0.16666666666666666</v>
      </c>
      <c r="F73" s="1">
        <f>COUNTIFS(Table2[Sub-Sector],Table3[[#This Row],[Sub-Sector]],Table2[6M Return vs Nifty],"&gt;=10")/Table3[[#This Row],[Count]]</f>
        <v>0</v>
      </c>
      <c r="G73" s="1">
        <f>COUNTIFS(Table2[Sub-Sector],Table3[[#This Row],[Sub-Sector]],Table2[1Y Return vs Nifty],"&gt;=10")/Table3[[#This Row],[Count]]</f>
        <v>0.66666666666666663</v>
      </c>
      <c r="H73" s="1">
        <f>COUNTIFS(Table2[Sub-Sector],Table3[[#This Row],[Sub-Sector]],Table2[RSI Exponential â€“ 14D],"&gt;=50")/Table3[[#This Row],[Count]]</f>
        <v>0.16666666666666666</v>
      </c>
      <c r="I73" s="1">
        <f>COUNTIFS(Table2[Sub-Sector],Table3[[#This Row],[Sub-Sector]],Table2[Relative Volume],"&gt;=1")/Table3[[#This Row],[Count]]</f>
        <v>0.5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0.83333333333333337</v>
      </c>
      <c r="L73" s="1">
        <f>COUNTIFS(Table2[Sub-Sector],Table3[[#This Row],[Sub-Sector]],Table2[% Away From Current Week Low],"&gt;=0.05")/Table3[[#This Row],[Count]]</f>
        <v>0.33333333333333331</v>
      </c>
      <c r="M73" s="1">
        <f>COUNTIFS(Table2[Sub-Sector],Table3[[#This Row],[Sub-Sector]],Table2[% Away From Current Week High],"&lt;=0.05")/Table3[[#This Row],[Count]]</f>
        <v>0.66666666666666663</v>
      </c>
      <c r="N73" s="1">
        <f>COUNTIFS(Table2[Sub-Sector],Table3[[#This Row],[Sub-Sector]],Table2[% Away From Current Month Low],"&gt;=0.05")/Table3[[#This Row],[Count]]</f>
        <v>0.33333333333333331</v>
      </c>
      <c r="O73" s="1">
        <f>COUNTIFS(Table2[Sub-Sector],Table3[[#This Row],[Sub-Sector]],Table2[% Away From Current Month High],"&lt;=0.05")/Table3[[#This Row],[Count]]</f>
        <v>0.66666666666666663</v>
      </c>
      <c r="P73" s="1">
        <f>COUNTIFS(Table2[Sub-Sector],Table3[[#This Row],[Sub-Sector]],Table2[% Away From 52W High],"&lt;=10")/Table3[[#This Row],[Count]]</f>
        <v>0</v>
      </c>
      <c r="Q73" s="1">
        <f>COUNTIFS(Table2[Sub-Sector],Table3[[#This Row],[Sub-Sector]],Table2[% Away From 52W Low],"&gt;=10")/Table3[[#This Row],[Count]]</f>
        <v>0.83333333333333337</v>
      </c>
      <c r="R73" s="1">
        <f>COUNTIFS(Table2[Sub-Sector],Table3[[#This Row],[Sub-Sector]],Table2[% Price above 20 EMA],"&gt;=0")/Table3[[#This Row],[Count]]</f>
        <v>0.16666666666666666</v>
      </c>
      <c r="S73" s="1">
        <f>COUNTIFS(Table2[Sub-Sector],Table3[[#This Row],[Sub-Sector]],Table2[% Price above 50 EMA],"&gt;=0")/Table3[[#This Row],[Count]]</f>
        <v>0</v>
      </c>
      <c r="T73" s="1">
        <f>COUNTIFS(Table2[Sub-Sector],Table3[[#This Row],[Sub-Sector]],Table2[% Price above 200 EMA],"&gt;=0")/Table3[[#This Row],[Count]]</f>
        <v>0.33333333333333331</v>
      </c>
      <c r="U73" s="1">
        <f>COUNTIFS(Table2[Sub-Sector],Table3[[#This Row],[Sub-Sector]],Table2[Rate of Change - Zone],"Positive")/Table3[[#This Row],[Count]]</f>
        <v>0.16666666666666666</v>
      </c>
      <c r="V73" s="1">
        <f>COUNTIFS(Table2[Sub-Sector],Table3[[#This Row],[Sub-Sector]],Table2[Sharpe Ratio],"&gt;=0.10")/Table3[[#This Row],[Count]]</f>
        <v>0.33333333333333331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</v>
      </c>
      <c r="X73">
        <f>_xlfn.RANK.AVG(Table3[[#This Row],[Score]],Table3[Score],1)</f>
        <v>75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73">
        <f>_xlfn.RANK.AVG(Table3[[#This Row],[Score 2 ]],Table3[[Score 2 ]],1)</f>
        <v>72</v>
      </c>
    </row>
    <row r="74" spans="1:26" x14ac:dyDescent="0.3">
      <c r="A74" t="s">
        <v>21</v>
      </c>
      <c r="B74">
        <f>COUNTIFS(Table2[Sub-Sector],Table3[[#This Row],[Sub-Sector]])</f>
        <v>21</v>
      </c>
      <c r="C74" s="1">
        <f>COUNTIFS(Table2[Sub-Sector],Table3[[#This Row],[Sub-Sector]],Table2[Uptrend],"Uptrend")/Table3[[#This Row],[Count]]</f>
        <v>0.33333333333333331</v>
      </c>
      <c r="D74" s="1">
        <f>COUNTIFS(Table2[Sub-Sector],Table3[[#This Row],[Sub-Sector]],Table2[1W Return vs Nifty],"&gt;=5")/Table3[[#This Row],[Count]]</f>
        <v>4.7619047619047616E-2</v>
      </c>
      <c r="E74" s="1">
        <f>COUNTIFS(Table2[Sub-Sector],Table3[[#This Row],[Sub-Sector]],Table2[1M Return vs Nifty],"&gt;=5")/Table3[[#This Row],[Count]]</f>
        <v>0.47619047619047616</v>
      </c>
      <c r="F74" s="1">
        <f>COUNTIFS(Table2[Sub-Sector],Table3[[#This Row],[Sub-Sector]],Table2[6M Return vs Nifty],"&gt;=10")/Table3[[#This Row],[Count]]</f>
        <v>0.47619047619047616</v>
      </c>
      <c r="G74" s="1">
        <f>COUNTIFS(Table2[Sub-Sector],Table3[[#This Row],[Sub-Sector]],Table2[1Y Return vs Nifty],"&gt;=10")/Table3[[#This Row],[Count]]</f>
        <v>0.38095238095238093</v>
      </c>
      <c r="H74" s="1">
        <f>COUNTIFS(Table2[Sub-Sector],Table3[[#This Row],[Sub-Sector]],Table2[RSI Exponential â€“ 14D],"&gt;=50")/Table3[[#This Row],[Count]]</f>
        <v>0.5714285714285714</v>
      </c>
      <c r="I74" s="1">
        <f>COUNTIFS(Table2[Sub-Sector],Table3[[#This Row],[Sub-Sector]],Table2[Relative Volume],"&gt;=1")/Table3[[#This Row],[Count]]</f>
        <v>9.5238095238095233E-2</v>
      </c>
      <c r="J74" s="1">
        <f>COUNTIFS(Table2[Sub-Sector],Table3[[#This Row],[Sub-Sector]],Table2[% Away From Day Low],"&gt;=0.05")/Table3[[#This Row],[Count]]</f>
        <v>4.7619047619047616E-2</v>
      </c>
      <c r="K74" s="1">
        <f>COUNTIFS(Table2[Sub-Sector],Table3[[#This Row],[Sub-Sector]],Table2[% Away From Day High],"&lt;=0.05")/Table3[[#This Row],[Count]]</f>
        <v>0.95238095238095233</v>
      </c>
      <c r="L74" s="1">
        <f>COUNTIFS(Table2[Sub-Sector],Table3[[#This Row],[Sub-Sector]],Table2[% Away From Current Week Low],"&gt;=0.05")/Table3[[#This Row],[Count]]</f>
        <v>0.47619047619047616</v>
      </c>
      <c r="M74" s="1">
        <f>COUNTIFS(Table2[Sub-Sector],Table3[[#This Row],[Sub-Sector]],Table2[% Away From Current Week High],"&lt;=0.05")/Table3[[#This Row],[Count]]</f>
        <v>0.76190476190476186</v>
      </c>
      <c r="N74" s="1">
        <f>COUNTIFS(Table2[Sub-Sector],Table3[[#This Row],[Sub-Sector]],Table2[% Away From Current Month Low],"&gt;=0.05")/Table3[[#This Row],[Count]]</f>
        <v>0.52380952380952384</v>
      </c>
      <c r="O74" s="1">
        <f>COUNTIFS(Table2[Sub-Sector],Table3[[#This Row],[Sub-Sector]],Table2[% Away From Current Month High],"&lt;=0.05")/Table3[[#This Row],[Count]]</f>
        <v>0.76190476190476186</v>
      </c>
      <c r="P74" s="1">
        <f>COUNTIFS(Table2[Sub-Sector],Table3[[#This Row],[Sub-Sector]],Table2[% Away From 52W High],"&lt;=10")/Table3[[#This Row],[Count]]</f>
        <v>0.33333333333333331</v>
      </c>
      <c r="Q74" s="1">
        <f>COUNTIFS(Table2[Sub-Sector],Table3[[#This Row],[Sub-Sector]],Table2[% Away From 52W Low],"&gt;=10")/Table3[[#This Row],[Count]]</f>
        <v>0.80952380952380953</v>
      </c>
      <c r="R74" s="1">
        <f>COUNTIFS(Table2[Sub-Sector],Table3[[#This Row],[Sub-Sector]],Table2[% Price above 20 EMA],"&gt;=0")/Table3[[#This Row],[Count]]</f>
        <v>0.47619047619047616</v>
      </c>
      <c r="S74" s="1">
        <f>COUNTIFS(Table2[Sub-Sector],Table3[[#This Row],[Sub-Sector]],Table2[% Price above 50 EMA],"&gt;=0")/Table3[[#This Row],[Count]]</f>
        <v>0.38095238095238093</v>
      </c>
      <c r="T74" s="1">
        <f>COUNTIFS(Table2[Sub-Sector],Table3[[#This Row],[Sub-Sector]],Table2[% Price above 200 EMA],"&gt;=0")/Table3[[#This Row],[Count]]</f>
        <v>0.66666666666666663</v>
      </c>
      <c r="U74" s="1">
        <f>COUNTIFS(Table2[Sub-Sector],Table3[[#This Row],[Sub-Sector]],Table2[Rate of Change - Zone],"Positive")/Table3[[#This Row],[Count]]</f>
        <v>0.42857142857142855</v>
      </c>
      <c r="V74" s="1">
        <f>COUNTIFS(Table2[Sub-Sector],Table3[[#This Row],[Sub-Sector]],Table2[Sharpe Ratio],"&gt;=0.10")/Table3[[#This Row],[Count]]</f>
        <v>9.5238095238095233E-2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413.5</v>
      </c>
      <c r="X74">
        <f>_xlfn.RANK.AVG(Table3[[#This Row],[Score]],Table3[Score],1)</f>
        <v>53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74">
        <f>_xlfn.RANK.AVG(Table3[[#This Row],[Score 2 ]],Table3[[Score 2 ]],1)</f>
        <v>73</v>
      </c>
    </row>
    <row r="75" spans="1:26" x14ac:dyDescent="0.3">
      <c r="A75" t="s">
        <v>362</v>
      </c>
      <c r="B75">
        <f>COUNTIFS(Table2[Sub-Sector],Table3[[#This Row],[Sub-Sector]])</f>
        <v>5</v>
      </c>
      <c r="C75" s="1">
        <f>COUNTIFS(Table2[Sub-Sector],Table3[[#This Row],[Sub-Sector]],Table2[Uptrend],"Uptrend")/Table3[[#This Row],[Count]]</f>
        <v>0.4</v>
      </c>
      <c r="D75" s="1">
        <f>COUNTIFS(Table2[Sub-Sector],Table3[[#This Row],[Sub-Sector]],Table2[1W Return vs Nifty],"&gt;=5")/Table3[[#This Row],[Count]]</f>
        <v>0.2</v>
      </c>
      <c r="E75" s="1">
        <f>COUNTIFS(Table2[Sub-Sector],Table3[[#This Row],[Sub-Sector]],Table2[1M Return vs Nifty],"&gt;=5")/Table3[[#This Row],[Count]]</f>
        <v>0.6</v>
      </c>
      <c r="F75" s="1">
        <f>COUNTIFS(Table2[Sub-Sector],Table3[[#This Row],[Sub-Sector]],Table2[6M Return vs Nifty],"&gt;=10")/Table3[[#This Row],[Count]]</f>
        <v>0.4</v>
      </c>
      <c r="G75" s="1">
        <f>COUNTIFS(Table2[Sub-Sector],Table3[[#This Row],[Sub-Sector]],Table2[1Y Return vs Nifty],"&gt;=10")/Table3[[#This Row],[Count]]</f>
        <v>0.4</v>
      </c>
      <c r="H75" s="1">
        <f>COUNTIFS(Table2[Sub-Sector],Table3[[#This Row],[Sub-Sector]],Table2[RSI Exponential â€“ 14D],"&gt;=50")/Table3[[#This Row],[Count]]</f>
        <v>0.2</v>
      </c>
      <c r="I75" s="1">
        <f>COUNTIFS(Table2[Sub-Sector],Table3[[#This Row],[Sub-Sector]],Table2[Relative Volume],"&gt;=1")/Table3[[#This Row],[Count]]</f>
        <v>0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0.2</v>
      </c>
      <c r="M75" s="1">
        <f>COUNTIFS(Table2[Sub-Sector],Table3[[#This Row],[Sub-Sector]],Table2[% Away From Current Week High],"&lt;=0.05")/Table3[[#This Row],[Count]]</f>
        <v>0.6</v>
      </c>
      <c r="N75" s="1">
        <f>COUNTIFS(Table2[Sub-Sector],Table3[[#This Row],[Sub-Sector]],Table2[% Away From Current Month Low],"&gt;=0.05")/Table3[[#This Row],[Count]]</f>
        <v>0.2</v>
      </c>
      <c r="O75" s="1">
        <f>COUNTIFS(Table2[Sub-Sector],Table3[[#This Row],[Sub-Sector]],Table2[% Away From Current Month High],"&lt;=0.05")/Table3[[#This Row],[Count]]</f>
        <v>0.4</v>
      </c>
      <c r="P75" s="1">
        <f>COUNTIFS(Table2[Sub-Sector],Table3[[#This Row],[Sub-Sector]],Table2[% Away From 52W High],"&lt;=10")/Table3[[#This Row],[Count]]</f>
        <v>0.2</v>
      </c>
      <c r="Q75" s="1">
        <f>COUNTIFS(Table2[Sub-Sector],Table3[[#This Row],[Sub-Sector]],Table2[% Away From 52W Low],"&gt;=10")/Table3[[#This Row],[Count]]</f>
        <v>0.8</v>
      </c>
      <c r="R75" s="1">
        <f>COUNTIFS(Table2[Sub-Sector],Table3[[#This Row],[Sub-Sector]],Table2[% Price above 20 EMA],"&gt;=0")/Table3[[#This Row],[Count]]</f>
        <v>0.2</v>
      </c>
      <c r="S75" s="1">
        <f>COUNTIFS(Table2[Sub-Sector],Table3[[#This Row],[Sub-Sector]],Table2[% Price above 50 EMA],"&gt;=0")/Table3[[#This Row],[Count]]</f>
        <v>0.2</v>
      </c>
      <c r="T75" s="1">
        <f>COUNTIFS(Table2[Sub-Sector],Table3[[#This Row],[Sub-Sector]],Table2[% Price above 200 EMA],"&gt;=0")/Table3[[#This Row],[Count]]</f>
        <v>0.4</v>
      </c>
      <c r="U75" s="1">
        <f>COUNTIFS(Table2[Sub-Sector],Table3[[#This Row],[Sub-Sector]],Table2[Rate of Change - Zone],"Positive")/Table3[[#This Row],[Count]]</f>
        <v>0.6</v>
      </c>
      <c r="V75" s="1">
        <f>COUNTIFS(Table2[Sub-Sector],Table3[[#This Row],[Sub-Sector]],Table2[Sharpe Ratio],"&gt;=0.10")/Table3[[#This Row],[Count]]</f>
        <v>0.2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376</v>
      </c>
      <c r="X75">
        <f>_xlfn.RANK.AVG(Table3[[#This Row],[Score]],Table3[Score],1)</f>
        <v>44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</v>
      </c>
      <c r="Z75">
        <f>_xlfn.RANK.AVG(Table3[[#This Row],[Score 2 ]],Table3[[Score 2 ]],1)</f>
        <v>74.5</v>
      </c>
    </row>
    <row r="76" spans="1:26" x14ac:dyDescent="0.3">
      <c r="A76" t="s">
        <v>983</v>
      </c>
      <c r="B76">
        <f>COUNTIFS(Table2[Sub-Sector],Table3[[#This Row],[Sub-Sector]])</f>
        <v>5</v>
      </c>
      <c r="C76" s="1">
        <f>COUNTIFS(Table2[Sub-Sector],Table3[[#This Row],[Sub-Sector]],Table2[Uptrend],"Uptrend")/Table3[[#This Row],[Count]]</f>
        <v>0.4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0.2</v>
      </c>
      <c r="F76" s="1">
        <f>COUNTIFS(Table2[Sub-Sector],Table3[[#This Row],[Sub-Sector]],Table2[6M Return vs Nifty],"&gt;=10")/Table3[[#This Row],[Count]]</f>
        <v>0.4</v>
      </c>
      <c r="G76" s="1">
        <f>COUNTIFS(Table2[Sub-Sector],Table3[[#This Row],[Sub-Sector]],Table2[1Y Return vs Nifty],"&gt;=10")/Table3[[#This Row],[Count]]</f>
        <v>0.4</v>
      </c>
      <c r="H76" s="1">
        <f>COUNTIFS(Table2[Sub-Sector],Table3[[#This Row],[Sub-Sector]],Table2[RSI Exponential â€“ 14D],"&gt;=50")/Table3[[#This Row],[Count]]</f>
        <v>0.2</v>
      </c>
      <c r="I76" s="1">
        <f>COUNTIFS(Table2[Sub-Sector],Table3[[#This Row],[Sub-Sector]],Table2[Relative Volume],"&gt;=1")/Table3[[#This Row],[Count]]</f>
        <v>0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0.4</v>
      </c>
      <c r="M76" s="1">
        <f>COUNTIFS(Table2[Sub-Sector],Table3[[#This Row],[Sub-Sector]],Table2[% Away From Current Week High],"&lt;=0.05")/Table3[[#This Row],[Count]]</f>
        <v>0.8</v>
      </c>
      <c r="N76" s="1">
        <f>COUNTIFS(Table2[Sub-Sector],Table3[[#This Row],[Sub-Sector]],Table2[% Away From Current Month Low],"&gt;=0.05")/Table3[[#This Row],[Count]]</f>
        <v>0.4</v>
      </c>
      <c r="O76" s="1">
        <f>COUNTIFS(Table2[Sub-Sector],Table3[[#This Row],[Sub-Sector]],Table2[% Away From Current Month High],"&lt;=0.05")/Table3[[#This Row],[Count]]</f>
        <v>0.8</v>
      </c>
      <c r="P76" s="1">
        <f>COUNTIFS(Table2[Sub-Sector],Table3[[#This Row],[Sub-Sector]],Table2[% Away From 52W High],"&lt;=10")/Table3[[#This Row],[Count]]</f>
        <v>0.2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0.2</v>
      </c>
      <c r="S76" s="1">
        <f>COUNTIFS(Table2[Sub-Sector],Table3[[#This Row],[Sub-Sector]],Table2[% Price above 50 EMA],"&gt;=0")/Table3[[#This Row],[Count]]</f>
        <v>0.2</v>
      </c>
      <c r="T76" s="1">
        <f>COUNTIFS(Table2[Sub-Sector],Table3[[#This Row],[Sub-Sector]],Table2[% Price above 200 EMA],"&gt;=0")/Table3[[#This Row],[Count]]</f>
        <v>0.6</v>
      </c>
      <c r="U76" s="1">
        <f>COUNTIFS(Table2[Sub-Sector],Table3[[#This Row],[Sub-Sector]],Table2[Rate of Change - Zone],"Positive")/Table3[[#This Row],[Count]]</f>
        <v>0.6</v>
      </c>
      <c r="V76" s="1">
        <f>COUNTIFS(Table2[Sub-Sector],Table3[[#This Row],[Sub-Sector]],Table2[Sharpe Ratio],"&gt;=0.10")/Table3[[#This Row],[Count]]</f>
        <v>0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478</v>
      </c>
      <c r="X76">
        <f>_xlfn.RANK.AVG(Table3[[#This Row],[Score]],Table3[Score],1)</f>
        <v>73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</v>
      </c>
      <c r="Z76">
        <f>_xlfn.RANK.AVG(Table3[[#This Row],[Score 2 ]],Table3[[Score 2 ]],1)</f>
        <v>74.5</v>
      </c>
    </row>
    <row r="77" spans="1:26" x14ac:dyDescent="0.3">
      <c r="A77" t="s">
        <v>196</v>
      </c>
      <c r="B77">
        <f>COUNTIFS(Table2[Sub-Sector],Table3[[#This Row],[Sub-Sector]])</f>
        <v>2</v>
      </c>
      <c r="C77" s="1">
        <f>COUNTIFS(Table2[Sub-Sector],Table3[[#This Row],[Sub-Sector]],Table2[Uptrend],"Uptrend")/Table3[[#This Row],[Count]]</f>
        <v>0.5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0.5</v>
      </c>
      <c r="F77" s="1">
        <f>COUNTIFS(Table2[Sub-Sector],Table3[[#This Row],[Sub-Sector]],Table2[6M Return vs Nifty],"&gt;=10")/Table3[[#This Row],[Count]]</f>
        <v>0</v>
      </c>
      <c r="G77" s="1">
        <f>COUNTIFS(Table2[Sub-Sector],Table3[[#This Row],[Sub-Sector]],Table2[1Y Return vs Nifty],"&gt;=10")/Table3[[#This Row],[Count]]</f>
        <v>0.5</v>
      </c>
      <c r="H77" s="1">
        <f>COUNTIFS(Table2[Sub-Sector],Table3[[#This Row],[Sub-Sector]],Table2[RSI Exponential â€“ 14D],"&gt;=50")/Table3[[#This Row],[Count]]</f>
        <v>0.5</v>
      </c>
      <c r="I77" s="1">
        <f>COUNTIFS(Table2[Sub-Sector],Table3[[#This Row],[Sub-Sector]],Table2[Relative Volume],"&gt;=1")/Table3[[#This Row],[Count]]</f>
        <v>0</v>
      </c>
      <c r="J77" s="1">
        <f>COUNTIFS(Table2[Sub-Sector],Table3[[#This Row],[Sub-Sector]],Table2[% Away From Day Low],"&gt;=0.05")/Table3[[#This Row],[Count]]</f>
        <v>0.5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0.5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0.5</v>
      </c>
      <c r="O77" s="1">
        <f>COUNTIFS(Table2[Sub-Sector],Table3[[#This Row],[Sub-Sector]],Table2[% Away From Current Month High],"&lt;=0.05")/Table3[[#This Row],[Count]]</f>
        <v>1</v>
      </c>
      <c r="P77" s="1">
        <f>COUNTIFS(Table2[Sub-Sector],Table3[[#This Row],[Sub-Sector]],Table2[% Away From 52W High],"&lt;=10")/Table3[[#This Row],[Count]]</f>
        <v>0.5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0.5</v>
      </c>
      <c r="S77" s="1">
        <f>COUNTIFS(Table2[Sub-Sector],Table3[[#This Row],[Sub-Sector]],Table2[% Price above 50 EMA],"&gt;=0")/Table3[[#This Row],[Count]]</f>
        <v>0</v>
      </c>
      <c r="T77" s="1">
        <f>COUNTIFS(Table2[Sub-Sector],Table3[[#This Row],[Sub-Sector]],Table2[% Price above 200 EMA],"&gt;=0")/Table3[[#This Row],[Count]]</f>
        <v>1</v>
      </c>
      <c r="U77" s="1">
        <f>COUNTIFS(Table2[Sub-Sector],Table3[[#This Row],[Sub-Sector]],Table2[Rate of Change - Zone],"Positive")/Table3[[#This Row],[Count]]</f>
        <v>1</v>
      </c>
      <c r="V77" s="1">
        <f>COUNTIFS(Table2[Sub-Sector],Table3[[#This Row],[Sub-Sector]],Table2[Sharpe Ratio],"&gt;=0.10")/Table3[[#This Row],[Count]]</f>
        <v>0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437.5</v>
      </c>
      <c r="X77">
        <f>_xlfn.RANK.AVG(Table3[[#This Row],[Score]],Table3[Score],1)</f>
        <v>65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</v>
      </c>
      <c r="Z77">
        <f>_xlfn.RANK.AVG(Table3[[#This Row],[Score 2 ]],Table3[[Score 2 ]],1)</f>
        <v>76</v>
      </c>
    </row>
    <row r="78" spans="1:26" x14ac:dyDescent="0.3">
      <c r="A78" t="s">
        <v>246</v>
      </c>
      <c r="B78">
        <f>COUNTIFS(Table2[Sub-Sector],Table3[[#This Row],[Sub-Sector]])</f>
        <v>8</v>
      </c>
      <c r="C78" s="1">
        <f>COUNTIFS(Table2[Sub-Sector],Table3[[#This Row],[Sub-Sector]],Table2[Uptrend],"Uptrend")/Table3[[#This Row],[Count]]</f>
        <v>0.25</v>
      </c>
      <c r="D78" s="1">
        <f>COUNTIFS(Table2[Sub-Sector],Table3[[#This Row],[Sub-Sector]],Table2[1W Return vs Nifty],"&gt;=5")/Table3[[#This Row],[Count]]</f>
        <v>0.25</v>
      </c>
      <c r="E78" s="1">
        <f>COUNTIFS(Table2[Sub-Sector],Table3[[#This Row],[Sub-Sector]],Table2[1M Return vs Nifty],"&gt;=5")/Table3[[#This Row],[Count]]</f>
        <v>0.25</v>
      </c>
      <c r="F78" s="1">
        <f>COUNTIFS(Table2[Sub-Sector],Table3[[#This Row],[Sub-Sector]],Table2[6M Return vs Nifty],"&gt;=10")/Table3[[#This Row],[Count]]</f>
        <v>0.25</v>
      </c>
      <c r="G78" s="1">
        <f>COUNTIFS(Table2[Sub-Sector],Table3[[#This Row],[Sub-Sector]],Table2[1Y Return vs Nifty],"&gt;=10")/Table3[[#This Row],[Count]]</f>
        <v>0.5</v>
      </c>
      <c r="H78" s="1">
        <f>COUNTIFS(Table2[Sub-Sector],Table3[[#This Row],[Sub-Sector]],Table2[RSI Exponential â€“ 14D],"&gt;=50")/Table3[[#This Row],[Count]]</f>
        <v>0.25</v>
      </c>
      <c r="I78" s="1">
        <f>COUNTIFS(Table2[Sub-Sector],Table3[[#This Row],[Sub-Sector]],Table2[Relative Volume],"&gt;=1")/Table3[[#This Row],[Count]]</f>
        <v>0.125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0.875</v>
      </c>
      <c r="L78" s="1">
        <f>COUNTIFS(Table2[Sub-Sector],Table3[[#This Row],[Sub-Sector]],Table2[% Away From Current Week Low],"&gt;=0.05")/Table3[[#This Row],[Count]]</f>
        <v>0.25</v>
      </c>
      <c r="M78" s="1">
        <f>COUNTIFS(Table2[Sub-Sector],Table3[[#This Row],[Sub-Sector]],Table2[% Away From Current Week High],"&lt;=0.05")/Table3[[#This Row],[Count]]</f>
        <v>0.5</v>
      </c>
      <c r="N78" s="1">
        <f>COUNTIFS(Table2[Sub-Sector],Table3[[#This Row],[Sub-Sector]],Table2[% Away From Current Month Low],"&gt;=0.05")/Table3[[#This Row],[Count]]</f>
        <v>0.25</v>
      </c>
      <c r="O78" s="1">
        <f>COUNTIFS(Table2[Sub-Sector],Table3[[#This Row],[Sub-Sector]],Table2[% Away From Current Month High],"&lt;=0.05")/Table3[[#This Row],[Count]]</f>
        <v>0.5</v>
      </c>
      <c r="P78" s="1">
        <f>COUNTIFS(Table2[Sub-Sector],Table3[[#This Row],[Sub-Sector]],Table2[% Away From 52W High],"&lt;=10")/Table3[[#This Row],[Count]]</f>
        <v>0.125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0.125</v>
      </c>
      <c r="S78" s="1">
        <f>COUNTIFS(Table2[Sub-Sector],Table3[[#This Row],[Sub-Sector]],Table2[% Price above 50 EMA],"&gt;=0")/Table3[[#This Row],[Count]]</f>
        <v>0.125</v>
      </c>
      <c r="T78" s="1">
        <f>COUNTIFS(Table2[Sub-Sector],Table3[[#This Row],[Sub-Sector]],Table2[% Price above 200 EMA],"&gt;=0")/Table3[[#This Row],[Count]]</f>
        <v>0.625</v>
      </c>
      <c r="U78" s="1">
        <f>COUNTIFS(Table2[Sub-Sector],Table3[[#This Row],[Sub-Sector]],Table2[Rate of Change - Zone],"Positive")/Table3[[#This Row],[Count]]</f>
        <v>0.375</v>
      </c>
      <c r="V78" s="1">
        <f>COUNTIFS(Table2[Sub-Sector],Table3[[#This Row],[Sub-Sector]],Table2[Sharpe Ratio],"&gt;=0.10")/Table3[[#This Row],[Count]]</f>
        <v>0.25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</v>
      </c>
      <c r="X78">
        <f>_xlfn.RANK.AVG(Table3[[#This Row],[Score]],Table3[Score],1)</f>
        <v>64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</v>
      </c>
      <c r="Z78">
        <f>_xlfn.RANK.AVG(Table3[[#This Row],[Score 2 ]],Table3[[Score 2 ]],1)</f>
        <v>77</v>
      </c>
    </row>
    <row r="79" spans="1:26" x14ac:dyDescent="0.3">
      <c r="A79" t="s">
        <v>105</v>
      </c>
      <c r="B79">
        <f>COUNTIFS(Table2[Sub-Sector],Table3[[#This Row],[Sub-Sector]])</f>
        <v>2</v>
      </c>
      <c r="C79" s="1">
        <f>COUNTIFS(Table2[Sub-Sector],Table3[[#This Row],[Sub-Sector]],Table2[Uptrend],"Uptrend")/Table3[[#This Row],[Count]]</f>
        <v>0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</v>
      </c>
      <c r="G79" s="1">
        <f>COUNTIFS(Table2[Sub-Sector],Table3[[#This Row],[Sub-Sector]],Table2[1Y Return vs Nifty],"&gt;=10")/Table3[[#This Row],[Count]]</f>
        <v>1</v>
      </c>
      <c r="H79" s="1">
        <f>COUNTIFS(Table2[Sub-Sector],Table3[[#This Row],[Sub-Sector]],Table2[RSI Exponential â€“ 14D],"&gt;=50")/Table3[[#This Row],[Count]]</f>
        <v>0.5</v>
      </c>
      <c r="I79" s="1">
        <f>COUNTIFS(Table2[Sub-Sector],Table3[[#This Row],[Sub-Sector]],Table2[Relative Volume],"&gt;=1")/Table3[[#This Row],[Count]]</f>
        <v>0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0.5</v>
      </c>
      <c r="M79" s="1">
        <f>COUNTIFS(Table2[Sub-Sector],Table3[[#This Row],[Sub-Sector]],Table2[% Away From Current Week High],"&lt;=0.05")/Table3[[#This Row],[Count]]</f>
        <v>0.5</v>
      </c>
      <c r="N79" s="1">
        <f>COUNTIFS(Table2[Sub-Sector],Table3[[#This Row],[Sub-Sector]],Table2[% Away From Current Month Low],"&gt;=0.05")/Table3[[#This Row],[Count]]</f>
        <v>0.5</v>
      </c>
      <c r="O79" s="1">
        <f>COUNTIFS(Table2[Sub-Sector],Table3[[#This Row],[Sub-Sector]],Table2[% Away From Current Month High],"&lt;=0.05")/Table3[[#This Row],[Count]]</f>
        <v>0.5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0.5</v>
      </c>
      <c r="S79" s="1">
        <f>COUNTIFS(Table2[Sub-Sector],Table3[[#This Row],[Sub-Sector]],Table2[% Price above 50 EMA],"&gt;=0")/Table3[[#This Row],[Count]]</f>
        <v>0.5</v>
      </c>
      <c r="T79" s="1">
        <f>COUNTIFS(Table2[Sub-Sector],Table3[[#This Row],[Sub-Sector]],Table2[% Price above 200 EMA],"&gt;=0")/Table3[[#This Row],[Count]]</f>
        <v>0.5</v>
      </c>
      <c r="U79" s="1">
        <f>COUNTIFS(Table2[Sub-Sector],Table3[[#This Row],[Sub-Sector]],Table2[Rate of Change - Zone],"Positive")/Table3[[#This Row],[Count]]</f>
        <v>0.5</v>
      </c>
      <c r="V79" s="1">
        <f>COUNTIFS(Table2[Sub-Sector],Table3[[#This Row],[Sub-Sector]],Table2[Sharpe Ratio],"&gt;=0.10")/Table3[[#This Row],[Count]]</f>
        <v>0.5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575.5</v>
      </c>
      <c r="X79">
        <f>_xlfn.RANK.AVG(Table3[[#This Row],[Score]],Table3[Score],1)</f>
        <v>99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79">
        <f>_xlfn.RANK.AVG(Table3[[#This Row],[Score 2 ]],Table3[[Score 2 ]],1)</f>
        <v>78</v>
      </c>
    </row>
    <row r="80" spans="1:26" x14ac:dyDescent="0.3">
      <c r="A80" t="s">
        <v>477</v>
      </c>
      <c r="B80">
        <f>COUNTIFS(Table2[Sub-Sector],Table3[[#This Row],[Sub-Sector]])</f>
        <v>17</v>
      </c>
      <c r="C80" s="1">
        <f>COUNTIFS(Table2[Sub-Sector],Table3[[#This Row],[Sub-Sector]],Table2[Uptrend],"Uptrend")/Table3[[#This Row],[Count]]</f>
        <v>0.23529411764705882</v>
      </c>
      <c r="D80" s="1">
        <f>COUNTIFS(Table2[Sub-Sector],Table3[[#This Row],[Sub-Sector]],Table2[1W Return vs Nifty],"&gt;=5")/Table3[[#This Row],[Count]]</f>
        <v>0.11764705882352941</v>
      </c>
      <c r="E80" s="1">
        <f>COUNTIFS(Table2[Sub-Sector],Table3[[#This Row],[Sub-Sector]],Table2[1M Return vs Nifty],"&gt;=5")/Table3[[#This Row],[Count]]</f>
        <v>0.41176470588235292</v>
      </c>
      <c r="F80" s="1">
        <f>COUNTIFS(Table2[Sub-Sector],Table3[[#This Row],[Sub-Sector]],Table2[6M Return vs Nifty],"&gt;=10")/Table3[[#This Row],[Count]]</f>
        <v>0.29411764705882354</v>
      </c>
      <c r="G80" s="1">
        <f>COUNTIFS(Table2[Sub-Sector],Table3[[#This Row],[Sub-Sector]],Table2[1Y Return vs Nifty],"&gt;=10")/Table3[[#This Row],[Count]]</f>
        <v>0.17647058823529413</v>
      </c>
      <c r="H80" s="1">
        <f>COUNTIFS(Table2[Sub-Sector],Table3[[#This Row],[Sub-Sector]],Table2[RSI Exponential â€“ 14D],"&gt;=50")/Table3[[#This Row],[Count]]</f>
        <v>0.29411764705882354</v>
      </c>
      <c r="I80" s="1">
        <f>COUNTIFS(Table2[Sub-Sector],Table3[[#This Row],[Sub-Sector]],Table2[Relative Volume],"&gt;=1")/Table3[[#This Row],[Count]]</f>
        <v>0.11764705882352941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0.82352941176470584</v>
      </c>
      <c r="L80" s="1">
        <f>COUNTIFS(Table2[Sub-Sector],Table3[[#This Row],[Sub-Sector]],Table2[% Away From Current Week Low],"&gt;=0.05")/Table3[[#This Row],[Count]]</f>
        <v>5.8823529411764705E-2</v>
      </c>
      <c r="M80" s="1">
        <f>COUNTIFS(Table2[Sub-Sector],Table3[[#This Row],[Sub-Sector]],Table2[% Away From Current Week High],"&lt;=0.05")/Table3[[#This Row],[Count]]</f>
        <v>0.47058823529411764</v>
      </c>
      <c r="N80" s="1">
        <f>COUNTIFS(Table2[Sub-Sector],Table3[[#This Row],[Sub-Sector]],Table2[% Away From Current Month Low],"&gt;=0.05")/Table3[[#This Row],[Count]]</f>
        <v>0.11764705882352941</v>
      </c>
      <c r="O80" s="1">
        <f>COUNTIFS(Table2[Sub-Sector],Table3[[#This Row],[Sub-Sector]],Table2[% Away From Current Month High],"&lt;=0.05")/Table3[[#This Row],[Count]]</f>
        <v>0.47058823529411764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0.76470588235294112</v>
      </c>
      <c r="R80" s="1">
        <f>COUNTIFS(Table2[Sub-Sector],Table3[[#This Row],[Sub-Sector]],Table2[% Price above 20 EMA],"&gt;=0")/Table3[[#This Row],[Count]]</f>
        <v>0.29411764705882354</v>
      </c>
      <c r="S80" s="1">
        <f>COUNTIFS(Table2[Sub-Sector],Table3[[#This Row],[Sub-Sector]],Table2[% Price above 50 EMA],"&gt;=0")/Table3[[#This Row],[Count]]</f>
        <v>0.23529411764705882</v>
      </c>
      <c r="T80" s="1">
        <f>COUNTIFS(Table2[Sub-Sector],Table3[[#This Row],[Sub-Sector]],Table2[% Price above 200 EMA],"&gt;=0")/Table3[[#This Row],[Count]]</f>
        <v>0.58823529411764708</v>
      </c>
      <c r="U80" s="1">
        <f>COUNTIFS(Table2[Sub-Sector],Table3[[#This Row],[Sub-Sector]],Table2[Rate of Change - Zone],"Positive")/Table3[[#This Row],[Count]]</f>
        <v>0.52941176470588236</v>
      </c>
      <c r="V80" s="1">
        <f>COUNTIFS(Table2[Sub-Sector],Table3[[#This Row],[Sub-Sector]],Table2[Sharpe Ratio],"&gt;=0.10")/Table3[[#This Row],[Count]]</f>
        <v>0.11764705882352941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442.5</v>
      </c>
      <c r="X80">
        <f>_xlfn.RANK.AVG(Table3[[#This Row],[Score]],Table3[Score],1)</f>
        <v>66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80">
        <f>_xlfn.RANK.AVG(Table3[[#This Row],[Score 2 ]],Table3[[Score 2 ]],1)</f>
        <v>79</v>
      </c>
    </row>
    <row r="81" spans="1:26" x14ac:dyDescent="0.3">
      <c r="A81" t="s">
        <v>69</v>
      </c>
      <c r="B81">
        <f>COUNTIFS(Table2[Sub-Sector],Table3[[#This Row],[Sub-Sector]])</f>
        <v>3</v>
      </c>
      <c r="C81" s="1">
        <f>COUNTIFS(Table2[Sub-Sector],Table3[[#This Row],[Sub-Sector]],Table2[Uptrend],"Uptrend")/Table3[[#This Row],[Count]]</f>
        <v>0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0.33333333333333331</v>
      </c>
      <c r="F81" s="1">
        <f>COUNTIFS(Table2[Sub-Sector],Table3[[#This Row],[Sub-Sector]],Table2[6M Return vs Nifty],"&gt;=10")/Table3[[#This Row],[Count]]</f>
        <v>0</v>
      </c>
      <c r="G81" s="1">
        <f>COUNTIFS(Table2[Sub-Sector],Table3[[#This Row],[Sub-Sector]],Table2[1Y Return vs Nifty],"&gt;=10")/Table3[[#This Row],[Count]]</f>
        <v>0.66666666666666663</v>
      </c>
      <c r="H81" s="1">
        <f>COUNTIFS(Table2[Sub-Sector],Table3[[#This Row],[Sub-Sector]],Table2[RSI Exponential â€“ 14D],"&gt;=50")/Table3[[#This Row],[Count]]</f>
        <v>0</v>
      </c>
      <c r="I81" s="1">
        <f>COUNTIFS(Table2[Sub-Sector],Table3[[#This Row],[Sub-Sector]],Table2[Relative Volume],"&gt;=1")/Table3[[#This Row],[Count]]</f>
        <v>0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0.33333333333333331</v>
      </c>
      <c r="N81" s="1">
        <f>COUNTIFS(Table2[Sub-Sector],Table3[[#This Row],[Sub-Sector]],Table2[% Away From Current Month Low],"&gt;=0.05")/Table3[[#This Row],[Count]]</f>
        <v>0</v>
      </c>
      <c r="O81" s="1">
        <f>COUNTIFS(Table2[Sub-Sector],Table3[[#This Row],[Sub-Sector]],Table2[% Away From Current Month High],"&lt;=0.05")/Table3[[#This Row],[Count]]</f>
        <v>0.33333333333333331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</v>
      </c>
      <c r="S81" s="1">
        <f>COUNTIFS(Table2[Sub-Sector],Table3[[#This Row],[Sub-Sector]],Table2[% Price above 50 EMA],"&gt;=0")/Table3[[#This Row],[Count]]</f>
        <v>0</v>
      </c>
      <c r="T81" s="1">
        <f>COUNTIFS(Table2[Sub-Sector],Table3[[#This Row],[Sub-Sector]],Table2[% Price above 200 EMA],"&gt;=0")/Table3[[#This Row],[Count]]</f>
        <v>0</v>
      </c>
      <c r="U81" s="1">
        <f>COUNTIFS(Table2[Sub-Sector],Table3[[#This Row],[Sub-Sector]],Table2[Rate of Change - Zone],"Positive")/Table3[[#This Row],[Count]]</f>
        <v>0.66666666666666663</v>
      </c>
      <c r="V81" s="1">
        <f>COUNTIFS(Table2[Sub-Sector],Table3[[#This Row],[Sub-Sector]],Table2[Sharpe Ratio],"&gt;=0.10")/Table3[[#This Row],[Count]]</f>
        <v>0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540.5</v>
      </c>
      <c r="X81">
        <f>_xlfn.RANK.AVG(Table3[[#This Row],[Score]],Table3[Score],1)</f>
        <v>93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81">
        <f>_xlfn.RANK.AVG(Table3[[#This Row],[Score 2 ]],Table3[[Score 2 ]],1)</f>
        <v>80</v>
      </c>
    </row>
    <row r="82" spans="1:26" x14ac:dyDescent="0.3">
      <c r="A82" t="s">
        <v>201</v>
      </c>
      <c r="B82">
        <f>COUNTIFS(Table2[Sub-Sector],Table3[[#This Row],[Sub-Sector]])</f>
        <v>9</v>
      </c>
      <c r="C82" s="1">
        <f>COUNTIFS(Table2[Sub-Sector],Table3[[#This Row],[Sub-Sector]],Table2[Uptrend],"Uptrend")/Table3[[#This Row],[Count]]</f>
        <v>0.1111111111111111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0.1111111111111111</v>
      </c>
      <c r="F82" s="1">
        <f>COUNTIFS(Table2[Sub-Sector],Table3[[#This Row],[Sub-Sector]],Table2[6M Return vs Nifty],"&gt;=10")/Table3[[#This Row],[Count]]</f>
        <v>0.22222222222222221</v>
      </c>
      <c r="G82" s="1">
        <f>COUNTIFS(Table2[Sub-Sector],Table3[[#This Row],[Sub-Sector]],Table2[1Y Return vs Nifty],"&gt;=10")/Table3[[#This Row],[Count]]</f>
        <v>0.22222222222222221</v>
      </c>
      <c r="H82" s="1">
        <f>COUNTIFS(Table2[Sub-Sector],Table3[[#This Row],[Sub-Sector]],Table2[RSI Exponential â€“ 14D],"&gt;=50")/Table3[[#This Row],[Count]]</f>
        <v>0.1111111111111111</v>
      </c>
      <c r="I82" s="1">
        <f>COUNTIFS(Table2[Sub-Sector],Table3[[#This Row],[Sub-Sector]],Table2[Relative Volume],"&gt;=1")/Table3[[#This Row],[Count]]</f>
        <v>0.44444444444444442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0.33333333333333331</v>
      </c>
      <c r="N82" s="1">
        <f>COUNTIFS(Table2[Sub-Sector],Table3[[#This Row],[Sub-Sector]],Table2[% Away From Current Month Low],"&gt;=0.05")/Table3[[#This Row],[Count]]</f>
        <v>0</v>
      </c>
      <c r="O82" s="1">
        <f>COUNTIFS(Table2[Sub-Sector],Table3[[#This Row],[Sub-Sector]],Table2[% Away From Current Month High],"&lt;=0.05")/Table3[[#This Row],[Count]]</f>
        <v>0.33333333333333331</v>
      </c>
      <c r="P82" s="1">
        <f>COUNTIFS(Table2[Sub-Sector],Table3[[#This Row],[Sub-Sector]],Table2[% Away From 52W High],"&lt;=10")/Table3[[#This Row],[Count]]</f>
        <v>0.1111111111111111</v>
      </c>
      <c r="Q82" s="1">
        <f>COUNTIFS(Table2[Sub-Sector],Table3[[#This Row],[Sub-Sector]],Table2[% Away From 52W Low],"&gt;=10")/Table3[[#This Row],[Count]]</f>
        <v>0.77777777777777779</v>
      </c>
      <c r="R82" s="1">
        <f>COUNTIFS(Table2[Sub-Sector],Table3[[#This Row],[Sub-Sector]],Table2[% Price above 20 EMA],"&gt;=0")/Table3[[#This Row],[Count]]</f>
        <v>0.1111111111111111</v>
      </c>
      <c r="S82" s="1">
        <f>COUNTIFS(Table2[Sub-Sector],Table3[[#This Row],[Sub-Sector]],Table2[% Price above 50 EMA],"&gt;=0")/Table3[[#This Row],[Count]]</f>
        <v>0.1111111111111111</v>
      </c>
      <c r="T82" s="1">
        <f>COUNTIFS(Table2[Sub-Sector],Table3[[#This Row],[Sub-Sector]],Table2[% Price above 200 EMA],"&gt;=0")/Table3[[#This Row],[Count]]</f>
        <v>0.33333333333333331</v>
      </c>
      <c r="U82" s="1">
        <f>COUNTIFS(Table2[Sub-Sector],Table3[[#This Row],[Sub-Sector]],Table2[Rate of Change - Zone],"Positive")/Table3[[#This Row],[Count]]</f>
        <v>0.33333333333333331</v>
      </c>
      <c r="V82" s="1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530.5</v>
      </c>
      <c r="X82">
        <f>_xlfn.RANK.AVG(Table3[[#This Row],[Score]],Table3[Score],1)</f>
        <v>89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283.5</v>
      </c>
      <c r="Z82">
        <f>_xlfn.RANK.AVG(Table3[[#This Row],[Score 2 ]],Table3[[Score 2 ]],1)</f>
        <v>81</v>
      </c>
    </row>
    <row r="83" spans="1:26" x14ac:dyDescent="0.3">
      <c r="A83" t="s">
        <v>88</v>
      </c>
      <c r="B83">
        <f>COUNTIFS(Table2[Sub-Sector],Table3[[#This Row],[Sub-Sector]])</f>
        <v>3</v>
      </c>
      <c r="C83" s="1">
        <f>COUNTIFS(Table2[Sub-Sector],Table3[[#This Row],[Sub-Sector]],Table2[Uptrend],"Uptrend")/Table3[[#This Row],[Count]]</f>
        <v>0.33333333333333331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</v>
      </c>
      <c r="F83" s="1">
        <f>COUNTIFS(Table2[Sub-Sector],Table3[[#This Row],[Sub-Sector]],Table2[6M Return vs Nifty],"&gt;=10")/Table3[[#This Row],[Count]]</f>
        <v>0.33333333333333331</v>
      </c>
      <c r="G83" s="1">
        <f>COUNTIFS(Table2[Sub-Sector],Table3[[#This Row],[Sub-Sector]],Table2[1Y Return vs Nifty],"&gt;=10")/Table3[[#This Row],[Count]]</f>
        <v>1</v>
      </c>
      <c r="H83" s="1">
        <f>COUNTIFS(Table2[Sub-Sector],Table3[[#This Row],[Sub-Sector]],Table2[RSI Exponential â€“ 14D],"&gt;=50")/Table3[[#This Row],[Count]]</f>
        <v>0</v>
      </c>
      <c r="I83" s="1">
        <f>COUNTIFS(Table2[Sub-Sector],Table3[[#This Row],[Sub-Sector]],Table2[Relative Volume],"&gt;=1")/Table3[[#This Row],[Count]]</f>
        <v>0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0.33333333333333331</v>
      </c>
      <c r="N83" s="1">
        <f>COUNTIFS(Table2[Sub-Sector],Table3[[#This Row],[Sub-Sector]],Table2[% Away From Current Month Low],"&gt;=0.05")/Table3[[#This Row],[Count]]</f>
        <v>0</v>
      </c>
      <c r="O83" s="1">
        <f>COUNTIFS(Table2[Sub-Sector],Table3[[#This Row],[Sub-Sector]],Table2[% Away From Current Month High],"&lt;=0.05")/Table3[[#This Row],[Count]]</f>
        <v>0.33333333333333331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</v>
      </c>
      <c r="S83" s="1">
        <f>COUNTIFS(Table2[Sub-Sector],Table3[[#This Row],[Sub-Sector]],Table2[% Price above 50 EMA],"&gt;=0")/Table3[[#This Row],[Count]]</f>
        <v>0</v>
      </c>
      <c r="T83" s="1">
        <f>COUNTIFS(Table2[Sub-Sector],Table3[[#This Row],[Sub-Sector]],Table2[% Price above 200 EMA],"&gt;=0")/Table3[[#This Row],[Count]]</f>
        <v>1</v>
      </c>
      <c r="U83" s="1">
        <f>COUNTIFS(Table2[Sub-Sector],Table3[[#This Row],[Sub-Sector]],Table2[Rate of Change - Zone],"Positive")/Table3[[#This Row],[Count]]</f>
        <v>0</v>
      </c>
      <c r="V83" s="1">
        <f>COUNTIFS(Table2[Sub-Sector],Table3[[#This Row],[Sub-Sector]],Table2[Sharpe Ratio],"&gt;=0.10")/Table3[[#This Row],[Count]]</f>
        <v>0.66666666666666663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</v>
      </c>
      <c r="X83">
        <f>_xlfn.RANK.AVG(Table3[[#This Row],[Score]],Table3[Score],1)</f>
        <v>82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</v>
      </c>
      <c r="Z83">
        <f>_xlfn.RANK.AVG(Table3[[#This Row],[Score 2 ]],Table3[[Score 2 ]],1)</f>
        <v>82</v>
      </c>
    </row>
    <row r="84" spans="1:26" x14ac:dyDescent="0.3">
      <c r="A84" t="s">
        <v>191</v>
      </c>
      <c r="B84">
        <f>COUNTIFS(Table2[Sub-Sector],Table3[[#This Row],[Sub-Sector]])</f>
        <v>6</v>
      </c>
      <c r="C84" s="1">
        <f>COUNTIFS(Table2[Sub-Sector],Table3[[#This Row],[Sub-Sector]],Table2[Uptrend],"Uptrend")/Table3[[#This Row],[Count]]</f>
        <v>0.16666666666666666</v>
      </c>
      <c r="D84" s="1">
        <f>COUNTIFS(Table2[Sub-Sector],Table3[[#This Row],[Sub-Sector]],Table2[1W Return vs Nifty],"&gt;=5")/Table3[[#This Row],[Count]]</f>
        <v>0.16666666666666666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0.16666666666666666</v>
      </c>
      <c r="G84" s="1">
        <f>COUNTIFS(Table2[Sub-Sector],Table3[[#This Row],[Sub-Sector]],Table2[1Y Return vs Nifty],"&gt;=10")/Table3[[#This Row],[Count]]</f>
        <v>0.5</v>
      </c>
      <c r="H84" s="1">
        <f>COUNTIFS(Table2[Sub-Sector],Table3[[#This Row],[Sub-Sector]],Table2[RSI Exponential â€“ 14D],"&gt;=50")/Table3[[#This Row],[Count]]</f>
        <v>0.16666666666666666</v>
      </c>
      <c r="I84" s="1">
        <f>COUNTIFS(Table2[Sub-Sector],Table3[[#This Row],[Sub-Sector]],Table2[Relative Volume],"&gt;=1")/Table3[[#This Row],[Count]]</f>
        <v>0.16666666666666666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0.5</v>
      </c>
      <c r="M84" s="1">
        <f>COUNTIFS(Table2[Sub-Sector],Table3[[#This Row],[Sub-Sector]],Table2[% Away From Current Week High],"&lt;=0.05")/Table3[[#This Row],[Count]]</f>
        <v>0.33333333333333331</v>
      </c>
      <c r="N84" s="1">
        <f>COUNTIFS(Table2[Sub-Sector],Table3[[#This Row],[Sub-Sector]],Table2[% Away From Current Month Low],"&gt;=0.05")/Table3[[#This Row],[Count]]</f>
        <v>0.5</v>
      </c>
      <c r="O84" s="1">
        <f>COUNTIFS(Table2[Sub-Sector],Table3[[#This Row],[Sub-Sector]],Table2[% Away From Current Month High],"&lt;=0.05")/Table3[[#This Row],[Count]]</f>
        <v>0.33333333333333331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</v>
      </c>
      <c r="T84" s="1">
        <f>COUNTIFS(Table2[Sub-Sector],Table3[[#This Row],[Sub-Sector]],Table2[% Price above 200 EMA],"&gt;=0")/Table3[[#This Row],[Count]]</f>
        <v>0.33333333333333331</v>
      </c>
      <c r="U84" s="1">
        <f>COUNTIFS(Table2[Sub-Sector],Table3[[#This Row],[Sub-Sector]],Table2[Rate of Change - Zone],"Positive")/Table3[[#This Row],[Count]]</f>
        <v>0.33333333333333331</v>
      </c>
      <c r="V84" s="1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494</v>
      </c>
      <c r="X84">
        <f>_xlfn.RANK.AVG(Table3[[#This Row],[Score]],Table3[Score],1)</f>
        <v>76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</v>
      </c>
      <c r="Z84">
        <f>_xlfn.RANK.AVG(Table3[[#This Row],[Score 2 ]],Table3[[Score 2 ]],1)</f>
        <v>83</v>
      </c>
    </row>
    <row r="85" spans="1:26" x14ac:dyDescent="0.3">
      <c r="A85" t="s">
        <v>417</v>
      </c>
      <c r="B85">
        <f>COUNTIFS(Table2[Sub-Sector],Table3[[#This Row],[Sub-Sector]])</f>
        <v>4</v>
      </c>
      <c r="C85" s="1">
        <f>COUNTIFS(Table2[Sub-Sector],Table3[[#This Row],[Sub-Sector]],Table2[Uptrend],"Uptrend")/Table3[[#This Row],[Count]]</f>
        <v>0.5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0.75</v>
      </c>
      <c r="F85" s="1">
        <f>COUNTIFS(Table2[Sub-Sector],Table3[[#This Row],[Sub-Sector]],Table2[6M Return vs Nifty],"&gt;=10")/Table3[[#This Row],[Count]]</f>
        <v>0.5</v>
      </c>
      <c r="G85" s="1">
        <f>COUNTIFS(Table2[Sub-Sector],Table3[[#This Row],[Sub-Sector]],Table2[1Y Return vs Nifty],"&gt;=10")/Table3[[#This Row],[Count]]</f>
        <v>0.25</v>
      </c>
      <c r="H85" s="1">
        <f>COUNTIFS(Table2[Sub-Sector],Table3[[#This Row],[Sub-Sector]],Table2[RSI Exponential â€“ 14D],"&gt;=50")/Table3[[#This Row],[Count]]</f>
        <v>0.75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0.25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0.25</v>
      </c>
      <c r="M85" s="1">
        <f>COUNTIFS(Table2[Sub-Sector],Table3[[#This Row],[Sub-Sector]],Table2[% Away From Current Week High],"&lt;=0.05")/Table3[[#This Row],[Count]]</f>
        <v>0.75</v>
      </c>
      <c r="N85" s="1">
        <f>COUNTIFS(Table2[Sub-Sector],Table3[[#This Row],[Sub-Sector]],Table2[% Away From Current Month Low],"&gt;=0.05")/Table3[[#This Row],[Count]]</f>
        <v>0.25</v>
      </c>
      <c r="O85" s="1">
        <f>COUNTIFS(Table2[Sub-Sector],Table3[[#This Row],[Sub-Sector]],Table2[% Away From Current Month High],"&lt;=0.05")/Table3[[#This Row],[Count]]</f>
        <v>0.75</v>
      </c>
      <c r="P85" s="1">
        <f>COUNTIFS(Table2[Sub-Sector],Table3[[#This Row],[Sub-Sector]],Table2[% Away From 52W High],"&lt;=10")/Table3[[#This Row],[Count]]</f>
        <v>0.25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0.75</v>
      </c>
      <c r="S85" s="1">
        <f>COUNTIFS(Table2[Sub-Sector],Table3[[#This Row],[Sub-Sector]],Table2[% Price above 50 EMA],"&gt;=0")/Table3[[#This Row],[Count]]</f>
        <v>0.5</v>
      </c>
      <c r="T85" s="1">
        <f>COUNTIFS(Table2[Sub-Sector],Table3[[#This Row],[Sub-Sector]],Table2[% Price above 200 EMA],"&gt;=0")/Table3[[#This Row],[Count]]</f>
        <v>0.5</v>
      </c>
      <c r="U85" s="1">
        <f>COUNTIFS(Table2[Sub-Sector],Table3[[#This Row],[Sub-Sector]],Table2[Rate of Change - Zone],"Positive")/Table3[[#This Row],[Count]]</f>
        <v>0.5</v>
      </c>
      <c r="V85" s="1">
        <f>COUNTIFS(Table2[Sub-Sector],Table3[[#This Row],[Sub-Sector]],Table2[Sharpe Ratio],"&gt;=0.10")/Table3[[#This Row],[Count]]</f>
        <v>0.25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</v>
      </c>
      <c r="X85">
        <f>_xlfn.RANK.AVG(Table3[[#This Row],[Score]],Table3[Score],1)</f>
        <v>62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</v>
      </c>
      <c r="Z85">
        <f>_xlfn.RANK.AVG(Table3[[#This Row],[Score 2 ]],Table3[[Score 2 ]],1)</f>
        <v>84</v>
      </c>
    </row>
    <row r="86" spans="1:26" x14ac:dyDescent="0.3">
      <c r="A86" t="s">
        <v>75</v>
      </c>
      <c r="B86">
        <f>COUNTIFS(Table2[Sub-Sector],Table3[[#This Row],[Sub-Sector]])</f>
        <v>17</v>
      </c>
      <c r="C86" s="1">
        <f>COUNTIFS(Table2[Sub-Sector],Table3[[#This Row],[Sub-Sector]],Table2[Uptrend],"Uptrend")/Table3[[#This Row],[Count]]</f>
        <v>0.29411764705882354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0.17647058823529413</v>
      </c>
      <c r="F86" s="1">
        <f>COUNTIFS(Table2[Sub-Sector],Table3[[#This Row],[Sub-Sector]],Table2[6M Return vs Nifty],"&gt;=10")/Table3[[#This Row],[Count]]</f>
        <v>0.11764705882352941</v>
      </c>
      <c r="G86" s="1">
        <f>COUNTIFS(Table2[Sub-Sector],Table3[[#This Row],[Sub-Sector]],Table2[1Y Return vs Nifty],"&gt;=10")/Table3[[#This Row],[Count]]</f>
        <v>0.11764705882352941</v>
      </c>
      <c r="H86" s="1">
        <f>COUNTIFS(Table2[Sub-Sector],Table3[[#This Row],[Sub-Sector]],Table2[RSI Exponential â€“ 14D],"&gt;=50")/Table3[[#This Row],[Count]]</f>
        <v>0.17647058823529413</v>
      </c>
      <c r="I86" s="1">
        <f>COUNTIFS(Table2[Sub-Sector],Table3[[#This Row],[Sub-Sector]],Table2[Relative Volume],"&gt;=1")/Table3[[#This Row],[Count]]</f>
        <v>0.11764705882352941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0.76470588235294112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0.70588235294117652</v>
      </c>
      <c r="P86" s="1">
        <f>COUNTIFS(Table2[Sub-Sector],Table3[[#This Row],[Sub-Sector]],Table2[% Away From 52W High],"&lt;=10")/Table3[[#This Row],[Count]]</f>
        <v>0.11764705882352941</v>
      </c>
      <c r="Q86" s="1">
        <f>COUNTIFS(Table2[Sub-Sector],Table3[[#This Row],[Sub-Sector]],Table2[% Away From 52W Low],"&gt;=10")/Table3[[#This Row],[Count]]</f>
        <v>0.76470588235294112</v>
      </c>
      <c r="R86" s="1">
        <f>COUNTIFS(Table2[Sub-Sector],Table3[[#This Row],[Sub-Sector]],Table2[% Price above 20 EMA],"&gt;=0")/Table3[[#This Row],[Count]]</f>
        <v>0.23529411764705882</v>
      </c>
      <c r="S86" s="1">
        <f>COUNTIFS(Table2[Sub-Sector],Table3[[#This Row],[Sub-Sector]],Table2[% Price above 50 EMA],"&gt;=0")/Table3[[#This Row],[Count]]</f>
        <v>0.35294117647058826</v>
      </c>
      <c r="T86" s="1">
        <f>COUNTIFS(Table2[Sub-Sector],Table3[[#This Row],[Sub-Sector]],Table2[% Price above 200 EMA],"&gt;=0")/Table3[[#This Row],[Count]]</f>
        <v>0.41176470588235292</v>
      </c>
      <c r="U86" s="1">
        <f>COUNTIFS(Table2[Sub-Sector],Table3[[#This Row],[Sub-Sector]],Table2[Rate of Change - Zone],"Positive")/Table3[[#This Row],[Count]]</f>
        <v>0.6470588235294118</v>
      </c>
      <c r="V86" s="1">
        <f>COUNTIFS(Table2[Sub-Sector],Table3[[#This Row],[Sub-Sector]],Table2[Sharpe Ratio],"&gt;=0.10")/Table3[[#This Row],[Count]]</f>
        <v>0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517.5</v>
      </c>
      <c r="X86">
        <f>_xlfn.RANK.AVG(Table3[[#This Row],[Score]],Table3[Score],1)</f>
        <v>79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86">
        <f>_xlfn.RANK.AVG(Table3[[#This Row],[Score 2 ]],Table3[[Score 2 ]],1)</f>
        <v>85</v>
      </c>
    </row>
    <row r="87" spans="1:26" x14ac:dyDescent="0.3">
      <c r="A87" t="s">
        <v>569</v>
      </c>
      <c r="B87">
        <f>COUNTIFS(Table2[Sub-Sector],Table3[[#This Row],[Sub-Sector]])</f>
        <v>8</v>
      </c>
      <c r="C87" s="1">
        <f>COUNTIFS(Table2[Sub-Sector],Table3[[#This Row],[Sub-Sector]],Table2[Uptrend],"Uptrend")/Table3[[#This Row],[Count]]</f>
        <v>0.5</v>
      </c>
      <c r="D87" s="1">
        <f>COUNTIFS(Table2[Sub-Sector],Table3[[#This Row],[Sub-Sector]],Table2[1W Return vs Nifty],"&gt;=5")/Table3[[#This Row],[Count]]</f>
        <v>0.125</v>
      </c>
      <c r="E87" s="1">
        <f>COUNTIFS(Table2[Sub-Sector],Table3[[#This Row],[Sub-Sector]],Table2[1M Return vs Nifty],"&gt;=5")/Table3[[#This Row],[Count]]</f>
        <v>0.375</v>
      </c>
      <c r="F87" s="1">
        <f>COUNTIFS(Table2[Sub-Sector],Table3[[#This Row],[Sub-Sector]],Table2[6M Return vs Nifty],"&gt;=10")/Table3[[#This Row],[Count]]</f>
        <v>0.375</v>
      </c>
      <c r="G87" s="1">
        <f>COUNTIFS(Table2[Sub-Sector],Table3[[#This Row],[Sub-Sector]],Table2[1Y Return vs Nifty],"&gt;=10")/Table3[[#This Row],[Count]]</f>
        <v>0.125</v>
      </c>
      <c r="H87" s="1">
        <f>COUNTIFS(Table2[Sub-Sector],Table3[[#This Row],[Sub-Sector]],Table2[RSI Exponential â€“ 14D],"&gt;=50")/Table3[[#This Row],[Count]]</f>
        <v>0.25</v>
      </c>
      <c r="I87" s="1">
        <f>COUNTIFS(Table2[Sub-Sector],Table3[[#This Row],[Sub-Sector]],Table2[Relative Volume],"&gt;=1")/Table3[[#This Row],[Count]]</f>
        <v>0.125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0.875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0.625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0.625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0.875</v>
      </c>
      <c r="R87" s="1">
        <f>COUNTIFS(Table2[Sub-Sector],Table3[[#This Row],[Sub-Sector]],Table2[% Price above 20 EMA],"&gt;=0")/Table3[[#This Row],[Count]]</f>
        <v>0.125</v>
      </c>
      <c r="S87" s="1">
        <f>COUNTIFS(Table2[Sub-Sector],Table3[[#This Row],[Sub-Sector]],Table2[% Price above 50 EMA],"&gt;=0")/Table3[[#This Row],[Count]]</f>
        <v>0.125</v>
      </c>
      <c r="T87" s="1">
        <f>COUNTIFS(Table2[Sub-Sector],Table3[[#This Row],[Sub-Sector]],Table2[% Price above 200 EMA],"&gt;=0")/Table3[[#This Row],[Count]]</f>
        <v>0.625</v>
      </c>
      <c r="U87" s="1">
        <f>COUNTIFS(Table2[Sub-Sector],Table3[[#This Row],[Sub-Sector]],Table2[Rate of Change - Zone],"Positive")/Table3[[#This Row],[Count]]</f>
        <v>0.375</v>
      </c>
      <c r="V87" s="1">
        <f>COUNTIFS(Table2[Sub-Sector],Table3[[#This Row],[Sub-Sector]],Table2[Sharpe Ratio],"&gt;=0.10")/Table3[[#This Row],[Count]]</f>
        <v>0.125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422.5</v>
      </c>
      <c r="X87">
        <f>_xlfn.RANK.AVG(Table3[[#This Row],[Score]],Table3[Score],1)</f>
        <v>57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295.5</v>
      </c>
      <c r="Z87">
        <f>_xlfn.RANK.AVG(Table3[[#This Row],[Score 2 ]],Table3[[Score 2 ]],1)</f>
        <v>86</v>
      </c>
    </row>
    <row r="88" spans="1:26" x14ac:dyDescent="0.3">
      <c r="A88" t="s">
        <v>468</v>
      </c>
      <c r="B88">
        <f>COUNTIFS(Table2[Sub-Sector],Table3[[#This Row],[Sub-Sector]])</f>
        <v>9</v>
      </c>
      <c r="C88" s="1">
        <f>COUNTIFS(Table2[Sub-Sector],Table3[[#This Row],[Sub-Sector]],Table2[Uptrend],"Uptrend")/Table3[[#This Row],[Count]]</f>
        <v>0.22222222222222221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0.33333333333333331</v>
      </c>
      <c r="F88" s="1">
        <f>COUNTIFS(Table2[Sub-Sector],Table3[[#This Row],[Sub-Sector]],Table2[6M Return vs Nifty],"&gt;=10")/Table3[[#This Row],[Count]]</f>
        <v>0</v>
      </c>
      <c r="G88" s="1">
        <f>COUNTIFS(Table2[Sub-Sector],Table3[[#This Row],[Sub-Sector]],Table2[1Y Return vs Nifty],"&gt;=10")/Table3[[#This Row],[Count]]</f>
        <v>0.22222222222222221</v>
      </c>
      <c r="H88" s="1">
        <f>COUNTIFS(Table2[Sub-Sector],Table3[[#This Row],[Sub-Sector]],Table2[RSI Exponential â€“ 14D],"&gt;=50")/Table3[[#This Row],[Count]]</f>
        <v>0.33333333333333331</v>
      </c>
      <c r="I88" s="1">
        <f>COUNTIFS(Table2[Sub-Sector],Table3[[#This Row],[Sub-Sector]],Table2[Relative Volume],"&gt;=1")/Table3[[#This Row],[Count]]</f>
        <v>0.44444444444444442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0.88888888888888884</v>
      </c>
      <c r="L88" s="1">
        <f>COUNTIFS(Table2[Sub-Sector],Table3[[#This Row],[Sub-Sector]],Table2[% Away From Current Week Low],"&gt;=0.05")/Table3[[#This Row],[Count]]</f>
        <v>0.1111111111111111</v>
      </c>
      <c r="M88" s="1">
        <f>COUNTIFS(Table2[Sub-Sector],Table3[[#This Row],[Sub-Sector]],Table2[% Away From Current Week High],"&lt;=0.05")/Table3[[#This Row],[Count]]</f>
        <v>0.55555555555555558</v>
      </c>
      <c r="N88" s="1">
        <f>COUNTIFS(Table2[Sub-Sector],Table3[[#This Row],[Sub-Sector]],Table2[% Away From Current Month Low],"&gt;=0.05")/Table3[[#This Row],[Count]]</f>
        <v>0.1111111111111111</v>
      </c>
      <c r="O88" s="1">
        <f>COUNTIFS(Table2[Sub-Sector],Table3[[#This Row],[Sub-Sector]],Table2[% Away From Current Month High],"&lt;=0.05")/Table3[[#This Row],[Count]]</f>
        <v>0.55555555555555558</v>
      </c>
      <c r="P88" s="1">
        <f>COUNTIFS(Table2[Sub-Sector],Table3[[#This Row],[Sub-Sector]],Table2[% Away From 52W High],"&lt;=10")/Table3[[#This Row],[Count]]</f>
        <v>0.1111111111111111</v>
      </c>
      <c r="Q88" s="1">
        <f>COUNTIFS(Table2[Sub-Sector],Table3[[#This Row],[Sub-Sector]],Table2[% Away From 52W Low],"&gt;=10")/Table3[[#This Row],[Count]]</f>
        <v>0.77777777777777779</v>
      </c>
      <c r="R88" s="1">
        <f>COUNTIFS(Table2[Sub-Sector],Table3[[#This Row],[Sub-Sector]],Table2[% Price above 20 EMA],"&gt;=0")/Table3[[#This Row],[Count]]</f>
        <v>0.33333333333333331</v>
      </c>
      <c r="S88" s="1">
        <f>COUNTIFS(Table2[Sub-Sector],Table3[[#This Row],[Sub-Sector]],Table2[% Price above 50 EMA],"&gt;=0")/Table3[[#This Row],[Count]]</f>
        <v>0.44444444444444442</v>
      </c>
      <c r="T88" s="1">
        <f>COUNTIFS(Table2[Sub-Sector],Table3[[#This Row],[Sub-Sector]],Table2[% Price above 200 EMA],"&gt;=0")/Table3[[#This Row],[Count]]</f>
        <v>0.44444444444444442</v>
      </c>
      <c r="U88" s="1">
        <f>COUNTIFS(Table2[Sub-Sector],Table3[[#This Row],[Sub-Sector]],Table2[Rate of Change - Zone],"Positive")/Table3[[#This Row],[Count]]</f>
        <v>0.44444444444444442</v>
      </c>
      <c r="V88" s="1">
        <f>COUNTIFS(Table2[Sub-Sector],Table3[[#This Row],[Sub-Sector]],Table2[Sharpe Ratio],"&gt;=0.10")/Table3[[#This Row],[Count]]</f>
        <v>0.44444444444444442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518.5</v>
      </c>
      <c r="X88">
        <f>_xlfn.RANK.AVG(Table3[[#This Row],[Score]],Table3[Score],1)</f>
        <v>80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</v>
      </c>
      <c r="Z88">
        <f>_xlfn.RANK.AVG(Table3[[#This Row],[Score 2 ]],Table3[[Score 2 ]],1)</f>
        <v>87</v>
      </c>
    </row>
    <row r="89" spans="1:26" x14ac:dyDescent="0.3">
      <c r="A89" t="s">
        <v>111</v>
      </c>
      <c r="B89">
        <f>COUNTIFS(Table2[Sub-Sector],Table3[[#This Row],[Sub-Sector]])</f>
        <v>2</v>
      </c>
      <c r="C89" s="1">
        <f>COUNTIFS(Table2[Sub-Sector],Table3[[#This Row],[Sub-Sector]],Table2[Uptrend],"Uptrend")/Table3[[#This Row],[Count]]</f>
        <v>0.5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0.5</v>
      </c>
      <c r="F89" s="1">
        <f>COUNTIFS(Table2[Sub-Sector],Table3[[#This Row],[Sub-Sector]],Table2[6M Return vs Nifty],"&gt;=10")/Table3[[#This Row],[Count]]</f>
        <v>0.5</v>
      </c>
      <c r="G89" s="1">
        <f>COUNTIFS(Table2[Sub-Sector],Table3[[#This Row],[Sub-Sector]],Table2[1Y Return vs Nifty],"&gt;=10")/Table3[[#This Row],[Count]]</f>
        <v>0.5</v>
      </c>
      <c r="H89" s="1">
        <f>COUNTIFS(Table2[Sub-Sector],Table3[[#This Row],[Sub-Sector]],Table2[RSI Exponential â€“ 14D],"&gt;=50")/Table3[[#This Row],[Count]]</f>
        <v>0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0.5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0.5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0.5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0.5</v>
      </c>
      <c r="R89" s="1">
        <f>COUNTIFS(Table2[Sub-Sector],Table3[[#This Row],[Sub-Sector]],Table2[% Price above 20 EMA],"&gt;=0")/Table3[[#This Row],[Count]]</f>
        <v>0</v>
      </c>
      <c r="S89" s="1">
        <f>COUNTIFS(Table2[Sub-Sector],Table3[[#This Row],[Sub-Sector]],Table2[% Price above 50 EMA],"&gt;=0")/Table3[[#This Row],[Count]]</f>
        <v>0.5</v>
      </c>
      <c r="T89" s="1">
        <f>COUNTIFS(Table2[Sub-Sector],Table3[[#This Row],[Sub-Sector]],Table2[% Price above 200 EMA],"&gt;=0")/Table3[[#This Row],[Count]]</f>
        <v>0.5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470</v>
      </c>
      <c r="X89">
        <f>_xlfn.RANK.AVG(Table3[[#This Row],[Score]],Table3[Score],1)</f>
        <v>72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308.5</v>
      </c>
      <c r="Z89">
        <f>_xlfn.RANK.AVG(Table3[[#This Row],[Score 2 ]],Table3[[Score 2 ]],1)</f>
        <v>88</v>
      </c>
    </row>
    <row r="90" spans="1:26" x14ac:dyDescent="0.3">
      <c r="A90" t="s">
        <v>43</v>
      </c>
      <c r="B90">
        <f>COUNTIFS(Table2[Sub-Sector],Table3[[#This Row],[Sub-Sector]])</f>
        <v>10</v>
      </c>
      <c r="C90" s="1">
        <f>COUNTIFS(Table2[Sub-Sector],Table3[[#This Row],[Sub-Sector]],Table2[Uptrend],"Uptrend")/Table3[[#This Row],[Count]]</f>
        <v>0.2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0.2</v>
      </c>
      <c r="F90" s="1">
        <f>COUNTIFS(Table2[Sub-Sector],Table3[[#This Row],[Sub-Sector]],Table2[6M Return vs Nifty],"&gt;=10")/Table3[[#This Row],[Count]]</f>
        <v>0.3</v>
      </c>
      <c r="G90" s="1">
        <f>COUNTIFS(Table2[Sub-Sector],Table3[[#This Row],[Sub-Sector]],Table2[1Y Return vs Nifty],"&gt;=10")/Table3[[#This Row],[Count]]</f>
        <v>0.3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0.1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0.6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0.5</v>
      </c>
      <c r="P90" s="1">
        <f>COUNTIFS(Table2[Sub-Sector],Table3[[#This Row],[Sub-Sector]],Table2[% Away From 52W High],"&lt;=10")/Table3[[#This Row],[Count]]</f>
        <v>0.2</v>
      </c>
      <c r="Q90" s="1">
        <f>COUNTIFS(Table2[Sub-Sector],Table3[[#This Row],[Sub-Sector]],Table2[% Away From 52W Low],"&gt;=10")/Table3[[#This Row],[Count]]</f>
        <v>0.9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0.1</v>
      </c>
      <c r="T90" s="1">
        <f>COUNTIFS(Table2[Sub-Sector],Table3[[#This Row],[Sub-Sector]],Table2[% Price above 200 EMA],"&gt;=0")/Table3[[#This Row],[Count]]</f>
        <v>0.6</v>
      </c>
      <c r="U90" s="1">
        <f>COUNTIFS(Table2[Sub-Sector],Table3[[#This Row],[Sub-Sector]],Table2[Rate of Change - Zone],"Positive")/Table3[[#This Row],[Count]]</f>
        <v>0.2</v>
      </c>
      <c r="V90" s="1">
        <f>COUNTIFS(Table2[Sub-Sector],Table3[[#This Row],[Sub-Sector]],Table2[Sharpe Ratio],"&gt;=0.10")/Table3[[#This Row],[Count]]</f>
        <v>0.1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551.5</v>
      </c>
      <c r="X90">
        <f>_xlfn.RANK.AVG(Table3[[#This Row],[Score]],Table3[Score],1)</f>
        <v>96.5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0">
        <f>_xlfn.RANK.AVG(Table3[[#This Row],[Score 2 ]],Table3[[Score 2 ]],1)</f>
        <v>89</v>
      </c>
    </row>
    <row r="91" spans="1:26" x14ac:dyDescent="0.3">
      <c r="A91" t="s">
        <v>1469</v>
      </c>
      <c r="B91">
        <f>COUNTIFS(Table2[Sub-Sector],Table3[[#This Row],[Sub-Sector]])</f>
        <v>4</v>
      </c>
      <c r="C91" s="1">
        <f>COUNTIFS(Table2[Sub-Sector],Table3[[#This Row],[Sub-Sector]],Table2[Uptrend],"Uptrend")/Table3[[#This Row],[Count]]</f>
        <v>0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0.75</v>
      </c>
      <c r="F91" s="1">
        <f>COUNTIFS(Table2[Sub-Sector],Table3[[#This Row],[Sub-Sector]],Table2[6M Return vs Nifty],"&gt;=10")/Table3[[#This Row],[Count]]</f>
        <v>0.25</v>
      </c>
      <c r="G91" s="1">
        <f>COUNTIFS(Table2[Sub-Sector],Table3[[#This Row],[Sub-Sector]],Table2[1Y Return vs Nifty],"&gt;=10")/Table3[[#This Row],[Count]]</f>
        <v>0.25</v>
      </c>
      <c r="H91" s="1">
        <f>COUNTIFS(Table2[Sub-Sector],Table3[[#This Row],[Sub-Sector]],Table2[RSI Exponential â€“ 14D],"&gt;=50")/Table3[[#This Row],[Count]]</f>
        <v>0.25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0.25</v>
      </c>
      <c r="M91" s="1">
        <f>COUNTIFS(Table2[Sub-Sector],Table3[[#This Row],[Sub-Sector]],Table2[% Away From Current Week High],"&lt;=0.05")/Table3[[#This Row],[Count]]</f>
        <v>0.75</v>
      </c>
      <c r="N91" s="1">
        <f>COUNTIFS(Table2[Sub-Sector],Table3[[#This Row],[Sub-Sector]],Table2[% Away From Current Month Low],"&gt;=0.05")/Table3[[#This Row],[Count]]</f>
        <v>0.25</v>
      </c>
      <c r="O91" s="1">
        <f>COUNTIFS(Table2[Sub-Sector],Table3[[#This Row],[Sub-Sector]],Table2[% Away From Current Month High],"&lt;=0.05")/Table3[[#This Row],[Count]]</f>
        <v>0.75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0.25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0.25</v>
      </c>
      <c r="U91" s="1">
        <f>COUNTIFS(Table2[Sub-Sector],Table3[[#This Row],[Sub-Sector]],Table2[Rate of Change - Zone],"Positive")/Table3[[#This Row],[Count]]</f>
        <v>0.5</v>
      </c>
      <c r="V91" s="1">
        <f>COUNTIFS(Table2[Sub-Sector],Table3[[#This Row],[Sub-Sector]],Table2[Sharpe Ratio],"&gt;=0.10")/Table3[[#This Row],[Count]]</f>
        <v>0.5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</v>
      </c>
      <c r="X91">
        <f>_xlfn.RANK.AVG(Table3[[#This Row],[Score]],Table3[Score],1)</f>
        <v>90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</v>
      </c>
      <c r="Z91">
        <f>_xlfn.RANK.AVG(Table3[[#This Row],[Score 2 ]],Table3[[Score 2 ]],1)</f>
        <v>90</v>
      </c>
    </row>
    <row r="92" spans="1:26" x14ac:dyDescent="0.3">
      <c r="A92" t="s">
        <v>408</v>
      </c>
      <c r="B92">
        <f>COUNTIFS(Table2[Sub-Sector],Table3[[#This Row],[Sub-Sector]])</f>
        <v>6</v>
      </c>
      <c r="C92" s="1">
        <f>COUNTIFS(Table2[Sub-Sector],Table3[[#This Row],[Sub-Sector]],Table2[Uptrend],"Uptrend")/Table3[[#This Row],[Count]]</f>
        <v>0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0.33333333333333331</v>
      </c>
      <c r="G92" s="1">
        <f>COUNTIFS(Table2[Sub-Sector],Table3[[#This Row],[Sub-Sector]],Table2[1Y Return vs Nifty],"&gt;=10")/Table3[[#This Row],[Count]]</f>
        <v>0.33333333333333331</v>
      </c>
      <c r="H92" s="1">
        <f>COUNTIFS(Table2[Sub-Sector],Table3[[#This Row],[Sub-Sector]],Table2[RSI Exponential â€“ 14D],"&gt;=50")/Table3[[#This Row],[Count]]</f>
        <v>0.16666666666666666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0.16666666666666666</v>
      </c>
      <c r="M92" s="1">
        <f>COUNTIFS(Table2[Sub-Sector],Table3[[#This Row],[Sub-Sector]],Table2[% Away From Current Week High],"&lt;=0.05")/Table3[[#This Row],[Count]]</f>
        <v>0.83333333333333337</v>
      </c>
      <c r="N92" s="1">
        <f>COUNTIFS(Table2[Sub-Sector],Table3[[#This Row],[Sub-Sector]],Table2[% Away From Current Month Low],"&gt;=0.05")/Table3[[#This Row],[Count]]</f>
        <v>0.16666666666666666</v>
      </c>
      <c r="O92" s="1">
        <f>COUNTIFS(Table2[Sub-Sector],Table3[[#This Row],[Sub-Sector]],Table2[% Away From Current Month High],"&lt;=0.05")/Table3[[#This Row],[Count]]</f>
        <v>0.83333333333333337</v>
      </c>
      <c r="P92" s="1">
        <f>COUNTIFS(Table2[Sub-Sector],Table3[[#This Row],[Sub-Sector]],Table2[% Away From 52W High],"&lt;=10")/Table3[[#This Row],[Count]]</f>
        <v>0.16666666666666666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0.16666666666666666</v>
      </c>
      <c r="S92" s="1">
        <f>COUNTIFS(Table2[Sub-Sector],Table3[[#This Row],[Sub-Sector]],Table2[% Price above 50 EMA],"&gt;=0")/Table3[[#This Row],[Count]]</f>
        <v>0</v>
      </c>
      <c r="T92" s="1">
        <f>COUNTIFS(Table2[Sub-Sector],Table3[[#This Row],[Sub-Sector]],Table2[% Price above 200 EMA],"&gt;=0")/Table3[[#This Row],[Count]]</f>
        <v>0.33333333333333331</v>
      </c>
      <c r="U92" s="1">
        <f>COUNTIFS(Table2[Sub-Sector],Table3[[#This Row],[Sub-Sector]],Table2[Rate of Change - Zone],"Positive")/Table3[[#This Row],[Count]]</f>
        <v>0.33333333333333331</v>
      </c>
      <c r="V92" s="1">
        <f>COUNTIFS(Table2[Sub-Sector],Table3[[#This Row],[Sub-Sector]],Table2[Sharpe Ratio],"&gt;=0.10")/Table3[[#This Row],[Count]]</f>
        <v>0.5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620</v>
      </c>
      <c r="X92">
        <f>_xlfn.RANK.AVG(Table3[[#This Row],[Score]],Table3[Score],1)</f>
        <v>107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326.5</v>
      </c>
      <c r="Z92">
        <f>_xlfn.RANK.AVG(Table3[[#This Row],[Score 2 ]],Table3[[Score 2 ]],1)</f>
        <v>91</v>
      </c>
    </row>
    <row r="93" spans="1:26" x14ac:dyDescent="0.3">
      <c r="A93" t="s">
        <v>855</v>
      </c>
      <c r="B93">
        <f>COUNTIFS(Table2[Sub-Sector],Table3[[#This Row],[Sub-Sector]])</f>
        <v>2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1</v>
      </c>
      <c r="F93" s="1">
        <f>COUNTIFS(Table2[Sub-Sector],Table3[[#This Row],[Sub-Sector]],Table2[6M Return vs Nifty],"&gt;=10")/Table3[[#This Row],[Count]]</f>
        <v>0</v>
      </c>
      <c r="G93" s="1">
        <f>COUNTIFS(Table2[Sub-Sector],Table3[[#This Row],[Sub-Sector]],Table2[1Y Return vs Nifty],"&gt;=10")/Table3[[#This Row],[Count]]</f>
        <v>0</v>
      </c>
      <c r="H93" s="1">
        <f>COUNTIFS(Table2[Sub-Sector],Table3[[#This Row],[Sub-Sector]],Table2[RSI Exponential â€“ 14D],"&gt;=50")/Table3[[#This Row],[Count]]</f>
        <v>0.5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0.5</v>
      </c>
      <c r="M93" s="1">
        <f>COUNTIFS(Table2[Sub-Sector],Table3[[#This Row],[Sub-Sector]],Table2[% Away From Current Week High],"&lt;=0.05")/Table3[[#This Row],[Count]]</f>
        <v>0.5</v>
      </c>
      <c r="N93" s="1">
        <f>COUNTIFS(Table2[Sub-Sector],Table3[[#This Row],[Sub-Sector]],Table2[% Away From Current Month Low],"&gt;=0.05")/Table3[[#This Row],[Count]]</f>
        <v>0.5</v>
      </c>
      <c r="O93" s="1">
        <f>COUNTIFS(Table2[Sub-Sector],Table3[[#This Row],[Sub-Sector]],Table2[% Away From Current Month High],"&lt;=0.05")/Table3[[#This Row],[Count]]</f>
        <v>0.5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0.5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0.5</v>
      </c>
      <c r="U93" s="1">
        <f>COUNTIFS(Table2[Sub-Sector],Table3[[#This Row],[Sub-Sector]],Table2[Rate of Change - Zone],"Positive")/Table3[[#This Row],[Count]]</f>
        <v>1</v>
      </c>
      <c r="V93" s="1">
        <f>COUNTIFS(Table2[Sub-Sector],Table3[[#This Row],[Sub-Sector]],Table2[Sharpe Ratio],"&gt;=0.10")/Table3[[#This Row],[Count]]</f>
        <v>0.5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</v>
      </c>
      <c r="X93">
        <f>_xlfn.RANK.AVG(Table3[[#This Row],[Score]],Table3[Score],1)</f>
        <v>84.5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93">
        <f>_xlfn.RANK.AVG(Table3[[#This Row],[Score 2 ]],Table3[[Score 2 ]],1)</f>
        <v>94.5</v>
      </c>
    </row>
    <row r="94" spans="1:26" x14ac:dyDescent="0.3">
      <c r="A94" t="s">
        <v>297</v>
      </c>
      <c r="B94">
        <f>COUNTIFS(Table2[Sub-Sector],Table3[[#This Row],[Sub-Sector]])</f>
        <v>1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1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0</v>
      </c>
      <c r="H94" s="1">
        <f>COUNTIFS(Table2[Sub-Sector],Table3[[#This Row],[Sub-Sector]],Table2[RSI Exponential â€“ 14D],"&gt;=50")/Table3[[#This Row],[Count]]</f>
        <v>0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0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0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0</v>
      </c>
      <c r="U94" s="1">
        <f>COUNTIFS(Table2[Sub-Sector],Table3[[#This Row],[Sub-Sector]],Table2[Rate of Change - Zone],"Positive")/Table3[[#This Row],[Count]]</f>
        <v>1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</v>
      </c>
      <c r="X94">
        <f>_xlfn.RANK.AVG(Table3[[#This Row],[Score]],Table3[Score],1)</f>
        <v>84.5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94">
        <f>_xlfn.RANK.AVG(Table3[[#This Row],[Score 2 ]],Table3[[Score 2 ]],1)</f>
        <v>94.5</v>
      </c>
    </row>
    <row r="95" spans="1:26" x14ac:dyDescent="0.3">
      <c r="A95" t="s">
        <v>1557</v>
      </c>
      <c r="B95">
        <f>COUNTIFS(Table2[Sub-Sector],Table3[[#This Row],[Sub-Sector]])</f>
        <v>1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1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0</v>
      </c>
      <c r="H95" s="1">
        <f>COUNTIFS(Table2[Sub-Sector],Table3[[#This Row],[Sub-Sector]],Table2[RSI Exponential â€“ 14D],"&gt;=50")/Table3[[#This Row],[Count]]</f>
        <v>1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1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1</v>
      </c>
      <c r="O95" s="1">
        <f>COUNTIFS(Table2[Sub-Sector],Table3[[#This Row],[Sub-Sector]],Table2[% Away From Current Month High],"&lt;=0.05")/Table3[[#This Row],[Count]]</f>
        <v>1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1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1</v>
      </c>
      <c r="U95" s="1">
        <f>COUNTIFS(Table2[Sub-Sector],Table3[[#This Row],[Sub-Sector]],Table2[Rate of Change - Zone],"Positive")/Table3[[#This Row],[Count]]</f>
        <v>1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540</v>
      </c>
      <c r="X95">
        <f>_xlfn.RANK.AVG(Table3[[#This Row],[Score]],Table3[Score],1)</f>
        <v>91.5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95">
        <f>_xlfn.RANK.AVG(Table3[[#This Row],[Score 2 ]],Table3[[Score 2 ]],1)</f>
        <v>94.5</v>
      </c>
    </row>
    <row r="96" spans="1:26" x14ac:dyDescent="0.3">
      <c r="A96" t="s">
        <v>431</v>
      </c>
      <c r="B96">
        <f>COUNTIFS(Table2[Sub-Sector],Table3[[#This Row],[Sub-Sector]])</f>
        <v>1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1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0</v>
      </c>
      <c r="H96" s="1">
        <f>COUNTIFS(Table2[Sub-Sector],Table3[[#This Row],[Sub-Sector]],Table2[RSI Exponential â€“ 14D],"&gt;=50")/Table3[[#This Row],[Count]]</f>
        <v>1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0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0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1</v>
      </c>
      <c r="U96" s="1">
        <f>COUNTIFS(Table2[Sub-Sector],Table3[[#This Row],[Sub-Sector]],Table2[Rate of Change - Zone],"Positive")/Table3[[#This Row],[Count]]</f>
        <v>1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540</v>
      </c>
      <c r="X96">
        <f>_xlfn.RANK.AVG(Table3[[#This Row],[Score]],Table3[Score],1)</f>
        <v>91.5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96">
        <f>_xlfn.RANK.AVG(Table3[[#This Row],[Score 2 ]],Table3[[Score 2 ]],1)</f>
        <v>94.5</v>
      </c>
    </row>
    <row r="97" spans="1:26" x14ac:dyDescent="0.3">
      <c r="A97" t="s">
        <v>1137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1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0</v>
      </c>
      <c r="H97" s="1">
        <f>COUNTIFS(Table2[Sub-Sector],Table3[[#This Row],[Sub-Sector]],Table2[RSI Exponential â€“ 14D],"&gt;=50")/Table3[[#This Row],[Count]]</f>
        <v>1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1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1</v>
      </c>
      <c r="O97" s="1">
        <f>COUNTIFS(Table2[Sub-Sector],Table3[[#This Row],[Sub-Sector]],Table2[% Away From Current Month High],"&lt;=0.05")/Table3[[#This Row],[Count]]</f>
        <v>1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1</v>
      </c>
      <c r="S97" s="1">
        <f>COUNTIFS(Table2[Sub-Sector],Table3[[#This Row],[Sub-Sector]],Table2[% Price above 50 EMA],"&gt;=0")/Table3[[#This Row],[Count]]</f>
        <v>1</v>
      </c>
      <c r="T97" s="1">
        <f>COUNTIFS(Table2[Sub-Sector],Table3[[#This Row],[Sub-Sector]],Table2[% Price above 200 EMA],"&gt;=0")/Table3[[#This Row],[Count]]</f>
        <v>1</v>
      </c>
      <c r="U97" s="1">
        <f>COUNTIFS(Table2[Sub-Sector],Table3[[#This Row],[Sub-Sector]],Table2[Rate of Change - Zone],"Positive")/Table3[[#This Row],[Count]]</f>
        <v>1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</v>
      </c>
      <c r="X97">
        <f>_xlfn.RANK.AVG(Table3[[#This Row],[Score]],Table3[Score],1)</f>
        <v>84.5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97">
        <f>_xlfn.RANK.AVG(Table3[[#This Row],[Score 2 ]],Table3[[Score 2 ]],1)</f>
        <v>94.5</v>
      </c>
    </row>
    <row r="98" spans="1:26" x14ac:dyDescent="0.3">
      <c r="A98" t="s">
        <v>2188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1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1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1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1</v>
      </c>
      <c r="O98" s="1">
        <f>COUNTIFS(Table2[Sub-Sector],Table3[[#This Row],[Sub-Sector]],Table2[% Away From Current Month High],"&lt;=0.05")/Table3[[#This Row],[Count]]</f>
        <v>1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1</v>
      </c>
      <c r="S98" s="1">
        <f>COUNTIFS(Table2[Sub-Sector],Table3[[#This Row],[Sub-Sector]],Table2[% Price above 50 EMA],"&gt;=0")/Table3[[#This Row],[Count]]</f>
        <v>1</v>
      </c>
      <c r="T98" s="1">
        <f>COUNTIFS(Table2[Sub-Sector],Table3[[#This Row],[Sub-Sector]],Table2[% Price above 200 EMA],"&gt;=0")/Table3[[#This Row],[Count]]</f>
        <v>0</v>
      </c>
      <c r="U98" s="1">
        <f>COUNTIFS(Table2[Sub-Sector],Table3[[#This Row],[Sub-Sector]],Table2[Rate of Change - Zone],"Positive")/Table3[[#This Row],[Count]]</f>
        <v>1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</v>
      </c>
      <c r="X98">
        <f>_xlfn.RANK.AVG(Table3[[#This Row],[Score]],Table3[Score],1)</f>
        <v>84.5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98">
        <f>_xlfn.RANK.AVG(Table3[[#This Row],[Score 2 ]],Table3[[Score 2 ]],1)</f>
        <v>94.5</v>
      </c>
    </row>
    <row r="99" spans="1:26" x14ac:dyDescent="0.3">
      <c r="A99" t="s">
        <v>144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1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1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1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1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1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526.5</v>
      </c>
      <c r="X99">
        <f>_xlfn.RANK.AVG(Table3[[#This Row],[Score]],Table3[Score],1)</f>
        <v>87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329.5</v>
      </c>
      <c r="Z99">
        <f>_xlfn.RANK.AVG(Table3[[#This Row],[Score 2 ]],Table3[[Score 2 ]],1)</f>
        <v>99.5</v>
      </c>
    </row>
    <row r="100" spans="1:26" x14ac:dyDescent="0.3">
      <c r="A100" t="s">
        <v>677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1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0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0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623</v>
      </c>
      <c r="X100">
        <f>_xlfn.RANK.AVG(Table3[[#This Row],[Score]],Table3[Score],1)</f>
        <v>109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329.5</v>
      </c>
      <c r="Z100">
        <f>_xlfn.RANK.AVG(Table3[[#This Row],[Score 2 ]],Table3[[Score 2 ]],1)</f>
        <v>99.5</v>
      </c>
    </row>
    <row r="101" spans="1:26" x14ac:dyDescent="0.3">
      <c r="A101" t="s">
        <v>304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1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0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0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623</v>
      </c>
      <c r="X101">
        <f>_xlfn.RANK.AVG(Table3[[#This Row],[Score]],Table3[Score],1)</f>
        <v>109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329.5</v>
      </c>
      <c r="Z101">
        <f>_xlfn.RANK.AVG(Table3[[#This Row],[Score 2 ]],Table3[[Score 2 ]],1)</f>
        <v>99.5</v>
      </c>
    </row>
    <row r="102" spans="1:26" x14ac:dyDescent="0.3">
      <c r="A102" t="s">
        <v>534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1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1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0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623</v>
      </c>
      <c r="X102">
        <f>_xlfn.RANK.AVG(Table3[[#This Row],[Score]],Table3[Score],1)</f>
        <v>109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329.5</v>
      </c>
      <c r="Z102">
        <f>_xlfn.RANK.AVG(Table3[[#This Row],[Score 2 ]],Table3[[Score 2 ]],1)</f>
        <v>99.5</v>
      </c>
    </row>
    <row r="103" spans="1:26" x14ac:dyDescent="0.3">
      <c r="A103" t="s">
        <v>108</v>
      </c>
      <c r="B103">
        <f>COUNTIFS(Table2[Sub-Sector],Table3[[#This Row],[Sub-Sector]])</f>
        <v>4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0.25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0.75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0.75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0.25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0.25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0.25</v>
      </c>
      <c r="U103" s="1">
        <f>COUNTIFS(Table2[Sub-Sector],Table3[[#This Row],[Sub-Sector]],Table2[Rate of Change - Zone],"Positive")/Table3[[#This Row],[Count]]</f>
        <v>0.25</v>
      </c>
      <c r="V103" s="1">
        <f>COUNTIFS(Table2[Sub-Sector],Table3[[#This Row],[Sub-Sector]],Table2[Sharpe Ratio],"&gt;=0.10")/Table3[[#This Row],[Count]]</f>
        <v>0.75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596</v>
      </c>
      <c r="X103">
        <f>_xlfn.RANK.AVG(Table3[[#This Row],[Score]],Table3[Score],1)</f>
        <v>100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03">
        <f>_xlfn.RANK.AVG(Table3[[#This Row],[Score 2 ]],Table3[[Score 2 ]],1)</f>
        <v>102</v>
      </c>
    </row>
    <row r="104" spans="1:26" x14ac:dyDescent="0.3">
      <c r="A104" t="s">
        <v>554</v>
      </c>
      <c r="B104">
        <f>COUNTIFS(Table2[Sub-Sector],Table3[[#This Row],[Sub-Sector]])</f>
        <v>5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0.2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0.2</v>
      </c>
      <c r="H104" s="1">
        <f>COUNTIFS(Table2[Sub-Sector],Table3[[#This Row],[Sub-Sector]],Table2[RSI Exponential â€“ 14D],"&gt;=50")/Table3[[#This Row],[Count]]</f>
        <v>0.2</v>
      </c>
      <c r="I104" s="1">
        <f>COUNTIFS(Table2[Sub-Sector],Table3[[#This Row],[Sub-Sector]],Table2[Relative Volume],"&gt;=1")/Table3[[#This Row],[Count]]</f>
        <v>0.2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0.8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0.2</v>
      </c>
      <c r="S104" s="1">
        <f>COUNTIFS(Table2[Sub-Sector],Table3[[#This Row],[Sub-Sector]],Table2[% Price above 50 EMA],"&gt;=0")/Table3[[#This Row],[Count]]</f>
        <v>0.2</v>
      </c>
      <c r="T104" s="1">
        <f>COUNTIFS(Table2[Sub-Sector],Table3[[#This Row],[Sub-Sector]],Table2[% Price above 200 EMA],"&gt;=0")/Table3[[#This Row],[Count]]</f>
        <v>0.4</v>
      </c>
      <c r="U104" s="1">
        <f>COUNTIFS(Table2[Sub-Sector],Table3[[#This Row],[Sub-Sector]],Table2[Rate of Change - Zone],"Positive")/Table3[[#This Row],[Count]]</f>
        <v>0.4</v>
      </c>
      <c r="V104" s="1">
        <f>COUNTIFS(Table2[Sub-Sector],Table3[[#This Row],[Sub-Sector]],Table2[Sharpe Ratio],"&gt;=0.10")/Table3[[#This Row],[Count]]</f>
        <v>0.4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602</v>
      </c>
      <c r="X104">
        <f>_xlfn.RANK.AVG(Table3[[#This Row],[Score]],Table3[Score],1)</f>
        <v>101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4">
        <f>_xlfn.RANK.AVG(Table3[[#This Row],[Score 2 ]],Table3[[Score 2 ]],1)</f>
        <v>104.5</v>
      </c>
    </row>
    <row r="105" spans="1:26" x14ac:dyDescent="0.3">
      <c r="A105" t="s">
        <v>102</v>
      </c>
      <c r="B105">
        <f>COUNTIFS(Table2[Sub-Sector],Table3[[#This Row],[Sub-Sector]])</f>
        <v>1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0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1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0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0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1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625.5</v>
      </c>
      <c r="X105">
        <f>_xlfn.RANK.AVG(Table3[[#This Row],[Score]],Table3[Score],1)</f>
        <v>113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5">
        <f>_xlfn.RANK.AVG(Table3[[#This Row],[Score 2 ]],Table3[[Score 2 ]],1)</f>
        <v>104.5</v>
      </c>
    </row>
    <row r="106" spans="1:26" x14ac:dyDescent="0.3">
      <c r="A106" t="s">
        <v>520</v>
      </c>
      <c r="B106">
        <f>COUNTIFS(Table2[Sub-Sector],Table3[[#This Row],[Sub-Sector]])</f>
        <v>1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1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1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1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625.5</v>
      </c>
      <c r="X106">
        <f>_xlfn.RANK.AVG(Table3[[#This Row],[Score]],Table3[Score],1)</f>
        <v>113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6">
        <f>_xlfn.RANK.AVG(Table3[[#This Row],[Score 2 ]],Table3[[Score 2 ]],1)</f>
        <v>104.5</v>
      </c>
    </row>
    <row r="107" spans="1:26" x14ac:dyDescent="0.3">
      <c r="A107" t="s">
        <v>367</v>
      </c>
      <c r="B107">
        <f>COUNTIFS(Table2[Sub-Sector],Table3[[#This Row],[Sub-Sector]])</f>
        <v>1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1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1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0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625.5</v>
      </c>
      <c r="X107">
        <f>_xlfn.RANK.AVG(Table3[[#This Row],[Score]],Table3[Score],1)</f>
        <v>113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7">
        <f>_xlfn.RANK.AVG(Table3[[#This Row],[Score 2 ]],Table3[[Score 2 ]],1)</f>
        <v>104.5</v>
      </c>
    </row>
    <row r="108" spans="1:26" x14ac:dyDescent="0.3">
      <c r="A108" t="s">
        <v>149</v>
      </c>
      <c r="B108">
        <f>COUNTIFS(Table2[Sub-Sector],Table3[[#This Row],[Sub-Sector]])</f>
        <v>3</v>
      </c>
      <c r="C108" s="1">
        <f>COUNTIFS(Table2[Sub-Sector],Table3[[#This Row],[Sub-Sector]],Table2[Uptrend],"Uptrend")/Table3[[#This Row],[Count]]</f>
        <v>0.33333333333333331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0.66666666666666663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0.66666666666666663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0.66666666666666663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0.66666666666666663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0.66666666666666663</v>
      </c>
      <c r="U108" s="1">
        <f>COUNTIFS(Table2[Sub-Sector],Table3[[#This Row],[Sub-Sector]],Table2[Rate of Change - Zone],"Positive")/Table3[[#This Row],[Count]]</f>
        <v>0.33333333333333331</v>
      </c>
      <c r="V108" s="1">
        <f>COUNTIFS(Table2[Sub-Sector],Table3[[#This Row],[Sub-Sector]],Table2[Sharpe Ratio],"&gt;=0.10")/Table3[[#This Row],[Count]]</f>
        <v>0.33333333333333331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571.5</v>
      </c>
      <c r="X108">
        <f>_xlfn.RANK.AVG(Table3[[#This Row],[Score]],Table3[Score],1)</f>
        <v>98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8">
        <f>_xlfn.RANK.AVG(Table3[[#This Row],[Score 2 ]],Table3[[Score 2 ]],1)</f>
        <v>107</v>
      </c>
    </row>
    <row r="109" spans="1:26" x14ac:dyDescent="0.3">
      <c r="A109" t="s">
        <v>454</v>
      </c>
      <c r="B109">
        <f>COUNTIFS(Table2[Sub-Sector],Table3[[#This Row],[Sub-Sector]])</f>
        <v>11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0.18181818181818182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9.0909090909090912E-2</v>
      </c>
      <c r="H109" s="1">
        <f>COUNTIFS(Table2[Sub-Sector],Table3[[#This Row],[Sub-Sector]],Table2[RSI Exponential â€“ 14D],"&gt;=50")/Table3[[#This Row],[Count]]</f>
        <v>0.18181818181818182</v>
      </c>
      <c r="I109" s="1">
        <f>COUNTIFS(Table2[Sub-Sector],Table3[[#This Row],[Sub-Sector]],Table2[Relative Volume],"&gt;=1")/Table3[[#This Row],[Count]]</f>
        <v>0.18181818181818182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0.63636363636363635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0.45454545454545453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0.54545454545454541</v>
      </c>
      <c r="R109" s="1">
        <f>COUNTIFS(Table2[Sub-Sector],Table3[[#This Row],[Sub-Sector]],Table2[% Price above 20 EMA],"&gt;=0")/Table3[[#This Row],[Count]]</f>
        <v>9.0909090909090912E-2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9.0909090909090912E-2</v>
      </c>
      <c r="U109" s="1">
        <f>COUNTIFS(Table2[Sub-Sector],Table3[[#This Row],[Sub-Sector]],Table2[Rate of Change - Zone],"Positive")/Table3[[#This Row],[Count]]</f>
        <v>0.36363636363636365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616.5</v>
      </c>
      <c r="X109">
        <f>_xlfn.RANK.AVG(Table3[[#This Row],[Score]],Table3[Score],1)</f>
        <v>105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343.5</v>
      </c>
      <c r="Z109">
        <f>_xlfn.RANK.AVG(Table3[[#This Row],[Score 2 ]],Table3[[Score 2 ]],1)</f>
        <v>108</v>
      </c>
    </row>
    <row r="110" spans="1:26" x14ac:dyDescent="0.3">
      <c r="A110" t="s">
        <v>37</v>
      </c>
      <c r="B110">
        <f>COUNTIFS(Table2[Sub-Sector],Table3[[#This Row],[Sub-Sector]])</f>
        <v>3</v>
      </c>
      <c r="C110" s="1">
        <f>COUNTIFS(Table2[Sub-Sector],Table3[[#This Row],[Sub-Sector]],Table2[Uptrend],"Uptrend")/Table3[[#This Row],[Count]]</f>
        <v>0.33333333333333331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0.33333333333333331</v>
      </c>
      <c r="F110" s="1">
        <f>COUNTIFS(Table2[Sub-Sector],Table3[[#This Row],[Sub-Sector]],Table2[6M Return vs Nifty],"&gt;=10")/Table3[[#This Row],[Count]]</f>
        <v>0.33333333333333331</v>
      </c>
      <c r="G110" s="1">
        <f>COUNTIFS(Table2[Sub-Sector],Table3[[#This Row],[Sub-Sector]],Table2[1Y Return vs Nifty],"&gt;=10")/Table3[[#This Row],[Count]]</f>
        <v>0.33333333333333331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0.33333333333333331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0.33333333333333331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0.33333333333333331</v>
      </c>
      <c r="T110" s="1">
        <f>COUNTIFS(Table2[Sub-Sector],Table3[[#This Row],[Sub-Sector]],Table2[% Price above 200 EMA],"&gt;=0")/Table3[[#This Row],[Count]]</f>
        <v>0.66666666666666663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0.66666666666666663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551.5</v>
      </c>
      <c r="X110">
        <f>_xlfn.RANK.AVG(Table3[[#This Row],[Score]],Table3[Score],1)</f>
        <v>96.5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348.5</v>
      </c>
      <c r="Z110">
        <f>_xlfn.RANK.AVG(Table3[[#This Row],[Score 2 ]],Table3[[Score 2 ]],1)</f>
        <v>109</v>
      </c>
    </row>
    <row r="111" spans="1:26" x14ac:dyDescent="0.3">
      <c r="A111" t="s">
        <v>601</v>
      </c>
      <c r="B111">
        <f>COUNTIFS(Table2[Sub-Sector],Table3[[#This Row],[Sub-Sector]])</f>
        <v>2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0.5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0.5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0.5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0.5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644</v>
      </c>
      <c r="X111">
        <f>_xlfn.RANK.AVG(Table3[[#This Row],[Score]],Table3[Score],1)</f>
        <v>116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350.5</v>
      </c>
      <c r="Z111">
        <f>_xlfn.RANK.AVG(Table3[[#This Row],[Score 2 ]],Table3[[Score 2 ]],1)</f>
        <v>110</v>
      </c>
    </row>
    <row r="112" spans="1:26" x14ac:dyDescent="0.3">
      <c r="A112" t="s">
        <v>970</v>
      </c>
      <c r="B112">
        <f>COUNTIFS(Table2[Sub-Sector],Table3[[#This Row],[Sub-Sector]])</f>
        <v>3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0.33333333333333331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0.33333333333333331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</v>
      </c>
      <c r="U112" s="1">
        <f>COUNTIFS(Table2[Sub-Sector],Table3[[#This Row],[Sub-Sector]],Table2[Rate of Change - Zone],"Positive")/Table3[[#This Row],[Count]]</f>
        <v>0.66666666666666663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613</v>
      </c>
      <c r="X112">
        <f>_xlfn.RANK.AVG(Table3[[#This Row],[Score]],Table3[Score],1)</f>
        <v>102.5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355.5</v>
      </c>
      <c r="Z112">
        <f>_xlfn.RANK.AVG(Table3[[#This Row],[Score 2 ]],Table3[[Score 2 ]],1)</f>
        <v>111.5</v>
      </c>
    </row>
    <row r="113" spans="1:26" x14ac:dyDescent="0.3">
      <c r="A113" t="s">
        <v>1996</v>
      </c>
      <c r="B113">
        <f>COUNTIFS(Table2[Sub-Sector],Table3[[#This Row],[Sub-Sector]])</f>
        <v>3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0.33333333333333331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0.66666666666666663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0.33333333333333331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0.33333333333333331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</v>
      </c>
      <c r="U113" s="1">
        <f>COUNTIFS(Table2[Sub-Sector],Table3[[#This Row],[Sub-Sector]],Table2[Rate of Change - Zone],"Positive")/Table3[[#This Row],[Count]]</f>
        <v>0.66666666666666663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613</v>
      </c>
      <c r="X113">
        <f>_xlfn.RANK.AVG(Table3[[#This Row],[Score]],Table3[Score],1)</f>
        <v>102.5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355.5</v>
      </c>
      <c r="Z113">
        <f>_xlfn.RANK.AVG(Table3[[#This Row],[Score 2 ]],Table3[[Score 2 ]],1)</f>
        <v>111.5</v>
      </c>
    </row>
    <row r="114" spans="1:26" x14ac:dyDescent="0.3">
      <c r="A114" t="s">
        <v>523</v>
      </c>
      <c r="B114">
        <f>COUNTIFS(Table2[Sub-Sector],Table3[[#This Row],[Sub-Sector]])</f>
        <v>5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0.2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0.2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0.2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0.2</v>
      </c>
      <c r="O114" s="1">
        <f>COUNTIFS(Table2[Sub-Sector],Table3[[#This Row],[Sub-Sector]],Table2[% Away From Current Month High],"&lt;=0.05")/Table3[[#This Row],[Count]]</f>
        <v>1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0.6</v>
      </c>
      <c r="R114" s="1">
        <f>COUNTIFS(Table2[Sub-Sector],Table3[[#This Row],[Sub-Sector]],Table2[% Price above 20 EMA],"&gt;=0")/Table3[[#This Row],[Count]]</f>
        <v>0.2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0.4</v>
      </c>
      <c r="U114" s="1">
        <f>COUNTIFS(Table2[Sub-Sector],Table3[[#This Row],[Sub-Sector]],Table2[Rate of Change - Zone],"Positive")/Table3[[#This Row],[Count]]</f>
        <v>0.4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659.5</v>
      </c>
      <c r="X114">
        <f>_xlfn.RANK.AVG(Table3[[#This Row],[Score]],Table3[Score],1)</f>
        <v>118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366</v>
      </c>
      <c r="Z114">
        <f>_xlfn.RANK.AVG(Table3[[#This Row],[Score 2 ]],Table3[[Score 2 ]],1)</f>
        <v>113</v>
      </c>
    </row>
    <row r="115" spans="1:26" x14ac:dyDescent="0.3">
      <c r="A115" t="s">
        <v>27</v>
      </c>
      <c r="B115">
        <f>COUNTIFS(Table2[Sub-Sector],Table3[[#This Row],[Sub-Sector]])</f>
        <v>4</v>
      </c>
      <c r="C115" s="1">
        <f>COUNTIFS(Table2[Sub-Sector],Table3[[#This Row],[Sub-Sector]],Table2[Uptrend],"Uptrend")/Table3[[#This Row],[Count]]</f>
        <v>0.25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0.25</v>
      </c>
      <c r="G115" s="1">
        <f>COUNTIFS(Table2[Sub-Sector],Table3[[#This Row],[Sub-Sector]],Table2[1Y Return vs Nifty],"&gt;=10")/Table3[[#This Row],[Count]]</f>
        <v>0.25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0.5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0.5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0.5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0.25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0.25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618</v>
      </c>
      <c r="X115">
        <f>_xlfn.RANK.AVG(Table3[[#This Row],[Score]],Table3[Score],1)</f>
        <v>106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366.5</v>
      </c>
      <c r="Z115">
        <f>_xlfn.RANK.AVG(Table3[[#This Row],[Score 2 ]],Table3[[Score 2 ]],1)</f>
        <v>114</v>
      </c>
    </row>
    <row r="116" spans="1:26" x14ac:dyDescent="0.3">
      <c r="A116" t="s">
        <v>626</v>
      </c>
      <c r="B116">
        <f>COUNTIFS(Table2[Sub-Sector],Table3[[#This Row],[Sub-Sector]])</f>
        <v>2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0.5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1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0.5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0.5</v>
      </c>
      <c r="U116" s="1">
        <f>COUNTIFS(Table2[Sub-Sector],Table3[[#This Row],[Sub-Sector]],Table2[Rate of Change - Zone],"Positive")/Table3[[#This Row],[Count]]</f>
        <v>0.5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673</v>
      </c>
      <c r="X116">
        <f>_xlfn.RANK.AVG(Table3[[#This Row],[Score]],Table3[Score],1)</f>
        <v>119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379.5</v>
      </c>
      <c r="Z116">
        <f>_xlfn.RANK.AVG(Table3[[#This Row],[Score 2 ]],Table3[[Score 2 ]],1)</f>
        <v>115.5</v>
      </c>
    </row>
    <row r="117" spans="1:26" x14ac:dyDescent="0.3">
      <c r="A117" t="s">
        <v>1267</v>
      </c>
      <c r="B117">
        <f>COUNTIFS(Table2[Sub-Sector],Table3[[#This Row],[Sub-Sector]])</f>
        <v>2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0.5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0.5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0.5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0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0.5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615</v>
      </c>
      <c r="X117">
        <f>_xlfn.RANK.AVG(Table3[[#This Row],[Score]],Table3[Score],1)</f>
        <v>104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379.5</v>
      </c>
      <c r="Z117">
        <f>_xlfn.RANK.AVG(Table3[[#This Row],[Score 2 ]],Table3[[Score 2 ]],1)</f>
        <v>115.5</v>
      </c>
    </row>
    <row r="118" spans="1:26" x14ac:dyDescent="0.3">
      <c r="A118" t="s">
        <v>40</v>
      </c>
      <c r="B118">
        <f>COUNTIFS(Table2[Sub-Sector],Table3[[#This Row],[Sub-Sector]])</f>
        <v>3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0.33333333333333331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0.33333333333333331</v>
      </c>
      <c r="M118" s="1">
        <f>COUNTIFS(Table2[Sub-Sector],Table3[[#This Row],[Sub-Sector]],Table2[% Away From Current Week High],"&lt;=0.05")/Table3[[#This Row],[Count]]</f>
        <v>0.66666666666666663</v>
      </c>
      <c r="N118" s="1">
        <f>COUNTIFS(Table2[Sub-Sector],Table3[[#This Row],[Sub-Sector]],Table2[% Away From Current Month Low],"&gt;=0.05")/Table3[[#This Row],[Count]]</f>
        <v>0.33333333333333331</v>
      </c>
      <c r="O118" s="1">
        <f>COUNTIFS(Table2[Sub-Sector],Table3[[#This Row],[Sub-Sector]],Table2[% Away From Current Month High],"&lt;=0.05")/Table3[[#This Row],[Count]]</f>
        <v>0.66666666666666663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0.33333333333333331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0.33333333333333331</v>
      </c>
      <c r="U118" s="1">
        <f>COUNTIFS(Table2[Sub-Sector],Table3[[#This Row],[Sub-Sector]],Table2[Rate of Change - Zone],"Positive")/Table3[[#This Row],[Count]]</f>
        <v>0.33333333333333331</v>
      </c>
      <c r="V118" s="1">
        <f>COUNTIFS(Table2[Sub-Sector],Table3[[#This Row],[Sub-Sector]],Table2[Sharpe Ratio],"&gt;=0.10")/Table3[[#This Row],[Count]]</f>
        <v>0.33333333333333331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698.5</v>
      </c>
      <c r="X118">
        <f>_xlfn.RANK.AVG(Table3[[#This Row],[Score]],Table3[Score],1)</f>
        <v>120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405</v>
      </c>
      <c r="Z118">
        <f>_xlfn.RANK.AVG(Table3[[#This Row],[Score 2 ]],Table3[[Score 2 ]],1)</f>
        <v>117</v>
      </c>
    </row>
    <row r="119" spans="1:26" x14ac:dyDescent="0.3">
      <c r="A119" t="s">
        <v>1434</v>
      </c>
      <c r="B119">
        <f>COUNTIFS(Table2[Sub-Sector],Table3[[#This Row],[Sub-Sector]])</f>
        <v>2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0.5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0.5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0.5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720.5</v>
      </c>
      <c r="X119">
        <f>_xlfn.RANK.AVG(Table3[[#This Row],[Score]],Table3[Score],1)</f>
        <v>123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</v>
      </c>
      <c r="Z119">
        <f>_xlfn.RANK.AVG(Table3[[#This Row],[Score 2 ]],Table3[[Score 2 ]],1)</f>
        <v>121.5</v>
      </c>
    </row>
    <row r="120" spans="1:26" x14ac:dyDescent="0.3">
      <c r="A120" t="s">
        <v>338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1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0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628.5</v>
      </c>
      <c r="X120">
        <f>_xlfn.RANK.AVG(Table3[[#This Row],[Score]],Table3[Score],1)</f>
        <v>115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</v>
      </c>
      <c r="Z120">
        <f>_xlfn.RANK.AVG(Table3[[#This Row],[Score 2 ]],Table3[[Score 2 ]],1)</f>
        <v>121.5</v>
      </c>
    </row>
    <row r="121" spans="1:26" x14ac:dyDescent="0.3">
      <c r="A121" t="s">
        <v>1520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0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720.5</v>
      </c>
      <c r="X121">
        <f>_xlfn.RANK.AVG(Table3[[#This Row],[Score]],Table3[Score],1)</f>
        <v>123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</v>
      </c>
      <c r="Z121">
        <f>_xlfn.RANK.AVG(Table3[[#This Row],[Score 2 ]],Table3[[Score 2 ]],1)</f>
        <v>121.5</v>
      </c>
    </row>
    <row r="122" spans="1:26" x14ac:dyDescent="0.3">
      <c r="A122" t="s">
        <v>1463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1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0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0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624</v>
      </c>
      <c r="X122">
        <f>_xlfn.RANK.AVG(Table3[[#This Row],[Score]],Table3[Score],1)</f>
        <v>111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</v>
      </c>
      <c r="Z122">
        <f>_xlfn.RANK.AVG(Table3[[#This Row],[Score 2 ]],Table3[[Score 2 ]],1)</f>
        <v>121.5</v>
      </c>
    </row>
    <row r="123" spans="1:26" x14ac:dyDescent="0.3">
      <c r="A123" t="s">
        <v>815</v>
      </c>
      <c r="B123">
        <f>COUNTIFS(Table2[Sub-Sector],Table3[[#This Row],[Sub-Sector]])</f>
        <v>2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1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1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0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720.5</v>
      </c>
      <c r="X123">
        <f>_xlfn.RANK.AVG(Table3[[#This Row],[Score]],Table3[Score],1)</f>
        <v>123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</v>
      </c>
      <c r="Z123">
        <f>_xlfn.RANK.AVG(Table3[[#This Row],[Score 2 ]],Table3[[Score 2 ]],1)</f>
        <v>121.5</v>
      </c>
    </row>
    <row r="124" spans="1:26" x14ac:dyDescent="0.3">
      <c r="A124" t="s">
        <v>99</v>
      </c>
      <c r="B124">
        <f>COUNTIFS(Table2[Sub-Sector],Table3[[#This Row],[Sub-Sector]])</f>
        <v>4</v>
      </c>
      <c r="C124" s="1">
        <f>COUNTIFS(Table2[Sub-Sector],Table3[[#This Row],[Sub-Sector]],Table2[Uptrend],"Uptrend")/Table3[[#This Row],[Count]]</f>
        <v>0.25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0.25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0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0.75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0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0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0.5</v>
      </c>
      <c r="R124" s="1">
        <f>COUNTIFS(Table2[Sub-Sector],Table3[[#This Row],[Sub-Sector]],Table2[% Price above 20 EMA],"&gt;=0")/Table3[[#This Row],[Count]]</f>
        <v>0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0.25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650</v>
      </c>
      <c r="X124">
        <f>_xlfn.RANK.AVG(Table3[[#This Row],[Score]],Table3[Score],1)</f>
        <v>117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</v>
      </c>
      <c r="Z124">
        <f>_xlfn.RANK.AVG(Table3[[#This Row],[Score 2 ]],Table3[[Score 2 ]],1)</f>
        <v>121.5</v>
      </c>
    </row>
    <row r="125" spans="1:26" x14ac:dyDescent="0.3">
      <c r="A125" t="s">
        <v>990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0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0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1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720.5</v>
      </c>
      <c r="X125">
        <f>_xlfn.RANK.AVG(Table3[[#This Row],[Score]],Table3[Score],1)</f>
        <v>123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</v>
      </c>
      <c r="Z125">
        <f>_xlfn.RANK.AVG(Table3[[#This Row],[Score 2 ]],Table3[[Score 2 ]],1)</f>
        <v>121.5</v>
      </c>
    </row>
    <row r="126" spans="1:26" x14ac:dyDescent="0.3">
      <c r="A126" t="s">
        <v>2003</v>
      </c>
      <c r="B126">
        <f>COUNTIFS(Table2[Sub-Sector],Table3[[#This Row],[Sub-Sector]])</f>
        <v>1</v>
      </c>
      <c r="C126" s="1">
        <f>COUNTIFS(Table2[Sub-Sector],Table3[[#This Row],[Sub-Sector]],Table2[Uptrend],"Uptrend")/Table3[[#This Row],[Count]]</f>
        <v>0</v>
      </c>
      <c r="D126" s="1">
        <f>COUNTIFS(Table2[Sub-Sector],Table3[[#This Row],[Sub-Sector]],Table2[1W Return vs Nifty],"&gt;=5")/Table3[[#This Row],[Count]]</f>
        <v>0</v>
      </c>
      <c r="E126" s="1">
        <f>COUNTIFS(Table2[Sub-Sector],Table3[[#This Row],[Sub-Sector]],Table2[1M Return vs Nifty],"&gt;=5")/Table3[[#This Row],[Count]]</f>
        <v>0</v>
      </c>
      <c r="F126" s="1">
        <f>COUNTIFS(Table2[Sub-Sector],Table3[[#This Row],[Sub-Sector]],Table2[6M Return vs Nifty],"&gt;=10")/Table3[[#This Row],[Count]]</f>
        <v>0</v>
      </c>
      <c r="G126" s="1">
        <f>COUNTIFS(Table2[Sub-Sector],Table3[[#This Row],[Sub-Sector]],Table2[1Y Return vs Nifty],"&gt;=10")/Table3[[#This Row],[Count]]</f>
        <v>0</v>
      </c>
      <c r="H126" s="1">
        <f>COUNTIFS(Table2[Sub-Sector],Table3[[#This Row],[Sub-Sector]],Table2[RSI Exponential â€“ 14D],"&gt;=50")/Table3[[#This Row],[Count]]</f>
        <v>0</v>
      </c>
      <c r="I126" s="1">
        <f>COUNTIFS(Table2[Sub-Sector],Table3[[#This Row],[Sub-Sector]],Table2[Relative Volume],"&gt;=1")/Table3[[#This Row],[Count]]</f>
        <v>0</v>
      </c>
      <c r="J126" s="1">
        <f>COUNTIFS(Table2[Sub-Sector],Table3[[#This Row],[Sub-Sector]],Table2[% Away From Day Low],"&gt;=0.05")/Table3[[#This Row],[Count]]</f>
        <v>0</v>
      </c>
      <c r="K126" s="1">
        <f>COUNTIFS(Table2[Sub-Sector],Table3[[#This Row],[Sub-Sector]],Table2[% Away From Day High],"&lt;=0.05")/Table3[[#This Row],[Count]]</f>
        <v>1</v>
      </c>
      <c r="L126" s="1">
        <f>COUNTIFS(Table2[Sub-Sector],Table3[[#This Row],[Sub-Sector]],Table2[% Away From Current Week Low],"&gt;=0.05")/Table3[[#This Row],[Count]]</f>
        <v>0</v>
      </c>
      <c r="M126" s="1">
        <f>COUNTIFS(Table2[Sub-Sector],Table3[[#This Row],[Sub-Sector]],Table2[% Away From Current Week High],"&lt;=0.05")/Table3[[#This Row],[Count]]</f>
        <v>0</v>
      </c>
      <c r="N126" s="1">
        <f>COUNTIFS(Table2[Sub-Sector],Table3[[#This Row],[Sub-Sector]],Table2[% Away From Current Month Low],"&gt;=0.05")/Table3[[#This Row],[Count]]</f>
        <v>0</v>
      </c>
      <c r="O126" s="1">
        <f>COUNTIFS(Table2[Sub-Sector],Table3[[#This Row],[Sub-Sector]],Table2[% Away From Current Month High],"&lt;=0.05")/Table3[[#This Row],[Count]]</f>
        <v>0</v>
      </c>
      <c r="P126" s="1">
        <f>COUNTIFS(Table2[Sub-Sector],Table3[[#This Row],[Sub-Sector]],Table2[% Away From 52W High],"&lt;=10")/Table3[[#This Row],[Count]]</f>
        <v>0</v>
      </c>
      <c r="Q126" s="1">
        <f>COUNTIFS(Table2[Sub-Sector],Table3[[#This Row],[Sub-Sector]],Table2[% Away From 52W Low],"&gt;=10")/Table3[[#This Row],[Count]]</f>
        <v>0</v>
      </c>
      <c r="R126" s="1">
        <f>COUNTIFS(Table2[Sub-Sector],Table3[[#This Row],[Sub-Sector]],Table2[% Price above 20 EMA],"&gt;=0")/Table3[[#This Row],[Count]]</f>
        <v>0</v>
      </c>
      <c r="S126" s="1">
        <f>COUNTIFS(Table2[Sub-Sector],Table3[[#This Row],[Sub-Sector]],Table2[% Price above 50 EMA],"&gt;=0")/Table3[[#This Row],[Count]]</f>
        <v>0</v>
      </c>
      <c r="T126" s="1">
        <f>COUNTIFS(Table2[Sub-Sector],Table3[[#This Row],[Sub-Sector]],Table2[% Price above 200 EMA],"&gt;=0")/Table3[[#This Row],[Count]]</f>
        <v>0</v>
      </c>
      <c r="U126" s="1">
        <f>COUNTIFS(Table2[Sub-Sector],Table3[[#This Row],[Sub-Sector]],Table2[Rate of Change - Zone],"Positive")/Table3[[#This Row],[Count]]</f>
        <v>0</v>
      </c>
      <c r="V126" s="1">
        <f>COUNTIFS(Table2[Sub-Sector],Table3[[#This Row],[Sub-Sector]],Table2[Sharpe Ratio],"&gt;=0.10")/Table3[[#This Row],[Count]]</f>
        <v>0</v>
      </c>
      <c r="W1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720.5</v>
      </c>
      <c r="X126">
        <f>_xlfn.RANK.AVG(Table3[[#This Row],[Score]],Table3[Score],1)</f>
        <v>123</v>
      </c>
      <c r="Y1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427</v>
      </c>
      <c r="Z126">
        <f>_xlfn.RANK.AVG(Table3[[#This Row],[Score 2 ]],Table3[[Score 2 ]],1)</f>
        <v>121.5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AAE5-210C-4EB0-BAB7-558D29432223}">
  <dimension ref="A1:AV738"/>
  <sheetViews>
    <sheetView tabSelected="1" topLeftCell="AJ1" workbookViewId="0">
      <selection activeCell="AV1" sqref="AV1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3153</v>
      </c>
      <c r="D1" t="s">
        <v>2</v>
      </c>
      <c r="E1" t="s">
        <v>3</v>
      </c>
      <c r="F1" t="s">
        <v>4</v>
      </c>
      <c r="G1" t="s">
        <v>5</v>
      </c>
      <c r="H1" t="s">
        <v>3176</v>
      </c>
      <c r="I1" t="s">
        <v>6</v>
      </c>
      <c r="J1" t="s">
        <v>3177</v>
      </c>
      <c r="K1" t="s">
        <v>7</v>
      </c>
      <c r="L1" t="s">
        <v>3178</v>
      </c>
      <c r="M1" t="s">
        <v>8</v>
      </c>
      <c r="N1" t="s">
        <v>3179</v>
      </c>
      <c r="O1" t="s">
        <v>3180</v>
      </c>
      <c r="P1" t="s">
        <v>9</v>
      </c>
      <c r="Q1" t="s">
        <v>10</v>
      </c>
      <c r="R1" t="s">
        <v>11</v>
      </c>
      <c r="S1" s="1" t="s">
        <v>3181</v>
      </c>
      <c r="T1" s="1" t="s">
        <v>3182</v>
      </c>
      <c r="U1" s="1" t="s">
        <v>3183</v>
      </c>
      <c r="V1" t="s">
        <v>12</v>
      </c>
      <c r="W1" t="s">
        <v>3184</v>
      </c>
      <c r="X1" t="s">
        <v>3185</v>
      </c>
      <c r="Y1" t="s">
        <v>3186</v>
      </c>
      <c r="Z1" t="s">
        <v>3187</v>
      </c>
      <c r="AA1" t="s">
        <v>3188</v>
      </c>
      <c r="AB1" t="s">
        <v>3189</v>
      </c>
      <c r="AC1" s="1" t="s">
        <v>3190</v>
      </c>
      <c r="AD1" s="1" t="s">
        <v>3191</v>
      </c>
      <c r="AE1" s="1" t="s">
        <v>3192</v>
      </c>
      <c r="AF1" s="1" t="s">
        <v>3193</v>
      </c>
      <c r="AG1" s="1" t="s">
        <v>3194</v>
      </c>
      <c r="AH1" s="1" t="s">
        <v>3195</v>
      </c>
      <c r="AI1" t="s">
        <v>13</v>
      </c>
      <c r="AJ1" t="s">
        <v>14</v>
      </c>
      <c r="AK1" t="s">
        <v>3196</v>
      </c>
      <c r="AL1" t="s">
        <v>3197</v>
      </c>
      <c r="AM1" t="s">
        <v>3198</v>
      </c>
      <c r="AN1" t="s">
        <v>3199</v>
      </c>
      <c r="AO1" t="s">
        <v>3200</v>
      </c>
      <c r="AP1" t="s">
        <v>15</v>
      </c>
      <c r="AQ1" s="2" t="s">
        <v>3201</v>
      </c>
      <c r="AR1" s="2" t="s">
        <v>3202</v>
      </c>
      <c r="AS1" s="2" t="s">
        <v>3203</v>
      </c>
      <c r="AT1" s="2" t="s">
        <v>3204</v>
      </c>
      <c r="AU1" s="2" t="s">
        <v>3205</v>
      </c>
      <c r="AV1" s="2" t="s">
        <v>3206</v>
      </c>
    </row>
    <row r="2" spans="1:48" x14ac:dyDescent="0.3">
      <c r="A2" t="s">
        <v>858</v>
      </c>
      <c r="B2" t="s">
        <v>859</v>
      </c>
      <c r="C2" t="s">
        <v>3167</v>
      </c>
      <c r="D2" t="s">
        <v>125</v>
      </c>
      <c r="E2">
        <v>18010.658478779998</v>
      </c>
      <c r="F2">
        <v>689.7</v>
      </c>
      <c r="G2">
        <v>217.907835228789</v>
      </c>
      <c r="H2">
        <f>(Table2[[#This Row],[1Y Return vs Nifty]]-AVERAGE(Table2[1Y Return vs Nifty]))/_xlfn.STDEV.P(Table2[1Y Return vs Nifty])</f>
        <v>3.5937682198336596</v>
      </c>
      <c r="I2">
        <v>28.443965030177999</v>
      </c>
      <c r="J2">
        <f>(Table2[[#This Row],[1M Return vs Nifty]]-AVERAGE(Table2[1M Return vs Nifty]))/_xlfn.STDEV.P(Table2[1M Return vs Nifty])</f>
        <v>2.272582773613717</v>
      </c>
      <c r="K2">
        <v>229.65511168905201</v>
      </c>
      <c r="L2">
        <f>(Table2[[#This Row],[6M Return vs Nifty]]-AVERAGE(Table2[6M Return vs Nifty]))/_xlfn.STDEV.P(Table2[6M Return vs Nifty])</f>
        <v>7.3319438927446612</v>
      </c>
      <c r="M2">
        <v>4.8737563156863102</v>
      </c>
      <c r="N2">
        <f>(Table2[[#This Row],[1W Return vs Nifty]]-AVERAGE(Table2[1W Return vs Nifty]))/_xlfn.STDEV.P(Table2[1W Return vs Nifty])</f>
        <v>1.0424035847495312</v>
      </c>
      <c r="O2">
        <v>625.42999999999995</v>
      </c>
      <c r="P2">
        <v>590.36476247373105</v>
      </c>
      <c r="Q2">
        <v>416.938664919394</v>
      </c>
      <c r="R2">
        <v>76.807607544630201</v>
      </c>
      <c r="S2" s="1">
        <f>(Table2[[#This Row],[Close Price]]-Table2[[#This Row],[20D EMA]])/Table2[[#This Row],[20D EMA]]</f>
        <v>0.10276130022544505</v>
      </c>
      <c r="T2" s="1">
        <f>(Table2[[#This Row],[Close Price]]-Table2[[#This Row],[50D EMA]])/Table2[[#This Row],[50D EMA]]</f>
        <v>0.16826078357054555</v>
      </c>
      <c r="U2" s="1">
        <f>(Table2[[#This Row],[Close Price]]-Table2[[#This Row],[200D EMA]])/Table2[[#This Row],[200D EMA]]</f>
        <v>0.65420014508210333</v>
      </c>
      <c r="V2">
        <v>0.663276397129413</v>
      </c>
      <c r="W2">
        <v>658.55</v>
      </c>
      <c r="X2">
        <v>695</v>
      </c>
      <c r="Y2">
        <v>609.5</v>
      </c>
      <c r="Z2">
        <v>695</v>
      </c>
      <c r="AA2">
        <v>609.5</v>
      </c>
      <c r="AB2">
        <v>695</v>
      </c>
      <c r="AC2" s="1">
        <f>(Table2[[#This Row],[Close Price]]/Table2[[#This Row],[Day Low]])-1</f>
        <v>4.7300888315238154E-2</v>
      </c>
      <c r="AD2" s="1">
        <f>(Table2[[#This Row],[Day High]]/Table2[[#This Row],[Close Price]])-1</f>
        <v>7.6845005074670514E-3</v>
      </c>
      <c r="AE2" s="1">
        <f>(Table2[[#This Row],[Close Price]]/Table2[[#This Row],[Current Week Low]])-1</f>
        <v>0.13158326497128803</v>
      </c>
      <c r="AF2" s="1">
        <f>(Table2[[#This Row],[Current Week High]]/Table2[[#This Row],[Close Price]])-1</f>
        <v>7.6845005074670514E-3</v>
      </c>
      <c r="AG2" s="1">
        <f>(Table2[[#This Row],[Close Price]]/Table2[[#This Row],[Current Month Low]])-1</f>
        <v>0.13158326497128803</v>
      </c>
      <c r="AH2" s="1">
        <f>(Table2[[#This Row],[Current Month High]]/Table2[[#This Row],[Close Price]])-1</f>
        <v>7.6845005074670514E-3</v>
      </c>
      <c r="AI2">
        <v>0.76845005074670503</v>
      </c>
      <c r="AJ2">
        <v>370.12712586483002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0.37</v>
      </c>
      <c r="AM2" t="s">
        <v>3215</v>
      </c>
      <c r="AN2">
        <v>17.739999999999998</v>
      </c>
      <c r="AO2" t="s">
        <v>3215</v>
      </c>
      <c r="AP2">
        <v>0.272902610638528</v>
      </c>
      <c r="AQ2">
        <f>(Table2[[#This Row],[Sharpe Ratio]]-AVERAGE(Table2[Sharpe Ratio]))/_xlfn.STDEV.P(Table2[Sharpe Ratio])</f>
        <v>2.540134322564441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16.780832793506011</v>
      </c>
      <c r="AS2">
        <f>_xlfn.RANK.AVG(Table2[[#This Row],[1Y Return vs Nifty Z-Score]],Table2[1Y Return vs Nifty Z-Score])</f>
        <v>7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2</v>
      </c>
      <c r="AV2">
        <f>(Table2[[#This Row],[Rank 1Y]]+Table2[[#This Row],[Rank 6M]]+Table2[[#This Row],[Rank Sharpe]])/3</f>
        <v>3.3333333333333335</v>
      </c>
    </row>
    <row r="3" spans="1:48" x14ac:dyDescent="0.3">
      <c r="A3" t="s">
        <v>716</v>
      </c>
      <c r="B3" t="s">
        <v>717</v>
      </c>
      <c r="C3" t="s">
        <v>3169</v>
      </c>
      <c r="D3" t="s">
        <v>138</v>
      </c>
      <c r="E3">
        <v>25159.740513270001</v>
      </c>
      <c r="F3">
        <v>735.9</v>
      </c>
      <c r="G3">
        <v>172.776590345491</v>
      </c>
      <c r="H3">
        <f>(Table2[[#This Row],[1Y Return vs Nifty]]-AVERAGE(Table2[1Y Return vs Nifty]))/_xlfn.STDEV.P(Table2[1Y Return vs Nifty])</f>
        <v>2.7705435909645706</v>
      </c>
      <c r="I3">
        <v>16.6435473323662</v>
      </c>
      <c r="J3">
        <f>(Table2[[#This Row],[1M Return vs Nifty]]-AVERAGE(Table2[1M Return vs Nifty]))/_xlfn.STDEV.P(Table2[1M Return vs Nifty])</f>
        <v>1.125970028935809</v>
      </c>
      <c r="K3">
        <v>96.596183799942494</v>
      </c>
      <c r="L3">
        <f>(Table2[[#This Row],[6M Return vs Nifty]]-AVERAGE(Table2[6M Return vs Nifty]))/_xlfn.STDEV.P(Table2[6M Return vs Nifty])</f>
        <v>2.9539027104256133</v>
      </c>
      <c r="M3">
        <v>-0.34355908086053899</v>
      </c>
      <c r="N3">
        <f>(Table2[[#This Row],[1W Return vs Nifty]]-AVERAGE(Table2[1W Return vs Nifty]))/_xlfn.STDEV.P(Table2[1W Return vs Nifty])</f>
        <v>-0.29931760425608617</v>
      </c>
      <c r="O3">
        <v>726.67</v>
      </c>
      <c r="P3">
        <v>688.89564977179703</v>
      </c>
      <c r="Q3">
        <v>514.28788359873795</v>
      </c>
      <c r="R3">
        <v>51.845592364718499</v>
      </c>
      <c r="S3" s="1">
        <f>(Table2[[#This Row],[Close Price]]-Table2[[#This Row],[20D EMA]])/Table2[[#This Row],[20D EMA]]</f>
        <v>1.2701776597355083E-2</v>
      </c>
      <c r="T3" s="1">
        <f>(Table2[[#This Row],[Close Price]]-Table2[[#This Row],[50D EMA]])/Table2[[#This Row],[50D EMA]]</f>
        <v>6.823145166292395E-2</v>
      </c>
      <c r="U3" s="1">
        <f>(Table2[[#This Row],[Close Price]]-Table2[[#This Row],[200D EMA]])/Table2[[#This Row],[200D EMA]]</f>
        <v>0.43091063093014675</v>
      </c>
      <c r="V3">
        <v>0.61844326163048602</v>
      </c>
      <c r="W3">
        <v>732.5</v>
      </c>
      <c r="X3">
        <v>753</v>
      </c>
      <c r="Y3">
        <v>715.05</v>
      </c>
      <c r="Z3">
        <v>779.7</v>
      </c>
      <c r="AA3">
        <v>715.05</v>
      </c>
      <c r="AB3">
        <v>779.7</v>
      </c>
      <c r="AC3" s="1">
        <f>(Table2[[#This Row],[Close Price]]/Table2[[#This Row],[Day Low]])-1</f>
        <v>4.641638225255873E-3</v>
      </c>
      <c r="AD3" s="1">
        <f>(Table2[[#This Row],[Day High]]/Table2[[#This Row],[Close Price]])-1</f>
        <v>2.3236852833265376E-2</v>
      </c>
      <c r="AE3" s="1">
        <f>(Table2[[#This Row],[Close Price]]/Table2[[#This Row],[Current Week Low]])-1</f>
        <v>2.9158800083910252E-2</v>
      </c>
      <c r="AF3" s="1">
        <f>(Table2[[#This Row],[Current Week High]]/Table2[[#This Row],[Close Price]])-1</f>
        <v>5.9518956379942978E-2</v>
      </c>
      <c r="AG3" s="1">
        <f>(Table2[[#This Row],[Close Price]]/Table2[[#This Row],[Current Month Low]])-1</f>
        <v>2.9158800083910252E-2</v>
      </c>
      <c r="AH3" s="1">
        <f>(Table2[[#This Row],[Current Month High]]/Table2[[#This Row],[Close Price]])-1</f>
        <v>5.9518956379942978E-2</v>
      </c>
      <c r="AI3">
        <v>8.2008425057752401</v>
      </c>
      <c r="AJ3">
        <v>199.450661241098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0.36</v>
      </c>
      <c r="AM3" t="s">
        <v>3215</v>
      </c>
      <c r="AN3">
        <v>6.6</v>
      </c>
      <c r="AO3" t="s">
        <v>3215</v>
      </c>
      <c r="AP3">
        <v>0.25437389564047602</v>
      </c>
      <c r="AQ3">
        <f>(Table2[[#This Row],[Sharpe Ratio]]-AVERAGE(Table2[Sharpe Ratio]))/_xlfn.STDEV.P(Table2[Sharpe Ratio])</f>
        <v>2.3188685762142738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8.8699673022841807</v>
      </c>
      <c r="AS3">
        <f>_xlfn.RANK.AVG(Table2[[#This Row],[1Y Return vs Nifty Z-Score]],Table2[1Y Return vs Nifty Z-Score])</f>
        <v>17</v>
      </c>
      <c r="AT3">
        <f>_xlfn.RANK.AVG(Table2[[#This Row],[6M Return vs Nifty Z-Score]],Table2[6M Return vs Nifty Z-Score])</f>
        <v>11</v>
      </c>
      <c r="AU3">
        <f>_xlfn.RANK.AVG(Table2[[#This Row],[Sharpe Ratio Z-Score]],Table2[Sharpe Ratio Z-Score])</f>
        <v>5</v>
      </c>
      <c r="AV3">
        <f>(Table2[[#This Row],[Rank 1Y]]+Table2[[#This Row],[Rank 6M]]+Table2[[#This Row],[Rank Sharpe]])/3</f>
        <v>11</v>
      </c>
    </row>
    <row r="4" spans="1:48" x14ac:dyDescent="0.3">
      <c r="A4" t="s">
        <v>1160</v>
      </c>
      <c r="B4" t="s">
        <v>1161</v>
      </c>
      <c r="C4" t="s">
        <v>3175</v>
      </c>
      <c r="D4" t="s">
        <v>1162</v>
      </c>
      <c r="E4">
        <v>10539.10088102</v>
      </c>
      <c r="F4">
        <v>1694.65</v>
      </c>
      <c r="G4">
        <v>194.31652235046201</v>
      </c>
      <c r="H4">
        <f>(Table2[[#This Row],[1Y Return vs Nifty]]-AVERAGE(Table2[1Y Return vs Nifty]))/_xlfn.STDEV.P(Table2[1Y Return vs Nifty])</f>
        <v>3.1634466136157346</v>
      </c>
      <c r="I4">
        <v>21.401350228539101</v>
      </c>
      <c r="J4">
        <f>(Table2[[#This Row],[1M Return vs Nifty]]-AVERAGE(Table2[1M Return vs Nifty]))/_xlfn.STDEV.P(Table2[1M Return vs Nifty])</f>
        <v>1.5882720912118689</v>
      </c>
      <c r="K4">
        <v>81.007168086355804</v>
      </c>
      <c r="L4">
        <f>(Table2[[#This Row],[6M Return vs Nifty]]-AVERAGE(Table2[6M Return vs Nifty]))/_xlfn.STDEV.P(Table2[6M Return vs Nifty])</f>
        <v>2.4409769423570484</v>
      </c>
      <c r="M4">
        <v>-2.4919136560120498</v>
      </c>
      <c r="N4">
        <f>(Table2[[#This Row],[1W Return vs Nifty]]-AVERAGE(Table2[1W Return vs Nifty]))/_xlfn.STDEV.P(Table2[1W Return vs Nifty])</f>
        <v>-0.85180343957395099</v>
      </c>
      <c r="O4">
        <v>1682.66</v>
      </c>
      <c r="P4">
        <v>1569.3948145434999</v>
      </c>
      <c r="Q4">
        <v>1192.0624247810099</v>
      </c>
      <c r="R4">
        <v>48.113135075222999</v>
      </c>
      <c r="S4" s="1">
        <f>(Table2[[#This Row],[Close Price]]-Table2[[#This Row],[20D EMA]])/Table2[[#This Row],[20D EMA]]</f>
        <v>7.125622526238223E-3</v>
      </c>
      <c r="T4" s="1">
        <f>(Table2[[#This Row],[Close Price]]-Table2[[#This Row],[50D EMA]])/Table2[[#This Row],[50D EMA]]</f>
        <v>7.9811137577215682E-2</v>
      </c>
      <c r="U4" s="1">
        <f>(Table2[[#This Row],[Close Price]]-Table2[[#This Row],[200D EMA]])/Table2[[#This Row],[200D EMA]]</f>
        <v>0.42161179211006422</v>
      </c>
      <c r="V4">
        <v>0.59182495292223003</v>
      </c>
      <c r="W4">
        <v>1673.55</v>
      </c>
      <c r="X4">
        <v>1745.25</v>
      </c>
      <c r="Y4">
        <v>1673.55</v>
      </c>
      <c r="Z4">
        <v>1786.55</v>
      </c>
      <c r="AA4">
        <v>1673.55</v>
      </c>
      <c r="AB4">
        <v>1811</v>
      </c>
      <c r="AC4" s="1">
        <f>(Table2[[#This Row],[Close Price]]/Table2[[#This Row],[Day Low]])-1</f>
        <v>1.2607929252188566E-2</v>
      </c>
      <c r="AD4" s="1">
        <f>(Table2[[#This Row],[Day High]]/Table2[[#This Row],[Close Price]])-1</f>
        <v>2.9858672882306037E-2</v>
      </c>
      <c r="AE4" s="1">
        <f>(Table2[[#This Row],[Close Price]]/Table2[[#This Row],[Current Week Low]])-1</f>
        <v>1.2607929252188566E-2</v>
      </c>
      <c r="AF4" s="1">
        <f>(Table2[[#This Row],[Current Week High]]/Table2[[#This Row],[Close Price]])-1</f>
        <v>5.4229486914701974E-2</v>
      </c>
      <c r="AG4" s="1">
        <f>(Table2[[#This Row],[Close Price]]/Table2[[#This Row],[Current Month Low]])-1</f>
        <v>1.2607929252188566E-2</v>
      </c>
      <c r="AH4" s="1">
        <f>(Table2[[#This Row],[Current Month High]]/Table2[[#This Row],[Close Price]])-1</f>
        <v>6.8657244858820299E-2</v>
      </c>
      <c r="AI4">
        <v>12.450948573451701</v>
      </c>
      <c r="AJ4">
        <v>234.25049309664601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</v>
      </c>
      <c r="AM4">
        <v>0</v>
      </c>
      <c r="AN4">
        <v>-0.63</v>
      </c>
      <c r="AO4" t="s">
        <v>3216</v>
      </c>
      <c r="AP4">
        <v>0.190357991832527</v>
      </c>
      <c r="AQ4">
        <f>(Table2[[#This Row],[Sharpe Ratio]]-AVERAGE(Table2[Sharpe Ratio]))/_xlfn.STDEV.P(Table2[Sharpe Ratio])</f>
        <v>1.5544050537392649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7.895297261349965</v>
      </c>
      <c r="AS4">
        <f>_xlfn.RANK.AVG(Table2[[#This Row],[1Y Return vs Nifty Z-Score]],Table2[1Y Return vs Nifty Z-Score])</f>
        <v>10</v>
      </c>
      <c r="AT4">
        <f>_xlfn.RANK.AVG(Table2[[#This Row],[6M Return vs Nifty Z-Score]],Table2[6M Return vs Nifty Z-Score])</f>
        <v>18</v>
      </c>
      <c r="AU4">
        <f>_xlfn.RANK.AVG(Table2[[#This Row],[Sharpe Ratio Z-Score]],Table2[Sharpe Ratio Z-Score])</f>
        <v>37</v>
      </c>
      <c r="AV4">
        <f>(Table2[[#This Row],[Rank 1Y]]+Table2[[#This Row],[Rank 6M]]+Table2[[#This Row],[Rank Sharpe]])/3</f>
        <v>21.666666666666668</v>
      </c>
    </row>
    <row r="5" spans="1:48" x14ac:dyDescent="0.3">
      <c r="A5" t="s">
        <v>492</v>
      </c>
      <c r="B5" t="s">
        <v>493</v>
      </c>
      <c r="C5" t="s">
        <v>3165</v>
      </c>
      <c r="D5" t="s">
        <v>173</v>
      </c>
      <c r="E5">
        <v>43337.156281424999</v>
      </c>
      <c r="F5">
        <v>1692.55</v>
      </c>
      <c r="G5">
        <v>313.49394104561702</v>
      </c>
      <c r="H5">
        <f>(Table2[[#This Row],[1Y Return vs Nifty]]-AVERAGE(Table2[1Y Return vs Nifty]))/_xlfn.STDEV.P(Table2[1Y Return vs Nifty])</f>
        <v>5.3373238582738605</v>
      </c>
      <c r="I5">
        <v>10.8130756718</v>
      </c>
      <c r="J5">
        <f>(Table2[[#This Row],[1M Return vs Nifty]]-AVERAGE(Table2[1M Return vs Nifty]))/_xlfn.STDEV.P(Table2[1M Return vs Nifty])</f>
        <v>0.55943981918499197</v>
      </c>
      <c r="K5">
        <v>53.768286371371303</v>
      </c>
      <c r="L5">
        <f>(Table2[[#This Row],[6M Return vs Nifty]]-AVERAGE(Table2[6M Return vs Nifty]))/_xlfn.STDEV.P(Table2[6M Return vs Nifty])</f>
        <v>1.5447353462433022</v>
      </c>
      <c r="M5">
        <v>-2.4126188375590498</v>
      </c>
      <c r="N5">
        <f>(Table2[[#This Row],[1W Return vs Nifty]]-AVERAGE(Table2[1W Return vs Nifty]))/_xlfn.STDEV.P(Table2[1W Return vs Nifty])</f>
        <v>-0.8314114314221801</v>
      </c>
      <c r="O5">
        <v>1740.4</v>
      </c>
      <c r="P5">
        <v>1710.1166032809199</v>
      </c>
      <c r="Q5">
        <v>1362.9414342851301</v>
      </c>
      <c r="R5">
        <v>38.257158462027803</v>
      </c>
      <c r="S5" s="1">
        <f>(Table2[[#This Row],[Close Price]]-Table2[[#This Row],[20D EMA]])/Table2[[#This Row],[20D EMA]]</f>
        <v>-2.7493679613881942E-2</v>
      </c>
      <c r="T5" s="1">
        <f>(Table2[[#This Row],[Close Price]]-Table2[[#This Row],[50D EMA]])/Table2[[#This Row],[50D EMA]]</f>
        <v>-1.0272166966403214E-2</v>
      </c>
      <c r="U5" s="1">
        <f>(Table2[[#This Row],[Close Price]]-Table2[[#This Row],[200D EMA]])/Table2[[#This Row],[200D EMA]]</f>
        <v>0.2418361915071951</v>
      </c>
      <c r="V5">
        <v>0.485196899406584</v>
      </c>
      <c r="W5">
        <v>1674</v>
      </c>
      <c r="X5">
        <v>1797.95</v>
      </c>
      <c r="Y5">
        <v>1674</v>
      </c>
      <c r="Z5">
        <v>1820</v>
      </c>
      <c r="AA5">
        <v>1674</v>
      </c>
      <c r="AB5">
        <v>1847.8</v>
      </c>
      <c r="AC5" s="1">
        <f>(Table2[[#This Row],[Close Price]]/Table2[[#This Row],[Day Low]])-1</f>
        <v>1.1081242532855473E-2</v>
      </c>
      <c r="AD5" s="1">
        <f>(Table2[[#This Row],[Day High]]/Table2[[#This Row],[Close Price]])-1</f>
        <v>6.2272901834510064E-2</v>
      </c>
      <c r="AE5" s="1">
        <f>(Table2[[#This Row],[Close Price]]/Table2[[#This Row],[Current Week Low]])-1</f>
        <v>1.1081242532855473E-2</v>
      </c>
      <c r="AF5" s="1">
        <f>(Table2[[#This Row],[Current Week High]]/Table2[[#This Row],[Close Price]])-1</f>
        <v>7.5300581962128188E-2</v>
      </c>
      <c r="AG5" s="1">
        <f>(Table2[[#This Row],[Close Price]]/Table2[[#This Row],[Current Month Low]])-1</f>
        <v>1.1081242532855473E-2</v>
      </c>
      <c r="AH5" s="1">
        <f>(Table2[[#This Row],[Current Month High]]/Table2[[#This Row],[Close Price]])-1</f>
        <v>9.1725502939351777E-2</v>
      </c>
      <c r="AI5">
        <v>16.3333431804082</v>
      </c>
      <c r="AJ5">
        <v>356.02855988144898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0.1</v>
      </c>
      <c r="AM5" t="s">
        <v>3215</v>
      </c>
      <c r="AN5">
        <v>-3.26</v>
      </c>
      <c r="AO5" t="s">
        <v>3216</v>
      </c>
      <c r="AP5">
        <v>0.23931956224126599</v>
      </c>
      <c r="AQ5">
        <f>(Table2[[#This Row],[Sharpe Ratio]]-AVERAGE(Table2[Sharpe Ratio]))/_xlfn.STDEV.P(Table2[Sharpe Ratio])</f>
        <v>2.1390931133324353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8.7491807056124085</v>
      </c>
      <c r="AS5">
        <f>_xlfn.RANK.AVG(Table2[[#This Row],[1Y Return vs Nifty Z-Score]],Table2[1Y Return vs Nifty Z-Score])</f>
        <v>2</v>
      </c>
      <c r="AT5">
        <f>_xlfn.RANK.AVG(Table2[[#This Row],[6M Return vs Nifty Z-Score]],Table2[6M Return vs Nifty Z-Score])</f>
        <v>53</v>
      </c>
      <c r="AU5">
        <f>_xlfn.RANK.AVG(Table2[[#This Row],[Sharpe Ratio Z-Score]],Table2[Sharpe Ratio Z-Score])</f>
        <v>11</v>
      </c>
      <c r="AV5">
        <f>(Table2[[#This Row],[Rank 1Y]]+Table2[[#This Row],[Rank 6M]]+Table2[[#This Row],[Rank Sharpe]])/3</f>
        <v>22</v>
      </c>
    </row>
    <row r="6" spans="1:48" x14ac:dyDescent="0.3">
      <c r="A6" t="s">
        <v>931</v>
      </c>
      <c r="B6" t="s">
        <v>932</v>
      </c>
      <c r="C6" t="s">
        <v>3165</v>
      </c>
      <c r="D6" t="s">
        <v>125</v>
      </c>
      <c r="E6">
        <v>16392.353569880001</v>
      </c>
      <c r="F6">
        <v>1824.05</v>
      </c>
      <c r="G6">
        <v>133.382833567993</v>
      </c>
      <c r="H6">
        <f>(Table2[[#This Row],[1Y Return vs Nifty]]-AVERAGE(Table2[1Y Return vs Nifty]))/_xlfn.STDEV.P(Table2[1Y Return vs Nifty])</f>
        <v>2.0519746508262391</v>
      </c>
      <c r="I6">
        <v>19.399427004391399</v>
      </c>
      <c r="J6">
        <f>(Table2[[#This Row],[1M Return vs Nifty]]-AVERAGE(Table2[1M Return vs Nifty]))/_xlfn.STDEV.P(Table2[1M Return vs Nifty])</f>
        <v>1.3937509529389334</v>
      </c>
      <c r="K6">
        <v>87.207045431990693</v>
      </c>
      <c r="L6">
        <f>(Table2[[#This Row],[6M Return vs Nifty]]-AVERAGE(Table2[6M Return vs Nifty]))/_xlfn.STDEV.P(Table2[6M Return vs Nifty])</f>
        <v>2.6449716593980392</v>
      </c>
      <c r="M6">
        <v>-0.41134947497754498</v>
      </c>
      <c r="N6">
        <f>(Table2[[#This Row],[1W Return vs Nifty]]-AVERAGE(Table2[1W Return vs Nifty]))/_xlfn.STDEV.P(Table2[1W Return vs Nifty])</f>
        <v>-0.31675105446651997</v>
      </c>
      <c r="O6">
        <v>1825.97</v>
      </c>
      <c r="P6">
        <v>1755.37182070474</v>
      </c>
      <c r="Q6">
        <v>1360.92468509173</v>
      </c>
      <c r="R6">
        <v>46.846408605843401</v>
      </c>
      <c r="S6" s="1">
        <f>(Table2[[#This Row],[Close Price]]-Table2[[#This Row],[20D EMA]])/Table2[[#This Row],[20D EMA]]</f>
        <v>-1.0514959172385487E-3</v>
      </c>
      <c r="T6" s="1">
        <f>(Table2[[#This Row],[Close Price]]-Table2[[#This Row],[50D EMA]])/Table2[[#This Row],[50D EMA]]</f>
        <v>3.9124576619719971E-2</v>
      </c>
      <c r="U6" s="1">
        <f>(Table2[[#This Row],[Close Price]]-Table2[[#This Row],[200D EMA]])/Table2[[#This Row],[200D EMA]]</f>
        <v>0.34030194321668439</v>
      </c>
      <c r="V6">
        <v>0.74674790847203698</v>
      </c>
      <c r="W6">
        <v>1811</v>
      </c>
      <c r="X6">
        <v>1884.75</v>
      </c>
      <c r="Y6">
        <v>1811</v>
      </c>
      <c r="Z6">
        <v>1938.6</v>
      </c>
      <c r="AA6">
        <v>1811</v>
      </c>
      <c r="AB6">
        <v>1938.6</v>
      </c>
      <c r="AC6" s="1">
        <f>(Table2[[#This Row],[Close Price]]/Table2[[#This Row],[Day Low]])-1</f>
        <v>7.205963556046413E-3</v>
      </c>
      <c r="AD6" s="1">
        <f>(Table2[[#This Row],[Day High]]/Table2[[#This Row],[Close Price]])-1</f>
        <v>3.3277596557111933E-2</v>
      </c>
      <c r="AE6" s="1">
        <f>(Table2[[#This Row],[Close Price]]/Table2[[#This Row],[Current Week Low]])-1</f>
        <v>7.205963556046413E-3</v>
      </c>
      <c r="AF6" s="1">
        <f>(Table2[[#This Row],[Current Week High]]/Table2[[#This Row],[Close Price]])-1</f>
        <v>6.2799813601600807E-2</v>
      </c>
      <c r="AG6" s="1">
        <f>(Table2[[#This Row],[Close Price]]/Table2[[#This Row],[Current Month Low]])-1</f>
        <v>7.205963556046413E-3</v>
      </c>
      <c r="AH6" s="1">
        <f>(Table2[[#This Row],[Current Month High]]/Table2[[#This Row],[Close Price]])-1</f>
        <v>6.2799813601600807E-2</v>
      </c>
      <c r="AI6">
        <v>9.5200241221457809</v>
      </c>
      <c r="AJ6">
        <v>165.104280212193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0.03</v>
      </c>
      <c r="AM6" t="s">
        <v>3215</v>
      </c>
      <c r="AN6">
        <v>2.86</v>
      </c>
      <c r="AO6" t="s">
        <v>3215</v>
      </c>
      <c r="AP6">
        <v>0.20879801775939599</v>
      </c>
      <c r="AQ6">
        <f>(Table2[[#This Row],[Sharpe Ratio]]-AVERAGE(Table2[Sharpe Ratio]))/_xlfn.STDEV.P(Table2[Sharpe Ratio])</f>
        <v>1.7746116951525559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7.5485579038492476</v>
      </c>
      <c r="AS6">
        <f>_xlfn.RANK.AVG(Table2[[#This Row],[1Y Return vs Nifty Z-Score]],Table2[1Y Return vs Nifty Z-Score])</f>
        <v>32</v>
      </c>
      <c r="AT6">
        <f>_xlfn.RANK.AVG(Table2[[#This Row],[6M Return vs Nifty Z-Score]],Table2[6M Return vs Nifty Z-Score])</f>
        <v>13</v>
      </c>
      <c r="AU6">
        <f>_xlfn.RANK.AVG(Table2[[#This Row],[Sharpe Ratio Z-Score]],Table2[Sharpe Ratio Z-Score])</f>
        <v>22</v>
      </c>
      <c r="AV6">
        <f>(Table2[[#This Row],[Rank 1Y]]+Table2[[#This Row],[Rank 6M]]+Table2[[#This Row],[Rank Sharpe]])/3</f>
        <v>22.333333333333332</v>
      </c>
    </row>
    <row r="7" spans="1:48" x14ac:dyDescent="0.3">
      <c r="A7" t="s">
        <v>1109</v>
      </c>
      <c r="B7" t="s">
        <v>1110</v>
      </c>
      <c r="C7" t="s">
        <v>3174</v>
      </c>
      <c r="D7" t="s">
        <v>1058</v>
      </c>
      <c r="E7">
        <v>11307.982451399999</v>
      </c>
      <c r="F7">
        <v>884.6</v>
      </c>
      <c r="G7">
        <v>123.001771605241</v>
      </c>
      <c r="H7">
        <f>(Table2[[#This Row],[1Y Return vs Nifty]]-AVERAGE(Table2[1Y Return vs Nifty]))/_xlfn.STDEV.P(Table2[1Y Return vs Nifty])</f>
        <v>1.8626170139240898</v>
      </c>
      <c r="I7">
        <v>32.722666268865297</v>
      </c>
      <c r="J7">
        <f>(Table2[[#This Row],[1M Return vs Nifty]]-AVERAGE(Table2[1M Return vs Nifty]))/_xlfn.STDEV.P(Table2[1M Return vs Nifty])</f>
        <v>2.6883319018719272</v>
      </c>
      <c r="K7">
        <v>98.987601362243794</v>
      </c>
      <c r="L7">
        <f>(Table2[[#This Row],[6M Return vs Nifty]]-AVERAGE(Table2[6M Return vs Nifty]))/_xlfn.STDEV.P(Table2[6M Return vs Nifty])</f>
        <v>3.0325875813919683</v>
      </c>
      <c r="M7">
        <v>3.4200998021514901</v>
      </c>
      <c r="N7">
        <f>(Table2[[#This Row],[1W Return vs Nifty]]-AVERAGE(Table2[1W Return vs Nifty]))/_xlfn.STDEV.P(Table2[1W Return vs Nifty])</f>
        <v>0.66857114459523304</v>
      </c>
      <c r="O7">
        <v>846.3</v>
      </c>
      <c r="P7">
        <v>777.59809957687003</v>
      </c>
      <c r="Q7">
        <v>594.42422035694403</v>
      </c>
      <c r="R7">
        <v>56.880808616376697</v>
      </c>
      <c r="S7" s="1">
        <f>(Table2[[#This Row],[Close Price]]-Table2[[#This Row],[20D EMA]])/Table2[[#This Row],[20D EMA]]</f>
        <v>4.5255819449367921E-2</v>
      </c>
      <c r="T7" s="1">
        <f>(Table2[[#This Row],[Close Price]]-Table2[[#This Row],[50D EMA]])/Table2[[#This Row],[50D EMA]]</f>
        <v>0.13760566092092441</v>
      </c>
      <c r="U7" s="1">
        <f>(Table2[[#This Row],[Close Price]]-Table2[[#This Row],[200D EMA]])/Table2[[#This Row],[200D EMA]]</f>
        <v>0.48816277955297516</v>
      </c>
      <c r="V7">
        <v>0.75317594377988795</v>
      </c>
      <c r="W7">
        <v>876.35</v>
      </c>
      <c r="X7">
        <v>917.65</v>
      </c>
      <c r="Y7">
        <v>876.35</v>
      </c>
      <c r="Z7">
        <v>950</v>
      </c>
      <c r="AA7">
        <v>876.35</v>
      </c>
      <c r="AB7">
        <v>950</v>
      </c>
      <c r="AC7" s="1">
        <f>(Table2[[#This Row],[Close Price]]/Table2[[#This Row],[Day Low]])-1</f>
        <v>9.4140468990699944E-3</v>
      </c>
      <c r="AD7" s="1">
        <f>(Table2[[#This Row],[Day High]]/Table2[[#This Row],[Close Price]])-1</f>
        <v>3.7361519330770809E-2</v>
      </c>
      <c r="AE7" s="1">
        <f>(Table2[[#This Row],[Close Price]]/Table2[[#This Row],[Current Week Low]])-1</f>
        <v>9.4140468990699944E-3</v>
      </c>
      <c r="AF7" s="1">
        <f>(Table2[[#This Row],[Current Week High]]/Table2[[#This Row],[Close Price]])-1</f>
        <v>7.3931720551661639E-2</v>
      </c>
      <c r="AG7" s="1">
        <f>(Table2[[#This Row],[Close Price]]/Table2[[#This Row],[Current Month Low]])-1</f>
        <v>9.4140468990699944E-3</v>
      </c>
      <c r="AH7" s="1">
        <f>(Table2[[#This Row],[Current Month High]]/Table2[[#This Row],[Close Price]])-1</f>
        <v>7.3931720551661639E-2</v>
      </c>
      <c r="AI7">
        <v>7.3931720551661604</v>
      </c>
      <c r="AJ7">
        <v>163.31299300491099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0.32</v>
      </c>
      <c r="AM7" t="s">
        <v>3215</v>
      </c>
      <c r="AN7">
        <v>14.3</v>
      </c>
      <c r="AO7" t="s">
        <v>3215</v>
      </c>
      <c r="AP7">
        <v>0.19799138626982701</v>
      </c>
      <c r="AQ7">
        <f>(Table2[[#This Row],[Sharpe Ratio]]-AVERAGE(Table2[Sharpe Ratio]))/_xlfn.STDEV.P(Table2[Sharpe Ratio])</f>
        <v>1.6455613329271079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9.8976689747103261</v>
      </c>
      <c r="AS7">
        <f>_xlfn.RANK.AVG(Table2[[#This Row],[1Y Return vs Nifty Z-Score]],Table2[1Y Return vs Nifty Z-Score])</f>
        <v>40</v>
      </c>
      <c r="AT7">
        <f>_xlfn.RANK.AVG(Table2[[#This Row],[6M Return vs Nifty Z-Score]],Table2[6M Return vs Nifty Z-Score])</f>
        <v>10</v>
      </c>
      <c r="AU7">
        <f>_xlfn.RANK.AVG(Table2[[#This Row],[Sharpe Ratio Z-Score]],Table2[Sharpe Ratio Z-Score])</f>
        <v>30</v>
      </c>
      <c r="AV7">
        <f>(Table2[[#This Row],[Rank 1Y]]+Table2[[#This Row],[Rank 6M]]+Table2[[#This Row],[Rank Sharpe]])/3</f>
        <v>26.666666666666668</v>
      </c>
    </row>
    <row r="8" spans="1:48" x14ac:dyDescent="0.3">
      <c r="A8" t="s">
        <v>872</v>
      </c>
      <c r="B8" t="s">
        <v>873</v>
      </c>
      <c r="C8" t="s">
        <v>3160</v>
      </c>
      <c r="D8" t="s">
        <v>51</v>
      </c>
      <c r="E8">
        <v>17695.688552694999</v>
      </c>
      <c r="F8">
        <v>13792.55</v>
      </c>
      <c r="G8">
        <v>155.12903784321</v>
      </c>
      <c r="H8">
        <f>(Table2[[#This Row],[1Y Return vs Nifty]]-AVERAGE(Table2[1Y Return vs Nifty]))/_xlfn.STDEV.P(Table2[1Y Return vs Nifty])</f>
        <v>2.4486402201024373</v>
      </c>
      <c r="I8">
        <v>27.315744178227298</v>
      </c>
      <c r="J8">
        <f>(Table2[[#This Row],[1M Return vs Nifty]]-AVERAGE(Table2[1M Return vs Nifty]))/_xlfn.STDEV.P(Table2[1M Return vs Nifty])</f>
        <v>2.1629567891116666</v>
      </c>
      <c r="K8">
        <v>76.6692355340723</v>
      </c>
      <c r="L8">
        <f>(Table2[[#This Row],[6M Return vs Nifty]]-AVERAGE(Table2[6M Return vs Nifty]))/_xlfn.STDEV.P(Table2[6M Return vs Nifty])</f>
        <v>2.2982458407217861</v>
      </c>
      <c r="M8">
        <v>-4.6117777708919796</v>
      </c>
      <c r="N8">
        <f>(Table2[[#This Row],[1W Return vs Nifty]]-AVERAGE(Table2[1W Return vs Nifty]))/_xlfn.STDEV.P(Table2[1W Return vs Nifty])</f>
        <v>-1.3969624695665708</v>
      </c>
      <c r="O8">
        <v>14041.47</v>
      </c>
      <c r="P8">
        <v>13146.1448541422</v>
      </c>
      <c r="Q8">
        <v>9610.4389790389796</v>
      </c>
      <c r="R8">
        <v>44.154629742953198</v>
      </c>
      <c r="S8" s="1">
        <f>(Table2[[#This Row],[Close Price]]-Table2[[#This Row],[20D EMA]])/Table2[[#This Row],[20D EMA]]</f>
        <v>-1.7727488646131787E-2</v>
      </c>
      <c r="T8" s="1">
        <f>(Table2[[#This Row],[Close Price]]-Table2[[#This Row],[50D EMA]])/Table2[[#This Row],[50D EMA]]</f>
        <v>4.9170700082018709E-2</v>
      </c>
      <c r="U8" s="1">
        <f>(Table2[[#This Row],[Close Price]]-Table2[[#This Row],[200D EMA]])/Table2[[#This Row],[200D EMA]]</f>
        <v>0.43516337079736817</v>
      </c>
      <c r="V8">
        <v>1.19121140408628</v>
      </c>
      <c r="W8">
        <v>13710</v>
      </c>
      <c r="X8">
        <v>14045.1</v>
      </c>
      <c r="Y8">
        <v>13500</v>
      </c>
      <c r="Z8">
        <v>16310.45</v>
      </c>
      <c r="AA8">
        <v>13500</v>
      </c>
      <c r="AB8">
        <v>16310.45</v>
      </c>
      <c r="AC8" s="1">
        <f>(Table2[[#This Row],[Close Price]]/Table2[[#This Row],[Day Low]])-1</f>
        <v>6.0211524434718999E-3</v>
      </c>
      <c r="AD8" s="1">
        <f>(Table2[[#This Row],[Day High]]/Table2[[#This Row],[Close Price]])-1</f>
        <v>1.8310609713214854E-2</v>
      </c>
      <c r="AE8" s="1">
        <f>(Table2[[#This Row],[Close Price]]/Table2[[#This Row],[Current Week Low]])-1</f>
        <v>2.1670370370370229E-2</v>
      </c>
      <c r="AF8" s="1">
        <f>(Table2[[#This Row],[Current Week High]]/Table2[[#This Row],[Close Price]])-1</f>
        <v>0.18255507502238544</v>
      </c>
      <c r="AG8" s="1">
        <f>(Table2[[#This Row],[Close Price]]/Table2[[#This Row],[Current Month Low]])-1</f>
        <v>2.1670370370370229E-2</v>
      </c>
      <c r="AH8" s="1">
        <f>(Table2[[#This Row],[Current Month High]]/Table2[[#This Row],[Close Price]])-1</f>
        <v>0.18255507502238544</v>
      </c>
      <c r="AI8">
        <v>19.810694904133001</v>
      </c>
      <c r="AJ8">
        <v>192.33891479440399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0.15</v>
      </c>
      <c r="AM8" t="s">
        <v>3215</v>
      </c>
      <c r="AN8">
        <v>-0.69</v>
      </c>
      <c r="AO8" t="s">
        <v>3216</v>
      </c>
      <c r="AP8">
        <v>0.19159891744350199</v>
      </c>
      <c r="AQ8">
        <f>(Table2[[#This Row],[Sharpe Ratio]]-AVERAGE(Table2[Sharpe Ratio]))/_xlfn.STDEV.P(Table2[Sharpe Ratio])</f>
        <v>1.5692239082311326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7.0821042886004513</v>
      </c>
      <c r="AS8">
        <f>_xlfn.RANK.AVG(Table2[[#This Row],[1Y Return vs Nifty Z-Score]],Table2[1Y Return vs Nifty Z-Score])</f>
        <v>22</v>
      </c>
      <c r="AT8">
        <f>_xlfn.RANK.AVG(Table2[[#This Row],[6M Return vs Nifty Z-Score]],Table2[6M Return vs Nifty Z-Score])</f>
        <v>23</v>
      </c>
      <c r="AU8">
        <f>_xlfn.RANK.AVG(Table2[[#This Row],[Sharpe Ratio Z-Score]],Table2[Sharpe Ratio Z-Score])</f>
        <v>36</v>
      </c>
      <c r="AV8">
        <f>(Table2[[#This Row],[Rank 1Y]]+Table2[[#This Row],[Rank 6M]]+Table2[[#This Row],[Rank Sharpe]])/3</f>
        <v>27</v>
      </c>
    </row>
    <row r="9" spans="1:48" x14ac:dyDescent="0.3">
      <c r="A9" t="s">
        <v>1020</v>
      </c>
      <c r="B9" t="s">
        <v>1021</v>
      </c>
      <c r="C9" t="s">
        <v>3160</v>
      </c>
      <c r="D9" t="s">
        <v>51</v>
      </c>
      <c r="E9">
        <v>13567.72255524</v>
      </c>
      <c r="F9">
        <v>299.39999999999998</v>
      </c>
      <c r="G9">
        <v>133.24088594903799</v>
      </c>
      <c r="H9">
        <f>(Table2[[#This Row],[1Y Return vs Nifty]]-AVERAGE(Table2[1Y Return vs Nifty]))/_xlfn.STDEV.P(Table2[1Y Return vs Nifty])</f>
        <v>2.0493854296284804</v>
      </c>
      <c r="I9">
        <v>15.246674336416699</v>
      </c>
      <c r="J9">
        <f>(Table2[[#This Row],[1M Return vs Nifty]]-AVERAGE(Table2[1M Return vs Nifty]))/_xlfn.STDEV.P(Table2[1M Return vs Nifty])</f>
        <v>0.99023988608255087</v>
      </c>
      <c r="K9">
        <v>79.377019586002802</v>
      </c>
      <c r="L9">
        <f>(Table2[[#This Row],[6M Return vs Nifty]]-AVERAGE(Table2[6M Return vs Nifty]))/_xlfn.STDEV.P(Table2[6M Return vs Nifty])</f>
        <v>2.3873401260902822</v>
      </c>
      <c r="M9">
        <v>3.4552972197690202</v>
      </c>
      <c r="N9">
        <f>(Table2[[#This Row],[1W Return vs Nifty]]-AVERAGE(Table2[1W Return vs Nifty]))/_xlfn.STDEV.P(Table2[1W Return vs Nifty])</f>
        <v>0.67762275781512316</v>
      </c>
      <c r="O9">
        <v>286.89</v>
      </c>
      <c r="P9">
        <v>273.89083812208798</v>
      </c>
      <c r="Q9">
        <v>211.436217187756</v>
      </c>
      <c r="R9">
        <v>66.108467081500194</v>
      </c>
      <c r="S9" s="1">
        <f>(Table2[[#This Row],[Close Price]]-Table2[[#This Row],[20D EMA]])/Table2[[#This Row],[20D EMA]]</f>
        <v>4.3605563107811329E-2</v>
      </c>
      <c r="T9" s="1">
        <f>(Table2[[#This Row],[Close Price]]-Table2[[#This Row],[50D EMA]])/Table2[[#This Row],[50D EMA]]</f>
        <v>9.3136236512377152E-2</v>
      </c>
      <c r="U9" s="1">
        <f>(Table2[[#This Row],[Close Price]]-Table2[[#This Row],[200D EMA]])/Table2[[#This Row],[200D EMA]]</f>
        <v>0.41602987407844072</v>
      </c>
      <c r="V9">
        <v>0.36339452752804202</v>
      </c>
      <c r="W9">
        <v>292</v>
      </c>
      <c r="X9">
        <v>309.7</v>
      </c>
      <c r="Y9">
        <v>282</v>
      </c>
      <c r="Z9">
        <v>309.7</v>
      </c>
      <c r="AA9">
        <v>282</v>
      </c>
      <c r="AB9">
        <v>309.7</v>
      </c>
      <c r="AC9" s="1">
        <f>(Table2[[#This Row],[Close Price]]/Table2[[#This Row],[Day Low]])-1</f>
        <v>2.534246575342447E-2</v>
      </c>
      <c r="AD9" s="1">
        <f>(Table2[[#This Row],[Day High]]/Table2[[#This Row],[Close Price]])-1</f>
        <v>3.4402137608550376E-2</v>
      </c>
      <c r="AE9" s="1">
        <f>(Table2[[#This Row],[Close Price]]/Table2[[#This Row],[Current Week Low]])-1</f>
        <v>6.1702127659574391E-2</v>
      </c>
      <c r="AF9" s="1">
        <f>(Table2[[#This Row],[Current Week High]]/Table2[[#This Row],[Close Price]])-1</f>
        <v>3.4402137608550376E-2</v>
      </c>
      <c r="AG9" s="1">
        <f>(Table2[[#This Row],[Close Price]]/Table2[[#This Row],[Current Month Low]])-1</f>
        <v>6.1702127659574391E-2</v>
      </c>
      <c r="AH9" s="1">
        <f>(Table2[[#This Row],[Current Month High]]/Table2[[#This Row],[Close Price]])-1</f>
        <v>3.4402137608550376E-2</v>
      </c>
      <c r="AI9">
        <v>9.8196392785571298</v>
      </c>
      <c r="AJ9">
        <v>163.20879120879101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0.3</v>
      </c>
      <c r="AM9" t="s">
        <v>3215</v>
      </c>
      <c r="AN9">
        <v>10.83</v>
      </c>
      <c r="AO9" t="s">
        <v>3215</v>
      </c>
      <c r="AP9">
        <v>0.19976110458021401</v>
      </c>
      <c r="AQ9">
        <f>(Table2[[#This Row],[Sharpe Ratio]]-AVERAGE(Table2[Sharpe Ratio]))/_xlfn.STDEV.P(Table2[Sharpe Ratio])</f>
        <v>1.6666949108799505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7.7712831104963875</v>
      </c>
      <c r="AS9">
        <f>_xlfn.RANK.AVG(Table2[[#This Row],[1Y Return vs Nifty Z-Score]],Table2[1Y Return vs Nifty Z-Score])</f>
        <v>33</v>
      </c>
      <c r="AT9">
        <f>_xlfn.RANK.AVG(Table2[[#This Row],[6M Return vs Nifty Z-Score]],Table2[6M Return vs Nifty Z-Score])</f>
        <v>19</v>
      </c>
      <c r="AU9">
        <f>_xlfn.RANK.AVG(Table2[[#This Row],[Sharpe Ratio Z-Score]],Table2[Sharpe Ratio Z-Score])</f>
        <v>29</v>
      </c>
      <c r="AV9">
        <f>(Table2[[#This Row],[Rank 1Y]]+Table2[[#This Row],[Rank 6M]]+Table2[[#This Row],[Rank Sharpe]])/3</f>
        <v>27</v>
      </c>
    </row>
    <row r="10" spans="1:48" x14ac:dyDescent="0.3">
      <c r="A10" t="s">
        <v>570</v>
      </c>
      <c r="B10" t="s">
        <v>571</v>
      </c>
      <c r="C10" t="s">
        <v>3158</v>
      </c>
      <c r="D10" t="s">
        <v>37</v>
      </c>
      <c r="E10">
        <v>34672.213871499996</v>
      </c>
      <c r="F10">
        <v>6695.75</v>
      </c>
      <c r="G10">
        <v>194.47395266276001</v>
      </c>
      <c r="H10">
        <f>(Table2[[#This Row],[1Y Return vs Nifty]]-AVERAGE(Table2[1Y Return vs Nifty]))/_xlfn.STDEV.P(Table2[1Y Return vs Nifty])</f>
        <v>3.1663182496796058</v>
      </c>
      <c r="I10">
        <v>13.506301761002399</v>
      </c>
      <c r="J10">
        <f>(Table2[[#This Row],[1M Return vs Nifty]]-AVERAGE(Table2[1M Return vs Nifty]))/_xlfn.STDEV.P(Table2[1M Return vs Nifty])</f>
        <v>0.82113287423262382</v>
      </c>
      <c r="K10">
        <v>94.770354753226798</v>
      </c>
      <c r="L10">
        <f>(Table2[[#This Row],[6M Return vs Nifty]]-AVERAGE(Table2[6M Return vs Nifty]))/_xlfn.STDEV.P(Table2[6M Return vs Nifty])</f>
        <v>2.8938274123211718</v>
      </c>
      <c r="M10">
        <v>3.5338796593689699</v>
      </c>
      <c r="N10">
        <f>(Table2[[#This Row],[1W Return vs Nifty]]-AVERAGE(Table2[1W Return vs Nifty]))/_xlfn.STDEV.P(Table2[1W Return vs Nifty])</f>
        <v>0.69783156565618065</v>
      </c>
      <c r="O10">
        <v>6737.67</v>
      </c>
      <c r="P10">
        <v>6514.3572467038102</v>
      </c>
      <c r="Q10">
        <v>4829.2825598243298</v>
      </c>
      <c r="R10">
        <v>47.918709325457598</v>
      </c>
      <c r="S10" s="1">
        <f>(Table2[[#This Row],[Close Price]]-Table2[[#This Row],[20D EMA]])/Table2[[#This Row],[20D EMA]]</f>
        <v>-6.2217354070472543E-3</v>
      </c>
      <c r="T10" s="1">
        <f>(Table2[[#This Row],[Close Price]]-Table2[[#This Row],[50D EMA]])/Table2[[#This Row],[50D EMA]]</f>
        <v>2.784507303279574E-2</v>
      </c>
      <c r="U10" s="1">
        <f>(Table2[[#This Row],[Close Price]]-Table2[[#This Row],[200D EMA]])/Table2[[#This Row],[200D EMA]]</f>
        <v>0.38648959075270278</v>
      </c>
      <c r="V10">
        <v>0.193065272675806</v>
      </c>
      <c r="W10">
        <v>6501</v>
      </c>
      <c r="X10">
        <v>6999.9</v>
      </c>
      <c r="Y10">
        <v>6501</v>
      </c>
      <c r="Z10">
        <v>7238.8</v>
      </c>
      <c r="AA10">
        <v>6501</v>
      </c>
      <c r="AB10">
        <v>7238.8</v>
      </c>
      <c r="AC10" s="1">
        <f>(Table2[[#This Row],[Close Price]]/Table2[[#This Row],[Day Low]])-1</f>
        <v>2.9956929703122581E-2</v>
      </c>
      <c r="AD10" s="1">
        <f>(Table2[[#This Row],[Day High]]/Table2[[#This Row],[Close Price]])-1</f>
        <v>4.5424336332748227E-2</v>
      </c>
      <c r="AE10" s="1">
        <f>(Table2[[#This Row],[Close Price]]/Table2[[#This Row],[Current Week Low]])-1</f>
        <v>2.9956929703122581E-2</v>
      </c>
      <c r="AF10" s="1">
        <f>(Table2[[#This Row],[Current Week High]]/Table2[[#This Row],[Close Price]])-1</f>
        <v>8.1103685173431028E-2</v>
      </c>
      <c r="AG10" s="1">
        <f>(Table2[[#This Row],[Close Price]]/Table2[[#This Row],[Current Month Low]])-1</f>
        <v>2.9956929703122581E-2</v>
      </c>
      <c r="AH10" s="1">
        <f>(Table2[[#This Row],[Current Month High]]/Table2[[#This Row],[Close Price]])-1</f>
        <v>8.1103685173431028E-2</v>
      </c>
      <c r="AI10">
        <v>26.6475002800283</v>
      </c>
      <c r="AJ10">
        <v>233.12189054726301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0.28999999999999998</v>
      </c>
      <c r="AM10" t="s">
        <v>3215</v>
      </c>
      <c r="AN10">
        <v>-2.09</v>
      </c>
      <c r="AO10" t="s">
        <v>3216</v>
      </c>
      <c r="AP10">
        <v>0.175174069479753</v>
      </c>
      <c r="AQ10">
        <f>(Table2[[#This Row],[Sharpe Ratio]]-AVERAGE(Table2[Sharpe Ratio]))/_xlfn.STDEV.P(Table2[Sharpe Ratio])</f>
        <v>1.3730820687258549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8.9521921706154366</v>
      </c>
      <c r="AS10">
        <f>_xlfn.RANK.AVG(Table2[[#This Row],[1Y Return vs Nifty Z-Score]],Table2[1Y Return vs Nifty Z-Score])</f>
        <v>9</v>
      </c>
      <c r="AT10">
        <f>_xlfn.RANK.AVG(Table2[[#This Row],[6M Return vs Nifty Z-Score]],Table2[6M Return vs Nifty Z-Score])</f>
        <v>12</v>
      </c>
      <c r="AU10">
        <f>_xlfn.RANK.AVG(Table2[[#This Row],[Sharpe Ratio Z-Score]],Table2[Sharpe Ratio Z-Score])</f>
        <v>63</v>
      </c>
      <c r="AV10">
        <f>(Table2[[#This Row],[Rank 1Y]]+Table2[[#This Row],[Rank 6M]]+Table2[[#This Row],[Rank Sharpe]])/3</f>
        <v>28</v>
      </c>
    </row>
    <row r="11" spans="1:48" x14ac:dyDescent="0.3">
      <c r="A11" t="s">
        <v>826</v>
      </c>
      <c r="B11" t="s">
        <v>827</v>
      </c>
      <c r="C11" t="s">
        <v>3159</v>
      </c>
      <c r="D11" t="s">
        <v>46</v>
      </c>
      <c r="E11">
        <v>18806.222613670001</v>
      </c>
      <c r="F11">
        <v>1617.05</v>
      </c>
      <c r="G11">
        <v>174.289611437795</v>
      </c>
      <c r="H11">
        <f>(Table2[[#This Row],[1Y Return vs Nifty]]-AVERAGE(Table2[1Y Return vs Nifty]))/_xlfn.STDEV.P(Table2[1Y Return vs Nifty])</f>
        <v>2.798142125647225</v>
      </c>
      <c r="I11">
        <v>10.118430063154699</v>
      </c>
      <c r="J11">
        <f>(Table2[[#This Row],[1M Return vs Nifty]]-AVERAGE(Table2[1M Return vs Nifty]))/_xlfn.STDEV.P(Table2[1M Return vs Nifty])</f>
        <v>0.49194309760242111</v>
      </c>
      <c r="K11">
        <v>52.5207459370084</v>
      </c>
      <c r="L11">
        <f>(Table2[[#This Row],[6M Return vs Nifty]]-AVERAGE(Table2[6M Return vs Nifty]))/_xlfn.STDEV.P(Table2[6M Return vs Nifty])</f>
        <v>1.5036874925975792</v>
      </c>
      <c r="M11">
        <v>4.9349304113624104</v>
      </c>
      <c r="N11">
        <f>(Table2[[#This Row],[1W Return vs Nifty]]-AVERAGE(Table2[1W Return vs Nifty]))/_xlfn.STDEV.P(Table2[1W Return vs Nifty])</f>
        <v>1.0581355415411804</v>
      </c>
      <c r="O11">
        <v>1599.05</v>
      </c>
      <c r="P11">
        <v>1598.00833159744</v>
      </c>
      <c r="Q11">
        <v>1316.0652639252801</v>
      </c>
      <c r="R11">
        <v>54.538833396984899</v>
      </c>
      <c r="S11" s="1">
        <f>(Table2[[#This Row],[Close Price]]-Table2[[#This Row],[20D EMA]])/Table2[[#This Row],[20D EMA]]</f>
        <v>1.1256683655920703E-2</v>
      </c>
      <c r="T11" s="1">
        <f>(Table2[[#This Row],[Close Price]]-Table2[[#This Row],[50D EMA]])/Table2[[#This Row],[50D EMA]]</f>
        <v>1.191587554710997E-2</v>
      </c>
      <c r="U11" s="1">
        <f>(Table2[[#This Row],[Close Price]]-Table2[[#This Row],[200D EMA]])/Table2[[#This Row],[200D EMA]]</f>
        <v>0.22870046366622163</v>
      </c>
      <c r="V11">
        <v>0.63457179217687099</v>
      </c>
      <c r="W11">
        <v>1605.85</v>
      </c>
      <c r="X11">
        <v>1680.75</v>
      </c>
      <c r="Y11">
        <v>1525.05</v>
      </c>
      <c r="Z11">
        <v>1693.95</v>
      </c>
      <c r="AA11">
        <v>1525.05</v>
      </c>
      <c r="AB11">
        <v>1693.95</v>
      </c>
      <c r="AC11" s="1">
        <f>(Table2[[#This Row],[Close Price]]/Table2[[#This Row],[Day Low]])-1</f>
        <v>6.9744994862535048E-3</v>
      </c>
      <c r="AD11" s="1">
        <f>(Table2[[#This Row],[Day High]]/Table2[[#This Row],[Close Price]])-1</f>
        <v>3.9392721313503021E-2</v>
      </c>
      <c r="AE11" s="1">
        <f>(Table2[[#This Row],[Close Price]]/Table2[[#This Row],[Current Week Low]])-1</f>
        <v>6.032589095439489E-2</v>
      </c>
      <c r="AF11" s="1">
        <f>(Table2[[#This Row],[Current Week High]]/Table2[[#This Row],[Close Price]])-1</f>
        <v>4.7555734207352929E-2</v>
      </c>
      <c r="AG11" s="1">
        <f>(Table2[[#This Row],[Close Price]]/Table2[[#This Row],[Current Month Low]])-1</f>
        <v>6.032589095439489E-2</v>
      </c>
      <c r="AH11" s="1">
        <f>(Table2[[#This Row],[Current Month High]]/Table2[[#This Row],[Close Price]])-1</f>
        <v>4.7555734207352929E-2</v>
      </c>
      <c r="AI11">
        <v>12.6743143378374</v>
      </c>
      <c r="AJ11">
        <v>210.16591541191099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0.01</v>
      </c>
      <c r="AM11" t="s">
        <v>3215</v>
      </c>
      <c r="AN11">
        <v>2.72</v>
      </c>
      <c r="AO11" t="s">
        <v>3215</v>
      </c>
      <c r="AP11">
        <v>0.20608880275063099</v>
      </c>
      <c r="AQ11">
        <f>(Table2[[#This Row],[Sharpe Ratio]]-AVERAGE(Table2[Sharpe Ratio]))/_xlfn.STDEV.P(Table2[Sharpe Ratio])</f>
        <v>1.7422588589736581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7.5941671163620637</v>
      </c>
      <c r="AS11">
        <f>_xlfn.RANK.AVG(Table2[[#This Row],[1Y Return vs Nifty Z-Score]],Table2[1Y Return vs Nifty Z-Score])</f>
        <v>16</v>
      </c>
      <c r="AT11">
        <f>_xlfn.RANK.AVG(Table2[[#This Row],[6M Return vs Nifty Z-Score]],Table2[6M Return vs Nifty Z-Score])</f>
        <v>54</v>
      </c>
      <c r="AU11">
        <f>_xlfn.RANK.AVG(Table2[[#This Row],[Sharpe Ratio Z-Score]],Table2[Sharpe Ratio Z-Score])</f>
        <v>23</v>
      </c>
      <c r="AV11">
        <f>(Table2[[#This Row],[Rank 1Y]]+Table2[[#This Row],[Rank 6M]]+Table2[[#This Row],[Rank Sharpe]])/3</f>
        <v>31</v>
      </c>
    </row>
    <row r="12" spans="1:48" x14ac:dyDescent="0.3">
      <c r="A12" t="s">
        <v>285</v>
      </c>
      <c r="B12" t="s">
        <v>286</v>
      </c>
      <c r="C12" t="s">
        <v>3159</v>
      </c>
      <c r="D12" t="s">
        <v>141</v>
      </c>
      <c r="E12">
        <v>93398.4753795</v>
      </c>
      <c r="F12">
        <v>447.95</v>
      </c>
      <c r="G12">
        <v>152.23025342290501</v>
      </c>
      <c r="H12">
        <f>(Table2[[#This Row],[1Y Return vs Nifty]]-AVERAGE(Table2[1Y Return vs Nifty]))/_xlfn.STDEV.P(Table2[1Y Return vs Nifty])</f>
        <v>2.3957644189862086</v>
      </c>
      <c r="I12">
        <v>14.3923978169723</v>
      </c>
      <c r="J12">
        <f>(Table2[[#This Row],[1M Return vs Nifty]]-AVERAGE(Table2[1M Return vs Nifty]))/_xlfn.STDEV.P(Table2[1M Return vs Nifty])</f>
        <v>0.9072322867112449</v>
      </c>
      <c r="K12">
        <v>57.662382852724299</v>
      </c>
      <c r="L12">
        <f>(Table2[[#This Row],[6M Return vs Nifty]]-AVERAGE(Table2[6M Return vs Nifty]))/_xlfn.STDEV.P(Table2[6M Return vs Nifty])</f>
        <v>1.6728628987025798</v>
      </c>
      <c r="M12">
        <v>1.6038128864769201</v>
      </c>
      <c r="N12">
        <f>(Table2[[#This Row],[1W Return vs Nifty]]-AVERAGE(Table2[1W Return vs Nifty]))/_xlfn.STDEV.P(Table2[1W Return vs Nifty])</f>
        <v>0.20148214290536798</v>
      </c>
      <c r="O12">
        <v>464.86</v>
      </c>
      <c r="P12">
        <v>488.00856470915602</v>
      </c>
      <c r="Q12">
        <v>415.19360191535299</v>
      </c>
      <c r="R12">
        <v>43.261304646786698</v>
      </c>
      <c r="S12" s="1">
        <f>(Table2[[#This Row],[Close Price]]-Table2[[#This Row],[20D EMA]])/Table2[[#This Row],[20D EMA]]</f>
        <v>-3.6376543475455027E-2</v>
      </c>
      <c r="T12" s="1">
        <f>(Table2[[#This Row],[Close Price]]-Table2[[#This Row],[50D EMA]])/Table2[[#This Row],[50D EMA]]</f>
        <v>-8.2085782107185326E-2</v>
      </c>
      <c r="U12" s="1">
        <f>(Table2[[#This Row],[Close Price]]-Table2[[#This Row],[200D EMA]])/Table2[[#This Row],[200D EMA]]</f>
        <v>7.8894274703503658E-2</v>
      </c>
      <c r="V12">
        <v>0.53748836998740201</v>
      </c>
      <c r="W12">
        <v>443.3</v>
      </c>
      <c r="X12">
        <v>457.4</v>
      </c>
      <c r="Y12">
        <v>441.35</v>
      </c>
      <c r="Z12">
        <v>486.7</v>
      </c>
      <c r="AA12">
        <v>441.35</v>
      </c>
      <c r="AB12">
        <v>486.7</v>
      </c>
      <c r="AC12" s="1">
        <f>(Table2[[#This Row],[Close Price]]/Table2[[#This Row],[Day Low]])-1</f>
        <v>1.0489510489510412E-2</v>
      </c>
      <c r="AD12" s="1">
        <f>(Table2[[#This Row],[Day High]]/Table2[[#This Row],[Close Price]])-1</f>
        <v>2.1096104475945898E-2</v>
      </c>
      <c r="AE12" s="1">
        <f>(Table2[[#This Row],[Close Price]]/Table2[[#This Row],[Current Week Low]])-1</f>
        <v>1.4954118046901499E-2</v>
      </c>
      <c r="AF12" s="1">
        <f>(Table2[[#This Row],[Current Week High]]/Table2[[#This Row],[Close Price]])-1</f>
        <v>8.6505190311418678E-2</v>
      </c>
      <c r="AG12" s="1">
        <f>(Table2[[#This Row],[Close Price]]/Table2[[#This Row],[Current Month Low]])-1</f>
        <v>1.4954118046901499E-2</v>
      </c>
      <c r="AH12" s="1">
        <f>(Table2[[#This Row],[Current Month High]]/Table2[[#This Row],[Close Price]])-1</f>
        <v>8.6505190311418678E-2</v>
      </c>
      <c r="AI12">
        <v>44.435762919968703</v>
      </c>
      <c r="AJ12">
        <v>188.441725692208</v>
      </c>
      <c r="AK12" t="str">
        <f>IF(AND(Table2[[#This Row],[20D EMA]]&gt;Table2[[#This Row],[50D EMA]],Table2[[#This Row],[50D EMA]]&gt;Table2[[#This Row],[200D EMA]]),"Uptrend","Downtrend/NoTrend")</f>
        <v>Downtrend/NoTrend</v>
      </c>
      <c r="AL12">
        <v>-0.16</v>
      </c>
      <c r="AM12" t="s">
        <v>3216</v>
      </c>
      <c r="AN12">
        <v>1.31</v>
      </c>
      <c r="AO12" t="s">
        <v>3215</v>
      </c>
      <c r="AP12">
        <v>0.20317090686317801</v>
      </c>
      <c r="AQ12">
        <f>(Table2[[#This Row],[Sharpe Ratio]]-AVERAGE(Table2[Sharpe Ratio]))/_xlfn.STDEV.P(Table2[Sharpe Ratio])</f>
        <v>1.7074140026856077</v>
      </c>
      <c r="AR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">
        <f>_xlfn.RANK.AVG(Table2[[#This Row],[1Y Return vs Nifty Z-Score]],Table2[1Y Return vs Nifty Z-Score])</f>
        <v>24</v>
      </c>
      <c r="AT12">
        <f>_xlfn.RANK.AVG(Table2[[#This Row],[6M Return vs Nifty Z-Score]],Table2[6M Return vs Nifty Z-Score])</f>
        <v>43</v>
      </c>
      <c r="AU12">
        <f>_xlfn.RANK.AVG(Table2[[#This Row],[Sharpe Ratio Z-Score]],Table2[Sharpe Ratio Z-Score])</f>
        <v>26</v>
      </c>
      <c r="AV12">
        <f>(Table2[[#This Row],[Rank 1Y]]+Table2[[#This Row],[Rank 6M]]+Table2[[#This Row],[Rank Sharpe]])/3</f>
        <v>31</v>
      </c>
    </row>
    <row r="13" spans="1:48" x14ac:dyDescent="0.3">
      <c r="A13" t="s">
        <v>1169</v>
      </c>
      <c r="B13" t="s">
        <v>1170</v>
      </c>
      <c r="C13" t="s">
        <v>3156</v>
      </c>
      <c r="D13" t="s">
        <v>512</v>
      </c>
      <c r="E13">
        <v>10446.462705</v>
      </c>
      <c r="F13">
        <v>523.95000000000005</v>
      </c>
      <c r="G13">
        <v>118.907272982321</v>
      </c>
      <c r="H13">
        <f>(Table2[[#This Row],[1Y Return vs Nifty]]-AVERAGE(Table2[1Y Return vs Nifty]))/_xlfn.STDEV.P(Table2[1Y Return vs Nifty])</f>
        <v>1.7879305717934912</v>
      </c>
      <c r="I13">
        <v>19.606032199221701</v>
      </c>
      <c r="J13">
        <f>(Table2[[#This Row],[1M Return vs Nifty]]-AVERAGE(Table2[1M Return vs Nifty]))/_xlfn.STDEV.P(Table2[1M Return vs Nifty])</f>
        <v>1.413826187187041</v>
      </c>
      <c r="K13">
        <v>49.3743138604584</v>
      </c>
      <c r="L13">
        <f>(Table2[[#This Row],[6M Return vs Nifty]]-AVERAGE(Table2[6M Return vs Nifty]))/_xlfn.STDEV.P(Table2[6M Return vs Nifty])</f>
        <v>1.4001603604686799</v>
      </c>
      <c r="M13">
        <v>1.98571850715257</v>
      </c>
      <c r="N13">
        <f>(Table2[[#This Row],[1W Return vs Nifty]]-AVERAGE(Table2[1W Return vs Nifty]))/_xlfn.STDEV.P(Table2[1W Return vs Nifty])</f>
        <v>0.29969565397659964</v>
      </c>
      <c r="O13">
        <v>500.99</v>
      </c>
      <c r="P13">
        <v>474.39522530819897</v>
      </c>
      <c r="Q13">
        <v>382.16390027551</v>
      </c>
      <c r="R13">
        <v>64.425210448517504</v>
      </c>
      <c r="S13" s="1">
        <f>(Table2[[#This Row],[Close Price]]-Table2[[#This Row],[20D EMA]])/Table2[[#This Row],[20D EMA]]</f>
        <v>4.5829258069023403E-2</v>
      </c>
      <c r="T13" s="1">
        <f>(Table2[[#This Row],[Close Price]]-Table2[[#This Row],[50D EMA]])/Table2[[#This Row],[50D EMA]]</f>
        <v>0.10445883948264227</v>
      </c>
      <c r="U13" s="1">
        <f>(Table2[[#This Row],[Close Price]]-Table2[[#This Row],[200D EMA]])/Table2[[#This Row],[200D EMA]]</f>
        <v>0.37100861599505724</v>
      </c>
      <c r="V13">
        <v>1.11825175007827</v>
      </c>
      <c r="W13">
        <v>517.29999999999995</v>
      </c>
      <c r="X13">
        <v>538</v>
      </c>
      <c r="Y13">
        <v>507.25</v>
      </c>
      <c r="Z13">
        <v>539.9</v>
      </c>
      <c r="AA13">
        <v>507.25</v>
      </c>
      <c r="AB13">
        <v>539.9</v>
      </c>
      <c r="AC13" s="1">
        <f>(Table2[[#This Row],[Close Price]]/Table2[[#This Row],[Day Low]])-1</f>
        <v>1.2855209742896001E-2</v>
      </c>
      <c r="AD13" s="1">
        <f>(Table2[[#This Row],[Day High]]/Table2[[#This Row],[Close Price]])-1</f>
        <v>2.6815535833571769E-2</v>
      </c>
      <c r="AE13" s="1">
        <f>(Table2[[#This Row],[Close Price]]/Table2[[#This Row],[Current Week Low]])-1</f>
        <v>3.2922621981271716E-2</v>
      </c>
      <c r="AF13" s="1">
        <f>(Table2[[#This Row],[Current Week High]]/Table2[[#This Row],[Close Price]])-1</f>
        <v>3.044183605305828E-2</v>
      </c>
      <c r="AG13" s="1">
        <f>(Table2[[#This Row],[Close Price]]/Table2[[#This Row],[Current Month Low]])-1</f>
        <v>3.2922621981271716E-2</v>
      </c>
      <c r="AH13" s="1">
        <f>(Table2[[#This Row],[Current Month High]]/Table2[[#This Row],[Close Price]])-1</f>
        <v>3.044183605305828E-2</v>
      </c>
      <c r="AI13">
        <v>3.04418360530582</v>
      </c>
      <c r="AJ13">
        <v>150.69377990430601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0.19</v>
      </c>
      <c r="AM13" t="s">
        <v>3215</v>
      </c>
      <c r="AN13">
        <v>8.73</v>
      </c>
      <c r="AO13" t="s">
        <v>3215</v>
      </c>
      <c r="AP13">
        <v>0.34461434632516502</v>
      </c>
      <c r="AQ13">
        <f>(Table2[[#This Row],[Sharpe Ratio]]-AVERAGE(Table2[Sharpe Ratio]))/_xlfn.STDEV.P(Table2[Sharpe Ratio])</f>
        <v>3.396499738106634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8.2981125115324446</v>
      </c>
      <c r="AS13">
        <f>_xlfn.RANK.AVG(Table2[[#This Row],[1Y Return vs Nifty Z-Score]],Table2[1Y Return vs Nifty Z-Score])</f>
        <v>44</v>
      </c>
      <c r="AT13">
        <f>_xlfn.RANK.AVG(Table2[[#This Row],[6M Return vs Nifty Z-Score]],Table2[6M Return vs Nifty Z-Score])</f>
        <v>58</v>
      </c>
      <c r="AU13">
        <f>_xlfn.RANK.AVG(Table2[[#This Row],[Sharpe Ratio Z-Score]],Table2[Sharpe Ratio Z-Score])</f>
        <v>1</v>
      </c>
      <c r="AV13">
        <f>(Table2[[#This Row],[Rank 1Y]]+Table2[[#This Row],[Rank 6M]]+Table2[[#This Row],[Rank Sharpe]])/3</f>
        <v>34.333333333333336</v>
      </c>
    </row>
    <row r="14" spans="1:48" x14ac:dyDescent="0.3">
      <c r="A14" t="s">
        <v>309</v>
      </c>
      <c r="B14" t="s">
        <v>310</v>
      </c>
      <c r="C14" t="s">
        <v>3165</v>
      </c>
      <c r="D14" t="s">
        <v>311</v>
      </c>
      <c r="E14">
        <v>83985.732900000003</v>
      </c>
      <c r="F14">
        <v>4164.1000000000004</v>
      </c>
      <c r="G14">
        <v>85.539298063406207</v>
      </c>
      <c r="H14">
        <f>(Table2[[#This Row],[1Y Return vs Nifty]]-AVERAGE(Table2[1Y Return vs Nifty]))/_xlfn.STDEV.P(Table2[1Y Return vs Nifty])</f>
        <v>1.1792759946869233</v>
      </c>
      <c r="I14">
        <v>13.3059771792585</v>
      </c>
      <c r="J14">
        <f>(Table2[[#This Row],[1M Return vs Nifty]]-AVERAGE(Table2[1M Return vs Nifty]))/_xlfn.STDEV.P(Table2[1M Return vs Nifty])</f>
        <v>0.80166790914563213</v>
      </c>
      <c r="K14">
        <v>75.846106790386997</v>
      </c>
      <c r="L14">
        <f>(Table2[[#This Row],[6M Return vs Nifty]]-AVERAGE(Table2[6M Return vs Nifty]))/_xlfn.STDEV.P(Table2[6M Return vs Nifty])</f>
        <v>2.2711624153900556</v>
      </c>
      <c r="M14">
        <v>4.0296115727453596</v>
      </c>
      <c r="N14">
        <f>(Table2[[#This Row],[1W Return vs Nifty]]-AVERAGE(Table2[1W Return vs Nifty]))/_xlfn.STDEV.P(Table2[1W Return vs Nifty])</f>
        <v>0.82531743946086333</v>
      </c>
      <c r="O14">
        <v>4188</v>
      </c>
      <c r="P14">
        <v>4253.4523057122697</v>
      </c>
      <c r="Q14">
        <v>3629.0943003308298</v>
      </c>
      <c r="R14">
        <v>48.8597190533917</v>
      </c>
      <c r="S14" s="1">
        <f>(Table2[[#This Row],[Close Price]]-Table2[[#This Row],[20D EMA]])/Table2[[#This Row],[20D EMA]]</f>
        <v>-5.7067812798470953E-3</v>
      </c>
      <c r="T14" s="1">
        <f>(Table2[[#This Row],[Close Price]]-Table2[[#This Row],[50D EMA]])/Table2[[#This Row],[50D EMA]]</f>
        <v>-2.1007007788067026E-2</v>
      </c>
      <c r="U14" s="1">
        <f>(Table2[[#This Row],[Close Price]]-Table2[[#This Row],[200D EMA]])/Table2[[#This Row],[200D EMA]]</f>
        <v>0.14742127247021364</v>
      </c>
      <c r="V14">
        <v>0.75496243784810702</v>
      </c>
      <c r="W14">
        <v>4145</v>
      </c>
      <c r="X14">
        <v>4269.7</v>
      </c>
      <c r="Y14">
        <v>3986.6</v>
      </c>
      <c r="Z14">
        <v>4387</v>
      </c>
      <c r="AA14">
        <v>3986.6</v>
      </c>
      <c r="AB14">
        <v>4387</v>
      </c>
      <c r="AC14" s="1">
        <f>(Table2[[#This Row],[Close Price]]/Table2[[#This Row],[Day Low]])-1</f>
        <v>4.607961399276217E-3</v>
      </c>
      <c r="AD14" s="1">
        <f>(Table2[[#This Row],[Day High]]/Table2[[#This Row],[Close Price]])-1</f>
        <v>2.5359621526860332E-2</v>
      </c>
      <c r="AE14" s="1">
        <f>(Table2[[#This Row],[Close Price]]/Table2[[#This Row],[Current Week Low]])-1</f>
        <v>4.4524155922339936E-2</v>
      </c>
      <c r="AF14" s="1">
        <f>(Table2[[#This Row],[Current Week High]]/Table2[[#This Row],[Close Price]])-1</f>
        <v>5.3528973847890127E-2</v>
      </c>
      <c r="AG14" s="1">
        <f>(Table2[[#This Row],[Close Price]]/Table2[[#This Row],[Current Month Low]])-1</f>
        <v>4.4524155922339936E-2</v>
      </c>
      <c r="AH14" s="1">
        <f>(Table2[[#This Row],[Current Month High]]/Table2[[#This Row],[Close Price]])-1</f>
        <v>5.3528973847890127E-2</v>
      </c>
      <c r="AI14">
        <v>40.726687639585897</v>
      </c>
      <c r="AJ14">
        <v>131.93160298540701</v>
      </c>
      <c r="AK14" t="str">
        <f>IF(AND(Table2[[#This Row],[20D EMA]]&gt;Table2[[#This Row],[50D EMA]],Table2[[#This Row],[50D EMA]]&gt;Table2[[#This Row],[200D EMA]]),"Uptrend","Downtrend/NoTrend")</f>
        <v>Downtrend/NoTrend</v>
      </c>
      <c r="AL14">
        <v>-0.01</v>
      </c>
      <c r="AM14" t="s">
        <v>3216</v>
      </c>
      <c r="AN14">
        <v>-0.69</v>
      </c>
      <c r="AO14" t="s">
        <v>3216</v>
      </c>
      <c r="AP14">
        <v>0.24130734022200501</v>
      </c>
      <c r="AQ14">
        <f>(Table2[[#This Row],[Sharpe Ratio]]-AVERAGE(Table2[Sharpe Ratio]))/_xlfn.STDEV.P(Table2[Sharpe Ratio])</f>
        <v>2.1628307108146618</v>
      </c>
      <c r="AR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">
        <f>_xlfn.RANK.AVG(Table2[[#This Row],[1Y Return vs Nifty Z-Score]],Table2[1Y Return vs Nifty Z-Score])</f>
        <v>80</v>
      </c>
      <c r="AT14">
        <f>_xlfn.RANK.AVG(Table2[[#This Row],[6M Return vs Nifty Z-Score]],Table2[6M Return vs Nifty Z-Score])</f>
        <v>24</v>
      </c>
      <c r="AU14">
        <f>_xlfn.RANK.AVG(Table2[[#This Row],[Sharpe Ratio Z-Score]],Table2[Sharpe Ratio Z-Score])</f>
        <v>9</v>
      </c>
      <c r="AV14">
        <f>(Table2[[#This Row],[Rank 1Y]]+Table2[[#This Row],[Rank 6M]]+Table2[[#This Row],[Rank Sharpe]])/3</f>
        <v>37.666666666666664</v>
      </c>
    </row>
    <row r="15" spans="1:48" x14ac:dyDescent="0.3">
      <c r="A15" t="s">
        <v>1069</v>
      </c>
      <c r="B15" t="s">
        <v>1070</v>
      </c>
      <c r="C15" t="s">
        <v>3156</v>
      </c>
      <c r="D15" t="s">
        <v>213</v>
      </c>
      <c r="E15">
        <v>12344.573508400001</v>
      </c>
      <c r="F15">
        <v>2981.3</v>
      </c>
      <c r="G15">
        <v>125.587481776359</v>
      </c>
      <c r="H15">
        <f>(Table2[[#This Row],[1Y Return vs Nifty]]-AVERAGE(Table2[1Y Return vs Nifty]))/_xlfn.STDEV.P(Table2[1Y Return vs Nifty])</f>
        <v>1.9097821276160765</v>
      </c>
      <c r="I15">
        <v>24.0905885035701</v>
      </c>
      <c r="J15">
        <f>(Table2[[#This Row],[1M Return vs Nifty]]-AVERAGE(Table2[1M Return vs Nifty]))/_xlfn.STDEV.P(Table2[1M Return vs Nifty])</f>
        <v>1.8495776617933211</v>
      </c>
      <c r="K15">
        <v>78.827296242330803</v>
      </c>
      <c r="L15">
        <f>(Table2[[#This Row],[6M Return vs Nifty]]-AVERAGE(Table2[6M Return vs Nifty]))/_xlfn.STDEV.P(Table2[6M Return vs Nifty])</f>
        <v>2.3692525653706897</v>
      </c>
      <c r="M15">
        <v>-8.0868676791070406</v>
      </c>
      <c r="N15">
        <f>(Table2[[#This Row],[1W Return vs Nifty]]-AVERAGE(Table2[1W Return vs Nifty]))/_xlfn.STDEV.P(Table2[1W Return vs Nifty])</f>
        <v>-2.2906408097025226</v>
      </c>
      <c r="O15">
        <v>2821.65</v>
      </c>
      <c r="P15">
        <v>2621.9353311478799</v>
      </c>
      <c r="Q15">
        <v>2043.63318070214</v>
      </c>
      <c r="R15">
        <v>55.807839412113303</v>
      </c>
      <c r="S15" s="1">
        <f>(Table2[[#This Row],[Close Price]]-Table2[[#This Row],[20D EMA]])/Table2[[#This Row],[20D EMA]]</f>
        <v>5.6580369641876238E-2</v>
      </c>
      <c r="T15" s="1">
        <f>(Table2[[#This Row],[Close Price]]-Table2[[#This Row],[50D EMA]])/Table2[[#This Row],[50D EMA]]</f>
        <v>0.137060843790831</v>
      </c>
      <c r="U15" s="1">
        <f>(Table2[[#This Row],[Close Price]]-Table2[[#This Row],[200D EMA]])/Table2[[#This Row],[200D EMA]]</f>
        <v>0.45882344647374629</v>
      </c>
      <c r="V15">
        <v>1.85813064396946</v>
      </c>
      <c r="W15">
        <v>2900.75</v>
      </c>
      <c r="X15">
        <v>3014.7</v>
      </c>
      <c r="Y15">
        <v>2820</v>
      </c>
      <c r="Z15">
        <v>3700</v>
      </c>
      <c r="AA15">
        <v>2820</v>
      </c>
      <c r="AB15">
        <v>3735.2</v>
      </c>
      <c r="AC15" s="1">
        <f>(Table2[[#This Row],[Close Price]]/Table2[[#This Row],[Day Low]])-1</f>
        <v>2.7768680513660327E-2</v>
      </c>
      <c r="AD15" s="1">
        <f>(Table2[[#This Row],[Day High]]/Table2[[#This Row],[Close Price]])-1</f>
        <v>1.1203166403917608E-2</v>
      </c>
      <c r="AE15" s="1">
        <f>(Table2[[#This Row],[Close Price]]/Table2[[#This Row],[Current Week Low]])-1</f>
        <v>5.719858156028379E-2</v>
      </c>
      <c r="AF15" s="1">
        <f>(Table2[[#This Row],[Current Week High]]/Table2[[#This Row],[Close Price]])-1</f>
        <v>0.2410693321705295</v>
      </c>
      <c r="AG15" s="1">
        <f>(Table2[[#This Row],[Close Price]]/Table2[[#This Row],[Current Month Low]])-1</f>
        <v>5.719858156028379E-2</v>
      </c>
      <c r="AH15" s="1">
        <f>(Table2[[#This Row],[Current Month High]]/Table2[[#This Row],[Close Price]])-1</f>
        <v>0.25287626203334113</v>
      </c>
      <c r="AI15">
        <v>25.287626203334099</v>
      </c>
      <c r="AJ15">
        <v>165.76038509538199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0.21</v>
      </c>
      <c r="AM15" t="s">
        <v>3215</v>
      </c>
      <c r="AN15">
        <v>11.06</v>
      </c>
      <c r="AO15" t="s">
        <v>3215</v>
      </c>
      <c r="AP15">
        <v>0.18021976295987899</v>
      </c>
      <c r="AQ15">
        <f>(Table2[[#This Row],[Sharpe Ratio]]-AVERAGE(Table2[Sharpe Ratio]))/_xlfn.STDEV.P(Table2[Sharpe Ratio])</f>
        <v>1.4333366052035126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5.2713081502810768</v>
      </c>
      <c r="AS15">
        <f>_xlfn.RANK.AVG(Table2[[#This Row],[1Y Return vs Nifty Z-Score]],Table2[1Y Return vs Nifty Z-Score])</f>
        <v>39</v>
      </c>
      <c r="AT15">
        <f>_xlfn.RANK.AVG(Table2[[#This Row],[6M Return vs Nifty Z-Score]],Table2[6M Return vs Nifty Z-Score])</f>
        <v>20</v>
      </c>
      <c r="AU15">
        <f>_xlfn.RANK.AVG(Table2[[#This Row],[Sharpe Ratio Z-Score]],Table2[Sharpe Ratio Z-Score])</f>
        <v>57</v>
      </c>
      <c r="AV15">
        <f>(Table2[[#This Row],[Rank 1Y]]+Table2[[#This Row],[Rank 6M]]+Table2[[#This Row],[Rank Sharpe]])/3</f>
        <v>38.666666666666664</v>
      </c>
    </row>
    <row r="16" spans="1:48" x14ac:dyDescent="0.3">
      <c r="A16" t="s">
        <v>376</v>
      </c>
      <c r="B16" t="s">
        <v>377</v>
      </c>
      <c r="C16" t="s">
        <v>3156</v>
      </c>
      <c r="D16" t="s">
        <v>378</v>
      </c>
      <c r="E16">
        <v>63544.309151009998</v>
      </c>
      <c r="F16">
        <v>4693.8999999999996</v>
      </c>
      <c r="G16">
        <v>102.485023153711</v>
      </c>
      <c r="H16">
        <f>(Table2[[#This Row],[1Y Return vs Nifty]]-AVERAGE(Table2[1Y Return vs Nifty]))/_xlfn.STDEV.P(Table2[1Y Return vs Nifty])</f>
        <v>1.4883775557995524</v>
      </c>
      <c r="I16">
        <v>29.350745959821499</v>
      </c>
      <c r="J16">
        <f>(Table2[[#This Row],[1M Return vs Nifty]]-AVERAGE(Table2[1M Return vs Nifty]))/_xlfn.STDEV.P(Table2[1M Return vs Nifty])</f>
        <v>2.3606920759439998</v>
      </c>
      <c r="K16">
        <v>58.210023276442598</v>
      </c>
      <c r="L16">
        <f>(Table2[[#This Row],[6M Return vs Nifty]]-AVERAGE(Table2[6M Return vs Nifty]))/_xlfn.STDEV.P(Table2[6M Return vs Nifty])</f>
        <v>1.6908819250556217</v>
      </c>
      <c r="M16">
        <v>8.8141028031985993</v>
      </c>
      <c r="N16">
        <f>(Table2[[#This Row],[1W Return vs Nifty]]-AVERAGE(Table2[1W Return vs Nifty]))/_xlfn.STDEV.P(Table2[1W Return vs Nifty])</f>
        <v>2.0557305493831564</v>
      </c>
      <c r="O16">
        <v>4399.78</v>
      </c>
      <c r="P16">
        <v>3956.07712681161</v>
      </c>
      <c r="Q16">
        <v>2967.2450341008298</v>
      </c>
      <c r="R16">
        <v>61.893300182956203</v>
      </c>
      <c r="S16" s="1">
        <f>(Table2[[#This Row],[Close Price]]-Table2[[#This Row],[20D EMA]])/Table2[[#This Row],[20D EMA]]</f>
        <v>6.6848796985303785E-2</v>
      </c>
      <c r="T16" s="1">
        <f>(Table2[[#This Row],[Close Price]]-Table2[[#This Row],[50D EMA]])/Table2[[#This Row],[50D EMA]]</f>
        <v>0.18650366247612468</v>
      </c>
      <c r="U16" s="1">
        <f>(Table2[[#This Row],[Close Price]]-Table2[[#This Row],[200D EMA]])/Table2[[#This Row],[200D EMA]]</f>
        <v>0.58190508234261873</v>
      </c>
      <c r="V16">
        <v>0.74941677233237503</v>
      </c>
      <c r="W16">
        <v>4650.3</v>
      </c>
      <c r="X16">
        <v>4969</v>
      </c>
      <c r="Y16">
        <v>4372</v>
      </c>
      <c r="Z16">
        <v>4969</v>
      </c>
      <c r="AA16">
        <v>4372</v>
      </c>
      <c r="AB16">
        <v>4969</v>
      </c>
      <c r="AC16" s="1">
        <f>(Table2[[#This Row],[Close Price]]/Table2[[#This Row],[Day Low]])-1</f>
        <v>9.3757391996214245E-3</v>
      </c>
      <c r="AD16" s="1">
        <f>(Table2[[#This Row],[Day High]]/Table2[[#This Row],[Close Price]])-1</f>
        <v>5.860798057052774E-2</v>
      </c>
      <c r="AE16" s="1">
        <f>(Table2[[#This Row],[Close Price]]/Table2[[#This Row],[Current Week Low]])-1</f>
        <v>7.3627630375114217E-2</v>
      </c>
      <c r="AF16" s="1">
        <f>(Table2[[#This Row],[Current Week High]]/Table2[[#This Row],[Close Price]])-1</f>
        <v>5.860798057052774E-2</v>
      </c>
      <c r="AG16" s="1">
        <f>(Table2[[#This Row],[Close Price]]/Table2[[#This Row],[Current Month Low]])-1</f>
        <v>7.3627630375114217E-2</v>
      </c>
      <c r="AH16" s="1">
        <f>(Table2[[#This Row],[Current Month High]]/Table2[[#This Row],[Close Price]])-1</f>
        <v>5.860798057052774E-2</v>
      </c>
      <c r="AI16">
        <v>6.3039263725260497</v>
      </c>
      <c r="AJ16">
        <v>141.82272481388901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0.68</v>
      </c>
      <c r="AM16" t="s">
        <v>3215</v>
      </c>
      <c r="AN16">
        <v>9.85</v>
      </c>
      <c r="AO16" t="s">
        <v>3215</v>
      </c>
      <c r="AP16">
        <v>0.20892602128799401</v>
      </c>
      <c r="AQ16">
        <f>(Table2[[#This Row],[Sharpe Ratio]]-AVERAGE(Table2[Sharpe Ratio]))/_xlfn.STDEV.P(Table2[Sharpe Ratio])</f>
        <v>1.7761402844958358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9.3718223906781652</v>
      </c>
      <c r="AS16">
        <f>_xlfn.RANK.AVG(Table2[[#This Row],[1Y Return vs Nifty Z-Score]],Table2[1Y Return vs Nifty Z-Score])</f>
        <v>55</v>
      </c>
      <c r="AT16">
        <f>_xlfn.RANK.AVG(Table2[[#This Row],[6M Return vs Nifty Z-Score]],Table2[6M Return vs Nifty Z-Score])</f>
        <v>41</v>
      </c>
      <c r="AU16">
        <f>_xlfn.RANK.AVG(Table2[[#This Row],[Sharpe Ratio Z-Score]],Table2[Sharpe Ratio Z-Score])</f>
        <v>21</v>
      </c>
      <c r="AV16">
        <f>(Table2[[#This Row],[Rank 1Y]]+Table2[[#This Row],[Rank 6M]]+Table2[[#This Row],[Rank Sharpe]])/3</f>
        <v>39</v>
      </c>
    </row>
    <row r="17" spans="1:48" x14ac:dyDescent="0.3">
      <c r="A17" t="s">
        <v>1018</v>
      </c>
      <c r="B17" t="s">
        <v>1019</v>
      </c>
      <c r="C17" t="s">
        <v>3161</v>
      </c>
      <c r="D17" t="s">
        <v>114</v>
      </c>
      <c r="E17">
        <v>13574.890188089999</v>
      </c>
      <c r="F17">
        <v>935.55</v>
      </c>
      <c r="G17">
        <v>100.911501917663</v>
      </c>
      <c r="H17">
        <f>(Table2[[#This Row],[1Y Return vs Nifty]]-AVERAGE(Table2[1Y Return vs Nifty]))/_xlfn.STDEV.P(Table2[1Y Return vs Nifty])</f>
        <v>1.4596754573107376</v>
      </c>
      <c r="I17">
        <v>3.7528313891652401</v>
      </c>
      <c r="J17">
        <f>(Table2[[#This Row],[1M Return vs Nifty]]-AVERAGE(Table2[1M Return vs Nifty]))/_xlfn.STDEV.P(Table2[1M Return vs Nifty])</f>
        <v>-0.12658386932473845</v>
      </c>
      <c r="K17">
        <v>74.163793742647599</v>
      </c>
      <c r="L17">
        <f>(Table2[[#This Row],[6M Return vs Nifty]]-AVERAGE(Table2[6M Return vs Nifty]))/_xlfn.STDEV.P(Table2[6M Return vs Nifty])</f>
        <v>2.215809227735531</v>
      </c>
      <c r="M17">
        <v>1.8791360376597801</v>
      </c>
      <c r="N17">
        <f>(Table2[[#This Row],[1W Return vs Nifty]]-AVERAGE(Table2[1W Return vs Nifty]))/_xlfn.STDEV.P(Table2[1W Return vs Nifty])</f>
        <v>0.27228616330450606</v>
      </c>
      <c r="O17">
        <v>981.27</v>
      </c>
      <c r="P17">
        <v>987.71322798802896</v>
      </c>
      <c r="Q17">
        <v>779.19651367043105</v>
      </c>
      <c r="R17">
        <v>36.097227750737098</v>
      </c>
      <c r="S17" s="1">
        <f>(Table2[[#This Row],[Close Price]]-Table2[[#This Row],[20D EMA]])/Table2[[#This Row],[20D EMA]]</f>
        <v>-4.6592680913510071E-2</v>
      </c>
      <c r="T17" s="1">
        <f>(Table2[[#This Row],[Close Price]]-Table2[[#This Row],[50D EMA]])/Table2[[#This Row],[50D EMA]]</f>
        <v>-5.2812118446854718E-2</v>
      </c>
      <c r="U17" s="1">
        <f>(Table2[[#This Row],[Close Price]]-Table2[[#This Row],[200D EMA]])/Table2[[#This Row],[200D EMA]]</f>
        <v>0.20065988949701613</v>
      </c>
      <c r="V17">
        <v>0.36551476794219001</v>
      </c>
      <c r="W17">
        <v>931.15</v>
      </c>
      <c r="X17">
        <v>986.25</v>
      </c>
      <c r="Y17">
        <v>931.15</v>
      </c>
      <c r="Z17">
        <v>1018.75</v>
      </c>
      <c r="AA17">
        <v>931.15</v>
      </c>
      <c r="AB17">
        <v>1018.75</v>
      </c>
      <c r="AC17" s="1">
        <f>(Table2[[#This Row],[Close Price]]/Table2[[#This Row],[Day Low]])-1</f>
        <v>4.7253396337860742E-3</v>
      </c>
      <c r="AD17" s="1">
        <f>(Table2[[#This Row],[Day High]]/Table2[[#This Row],[Close Price]])-1</f>
        <v>5.4192720859387533E-2</v>
      </c>
      <c r="AE17" s="1">
        <f>(Table2[[#This Row],[Close Price]]/Table2[[#This Row],[Current Week Low]])-1</f>
        <v>4.7253396337860742E-3</v>
      </c>
      <c r="AF17" s="1">
        <f>(Table2[[#This Row],[Current Week High]]/Table2[[#This Row],[Close Price]])-1</f>
        <v>8.8931644487200145E-2</v>
      </c>
      <c r="AG17" s="1">
        <f>(Table2[[#This Row],[Close Price]]/Table2[[#This Row],[Current Month Low]])-1</f>
        <v>4.7253396337860742E-3</v>
      </c>
      <c r="AH17" s="1">
        <f>(Table2[[#This Row],[Current Month High]]/Table2[[#This Row],[Close Price]])-1</f>
        <v>8.8931644487200145E-2</v>
      </c>
      <c r="AI17">
        <v>44.064988509432901</v>
      </c>
      <c r="AJ17">
        <v>150.08019246190801</v>
      </c>
      <c r="AK17" t="str">
        <f>IF(AND(Table2[[#This Row],[20D EMA]]&gt;Table2[[#This Row],[50D EMA]],Table2[[#This Row],[50D EMA]]&gt;Table2[[#This Row],[200D EMA]]),"Uptrend","Downtrend/NoTrend")</f>
        <v>Downtrend/NoTrend</v>
      </c>
      <c r="AL17">
        <v>0.13</v>
      </c>
      <c r="AM17" t="s">
        <v>3215</v>
      </c>
      <c r="AN17">
        <v>-0.12</v>
      </c>
      <c r="AO17" t="s">
        <v>3216</v>
      </c>
      <c r="AP17">
        <v>0.19198179568322099</v>
      </c>
      <c r="AQ17">
        <f>(Table2[[#This Row],[Sharpe Ratio]]-AVERAGE(Table2[Sharpe Ratio]))/_xlfn.STDEV.P(Table2[Sharpe Ratio])</f>
        <v>1.5737961540388732</v>
      </c>
      <c r="AR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">
        <f>_xlfn.RANK.AVG(Table2[[#This Row],[1Y Return vs Nifty Z-Score]],Table2[1Y Return vs Nifty Z-Score])</f>
        <v>58</v>
      </c>
      <c r="AT17">
        <f>_xlfn.RANK.AVG(Table2[[#This Row],[6M Return vs Nifty Z-Score]],Table2[6M Return vs Nifty Z-Score])</f>
        <v>26</v>
      </c>
      <c r="AU17">
        <f>_xlfn.RANK.AVG(Table2[[#This Row],[Sharpe Ratio Z-Score]],Table2[Sharpe Ratio Z-Score])</f>
        <v>35</v>
      </c>
      <c r="AV17">
        <f>(Table2[[#This Row],[Rank 1Y]]+Table2[[#This Row],[Rank 6M]]+Table2[[#This Row],[Rank Sharpe]])/3</f>
        <v>39.666666666666664</v>
      </c>
    </row>
    <row r="18" spans="1:48" x14ac:dyDescent="0.3">
      <c r="A18" t="s">
        <v>971</v>
      </c>
      <c r="B18" t="s">
        <v>972</v>
      </c>
      <c r="C18" t="s">
        <v>3163</v>
      </c>
      <c r="D18" t="s">
        <v>973</v>
      </c>
      <c r="E18">
        <v>15187.08297351</v>
      </c>
      <c r="F18">
        <v>2232.15</v>
      </c>
      <c r="G18">
        <v>71.984451657219694</v>
      </c>
      <c r="H18">
        <f>(Table2[[#This Row],[1Y Return vs Nifty]]-AVERAGE(Table2[1Y Return vs Nifty]))/_xlfn.STDEV.P(Table2[1Y Return vs Nifty])</f>
        <v>0.93202636904586411</v>
      </c>
      <c r="I18">
        <v>4.4971304494512596</v>
      </c>
      <c r="J18">
        <f>(Table2[[#This Row],[1M Return vs Nifty]]-AVERAGE(Table2[1M Return vs Nifty]))/_xlfn.STDEV.P(Table2[1M Return vs Nifty])</f>
        <v>-5.4262464249899917E-2</v>
      </c>
      <c r="K18">
        <v>135.568467266271</v>
      </c>
      <c r="L18">
        <f>(Table2[[#This Row],[6M Return vs Nifty]]-AVERAGE(Table2[6M Return vs Nifty]))/_xlfn.STDEV.P(Table2[6M Return vs Nifty])</f>
        <v>4.2362087134229736</v>
      </c>
      <c r="M18">
        <v>2.9788741900609299</v>
      </c>
      <c r="N18">
        <f>(Table2[[#This Row],[1W Return vs Nifty]]-AVERAGE(Table2[1W Return vs Nifty]))/_xlfn.STDEV.P(Table2[1W Return vs Nifty])</f>
        <v>0.55510249110617949</v>
      </c>
      <c r="O18">
        <v>2223.02</v>
      </c>
      <c r="P18">
        <v>2211.3457249256098</v>
      </c>
      <c r="Q18">
        <v>1668.84270374837</v>
      </c>
      <c r="R18">
        <v>53.027251513373898</v>
      </c>
      <c r="S18" s="1">
        <f>(Table2[[#This Row],[Close Price]]-Table2[[#This Row],[20D EMA]])/Table2[[#This Row],[20D EMA]]</f>
        <v>4.1070255778176126E-3</v>
      </c>
      <c r="T18" s="1">
        <f>(Table2[[#This Row],[Close Price]]-Table2[[#This Row],[50D EMA]])/Table2[[#This Row],[50D EMA]]</f>
        <v>9.4079703774452191E-3</v>
      </c>
      <c r="U18" s="1">
        <f>(Table2[[#This Row],[Close Price]]-Table2[[#This Row],[200D EMA]])/Table2[[#This Row],[200D EMA]]</f>
        <v>0.33754367322120382</v>
      </c>
      <c r="V18">
        <v>0.55129543084824995</v>
      </c>
      <c r="W18">
        <v>2211.1</v>
      </c>
      <c r="X18">
        <v>2313.4</v>
      </c>
      <c r="Y18">
        <v>2104.9499999999998</v>
      </c>
      <c r="Z18">
        <v>2335</v>
      </c>
      <c r="AA18">
        <v>2104.9499999999998</v>
      </c>
      <c r="AB18">
        <v>2335</v>
      </c>
      <c r="AC18" s="1">
        <f>(Table2[[#This Row],[Close Price]]/Table2[[#This Row],[Day Low]])-1</f>
        <v>9.5201483424540712E-3</v>
      </c>
      <c r="AD18" s="1">
        <f>(Table2[[#This Row],[Day High]]/Table2[[#This Row],[Close Price]])-1</f>
        <v>3.6399883520372711E-2</v>
      </c>
      <c r="AE18" s="1">
        <f>(Table2[[#This Row],[Close Price]]/Table2[[#This Row],[Current Week Low]])-1</f>
        <v>6.0428988812085915E-2</v>
      </c>
      <c r="AF18" s="1">
        <f>(Table2[[#This Row],[Current Week High]]/Table2[[#This Row],[Close Price]])-1</f>
        <v>4.6076652554711828E-2</v>
      </c>
      <c r="AG18" s="1">
        <f>(Table2[[#This Row],[Close Price]]/Table2[[#This Row],[Current Month Low]])-1</f>
        <v>6.0428988812085915E-2</v>
      </c>
      <c r="AH18" s="1">
        <f>(Table2[[#This Row],[Current Month High]]/Table2[[#This Row],[Close Price]])-1</f>
        <v>4.6076652554711828E-2</v>
      </c>
      <c r="AI18">
        <v>20.959612929238599</v>
      </c>
      <c r="AJ18">
        <v>205.77397260273901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0.02</v>
      </c>
      <c r="AM18" t="s">
        <v>3215</v>
      </c>
      <c r="AN18">
        <v>4.34</v>
      </c>
      <c r="AO18" t="s">
        <v>3215</v>
      </c>
      <c r="AP18">
        <v>0.235429124549934</v>
      </c>
      <c r="AQ18">
        <f>(Table2[[#This Row],[Sharpe Ratio]]-AVERAGE(Table2[Sharpe Ratio]))/_xlfn.STDEV.P(Table2[Sharpe Ratio])</f>
        <v>2.0926343816021511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7.7617094909272684</v>
      </c>
      <c r="AS18">
        <f>_xlfn.RANK.AVG(Table2[[#This Row],[1Y Return vs Nifty Z-Score]],Table2[1Y Return vs Nifty Z-Score])</f>
        <v>101</v>
      </c>
      <c r="AT18">
        <f>_xlfn.RANK.AVG(Table2[[#This Row],[6M Return vs Nifty Z-Score]],Table2[6M Return vs Nifty Z-Score])</f>
        <v>6</v>
      </c>
      <c r="AU18">
        <f>_xlfn.RANK.AVG(Table2[[#This Row],[Sharpe Ratio Z-Score]],Table2[Sharpe Ratio Z-Score])</f>
        <v>13</v>
      </c>
      <c r="AV18">
        <f>(Table2[[#This Row],[Rank 1Y]]+Table2[[#This Row],[Rank 6M]]+Table2[[#This Row],[Rank Sharpe]])/3</f>
        <v>40</v>
      </c>
    </row>
    <row r="19" spans="1:48" x14ac:dyDescent="0.3">
      <c r="A19" t="s">
        <v>388</v>
      </c>
      <c r="B19" t="s">
        <v>389</v>
      </c>
      <c r="C19" t="s">
        <v>3165</v>
      </c>
      <c r="D19" t="s">
        <v>173</v>
      </c>
      <c r="E19">
        <v>59501.116891124999</v>
      </c>
      <c r="F19">
        <v>14039.35</v>
      </c>
      <c r="G19">
        <v>182.88569681266199</v>
      </c>
      <c r="H19">
        <f>(Table2[[#This Row],[1Y Return vs Nifty]]-AVERAGE(Table2[1Y Return vs Nifty]))/_xlfn.STDEV.P(Table2[1Y Return vs Nifty])</f>
        <v>2.9549405744990254</v>
      </c>
      <c r="I19">
        <v>9.6317931618255805</v>
      </c>
      <c r="J19">
        <f>(Table2[[#This Row],[1M Return vs Nifty]]-AVERAGE(Table2[1M Return vs Nifty]))/_xlfn.STDEV.P(Table2[1M Return vs Nifty])</f>
        <v>0.444657985551006</v>
      </c>
      <c r="K19">
        <v>49.086953731653203</v>
      </c>
      <c r="L19">
        <f>(Table2[[#This Row],[6M Return vs Nifty]]-AVERAGE(Table2[6M Return vs Nifty]))/_xlfn.STDEV.P(Table2[6M Return vs Nifty])</f>
        <v>1.3907053430713194</v>
      </c>
      <c r="M19">
        <v>3.6352843689829402</v>
      </c>
      <c r="N19">
        <f>(Table2[[#This Row],[1W Return vs Nifty]]-AVERAGE(Table2[1W Return vs Nifty]))/_xlfn.STDEV.P(Table2[1W Return vs Nifty])</f>
        <v>0.72390950751188621</v>
      </c>
      <c r="O19">
        <v>14190.59</v>
      </c>
      <c r="P19">
        <v>13715.126214395101</v>
      </c>
      <c r="Q19">
        <v>10852.1470545135</v>
      </c>
      <c r="R19">
        <v>46.558459923911201</v>
      </c>
      <c r="S19" s="1">
        <f>(Table2[[#This Row],[Close Price]]-Table2[[#This Row],[20D EMA]])/Table2[[#This Row],[20D EMA]]</f>
        <v>-1.0657766872272385E-2</v>
      </c>
      <c r="T19" s="1">
        <f>(Table2[[#This Row],[Close Price]]-Table2[[#This Row],[50D EMA]])/Table2[[#This Row],[50D EMA]]</f>
        <v>2.3639868896328589E-2</v>
      </c>
      <c r="U19" s="1">
        <f>(Table2[[#This Row],[Close Price]]-Table2[[#This Row],[200D EMA]])/Table2[[#This Row],[200D EMA]]</f>
        <v>0.29369330598601828</v>
      </c>
      <c r="V19">
        <v>1.0434119166195399</v>
      </c>
      <c r="W19">
        <v>13851</v>
      </c>
      <c r="X19">
        <v>14429.15</v>
      </c>
      <c r="Y19">
        <v>13590.2</v>
      </c>
      <c r="Z19">
        <v>14945</v>
      </c>
      <c r="AA19">
        <v>13590.2</v>
      </c>
      <c r="AB19">
        <v>14945</v>
      </c>
      <c r="AC19" s="1">
        <f>(Table2[[#This Row],[Close Price]]/Table2[[#This Row],[Day Low]])-1</f>
        <v>1.3598296151902334E-2</v>
      </c>
      <c r="AD19" s="1">
        <f>(Table2[[#This Row],[Day High]]/Table2[[#This Row],[Close Price]])-1</f>
        <v>2.7764818171781336E-2</v>
      </c>
      <c r="AE19" s="1">
        <f>(Table2[[#This Row],[Close Price]]/Table2[[#This Row],[Current Week Low]])-1</f>
        <v>3.3049550411325734E-2</v>
      </c>
      <c r="AF19" s="1">
        <f>(Table2[[#This Row],[Current Week High]]/Table2[[#This Row],[Close Price]])-1</f>
        <v>6.4507972235181787E-2</v>
      </c>
      <c r="AG19" s="1">
        <f>(Table2[[#This Row],[Close Price]]/Table2[[#This Row],[Current Month Low]])-1</f>
        <v>3.3049550411325734E-2</v>
      </c>
      <c r="AH19" s="1">
        <f>(Table2[[#This Row],[Current Month High]]/Table2[[#This Row],[Close Price]])-1</f>
        <v>6.4507972235181787E-2</v>
      </c>
      <c r="AI19">
        <v>17.882594279649702</v>
      </c>
      <c r="AJ19">
        <v>226.51549508692301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0.24</v>
      </c>
      <c r="AM19" t="s">
        <v>3215</v>
      </c>
      <c r="AN19">
        <v>2.15</v>
      </c>
      <c r="AO19" t="s">
        <v>3215</v>
      </c>
      <c r="AP19">
        <v>0.18408723419482001</v>
      </c>
      <c r="AQ19">
        <f>(Table2[[#This Row],[Sharpe Ratio]]-AVERAGE(Table2[Sharpe Ratio]))/_xlfn.STDEV.P(Table2[Sharpe Ratio])</f>
        <v>1.4795210766780318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6.9937344873112686</v>
      </c>
      <c r="AS19">
        <f>_xlfn.RANK.AVG(Table2[[#This Row],[1Y Return vs Nifty Z-Score]],Table2[1Y Return vs Nifty Z-Score])</f>
        <v>13</v>
      </c>
      <c r="AT19">
        <f>_xlfn.RANK.AVG(Table2[[#This Row],[6M Return vs Nifty Z-Score]],Table2[6M Return vs Nifty Z-Score])</f>
        <v>60</v>
      </c>
      <c r="AU19">
        <f>_xlfn.RANK.AVG(Table2[[#This Row],[Sharpe Ratio Z-Score]],Table2[Sharpe Ratio Z-Score])</f>
        <v>51</v>
      </c>
      <c r="AV19">
        <f>(Table2[[#This Row],[Rank 1Y]]+Table2[[#This Row],[Rank 6M]]+Table2[[#This Row],[Rank Sharpe]])/3</f>
        <v>41.333333333333336</v>
      </c>
    </row>
    <row r="20" spans="1:48" x14ac:dyDescent="0.3">
      <c r="A20" t="s">
        <v>345</v>
      </c>
      <c r="B20" t="s">
        <v>346</v>
      </c>
      <c r="C20" t="s">
        <v>3167</v>
      </c>
      <c r="D20" t="s">
        <v>91</v>
      </c>
      <c r="E20">
        <v>71577.83317949</v>
      </c>
      <c r="F20">
        <v>694.1</v>
      </c>
      <c r="G20">
        <v>75.314578565367796</v>
      </c>
      <c r="H20">
        <f>(Table2[[#This Row],[1Y Return vs Nifty]]-AVERAGE(Table2[1Y Return vs Nifty]))/_xlfn.STDEV.P(Table2[1Y Return vs Nifty])</f>
        <v>0.99277015076817443</v>
      </c>
      <c r="I20">
        <v>5.4146598023013803</v>
      </c>
      <c r="J20">
        <f>(Table2[[#This Row],[1M Return vs Nifty]]-AVERAGE(Table2[1M Return vs Nifty]))/_xlfn.STDEV.P(Table2[1M Return vs Nifty])</f>
        <v>3.4891231537420228E-2</v>
      </c>
      <c r="K20">
        <v>68.205303877499901</v>
      </c>
      <c r="L20">
        <f>(Table2[[#This Row],[6M Return vs Nifty]]-AVERAGE(Table2[6M Return vs Nifty]))/_xlfn.STDEV.P(Table2[6M Return vs Nifty])</f>
        <v>2.019756888911731</v>
      </c>
      <c r="M20">
        <v>5.9209387755374001</v>
      </c>
      <c r="N20">
        <f>(Table2[[#This Row],[1W Return vs Nifty]]-AVERAGE(Table2[1W Return vs Nifty]))/_xlfn.STDEV.P(Table2[1W Return vs Nifty])</f>
        <v>1.3117043243726654</v>
      </c>
      <c r="O20">
        <v>689.38</v>
      </c>
      <c r="P20">
        <v>674.91069971443096</v>
      </c>
      <c r="Q20">
        <v>528.651910521638</v>
      </c>
      <c r="R20">
        <v>54.0813796596887</v>
      </c>
      <c r="S20" s="1">
        <f>(Table2[[#This Row],[Close Price]]-Table2[[#This Row],[20D EMA]])/Table2[[#This Row],[20D EMA]]</f>
        <v>6.8467318460065964E-3</v>
      </c>
      <c r="T20" s="1">
        <f>(Table2[[#This Row],[Close Price]]-Table2[[#This Row],[50D EMA]])/Table2[[#This Row],[50D EMA]]</f>
        <v>2.8432354522884971E-2</v>
      </c>
      <c r="U20" s="1">
        <f>(Table2[[#This Row],[Close Price]]-Table2[[#This Row],[200D EMA]])/Table2[[#This Row],[200D EMA]]</f>
        <v>0.31296224639594894</v>
      </c>
      <c r="V20">
        <v>0.69118002563393599</v>
      </c>
      <c r="W20">
        <v>690.7</v>
      </c>
      <c r="X20">
        <v>707.9</v>
      </c>
      <c r="Y20">
        <v>632.4</v>
      </c>
      <c r="Z20">
        <v>718.3</v>
      </c>
      <c r="AA20">
        <v>632.4</v>
      </c>
      <c r="AB20">
        <v>718.3</v>
      </c>
      <c r="AC20" s="1">
        <f>(Table2[[#This Row],[Close Price]]/Table2[[#This Row],[Day Low]])-1</f>
        <v>4.9225423483423292E-3</v>
      </c>
      <c r="AD20" s="1">
        <f>(Table2[[#This Row],[Day High]]/Table2[[#This Row],[Close Price]])-1</f>
        <v>1.9881861403255874E-2</v>
      </c>
      <c r="AE20" s="1">
        <f>(Table2[[#This Row],[Close Price]]/Table2[[#This Row],[Current Week Low]])-1</f>
        <v>9.7564832384566813E-2</v>
      </c>
      <c r="AF20" s="1">
        <f>(Table2[[#This Row],[Current Week High]]/Table2[[#This Row],[Close Price]])-1</f>
        <v>3.4865293185419866E-2</v>
      </c>
      <c r="AG20" s="1">
        <f>(Table2[[#This Row],[Close Price]]/Table2[[#This Row],[Current Month Low]])-1</f>
        <v>9.7564832384566813E-2</v>
      </c>
      <c r="AH20" s="1">
        <f>(Table2[[#This Row],[Current Month High]]/Table2[[#This Row],[Close Price]])-1</f>
        <v>3.4865293185419866E-2</v>
      </c>
      <c r="AI20">
        <v>13.276184987753901</v>
      </c>
      <c r="AJ20">
        <v>128.24728707661899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0.22</v>
      </c>
      <c r="AM20" t="s">
        <v>3215</v>
      </c>
      <c r="AN20">
        <v>-0.08</v>
      </c>
      <c r="AO20" t="s">
        <v>3216</v>
      </c>
      <c r="AP20">
        <v>0.24160510930044701</v>
      </c>
      <c r="AQ20">
        <f>(Table2[[#This Row],[Sharpe Ratio]]-AVERAGE(Table2[Sharpe Ratio]))/_xlfn.STDEV.P(Table2[Sharpe Ratio])</f>
        <v>2.1663866021642995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6.5255091977542907</v>
      </c>
      <c r="AS20">
        <f>_xlfn.RANK.AVG(Table2[[#This Row],[1Y Return vs Nifty Z-Score]],Table2[1Y Return vs Nifty Z-Score])</f>
        <v>92</v>
      </c>
      <c r="AT20">
        <f>_xlfn.RANK.AVG(Table2[[#This Row],[6M Return vs Nifty Z-Score]],Table2[6M Return vs Nifty Z-Score])</f>
        <v>31</v>
      </c>
      <c r="AU20">
        <f>_xlfn.RANK.AVG(Table2[[#This Row],[Sharpe Ratio Z-Score]],Table2[Sharpe Ratio Z-Score])</f>
        <v>8</v>
      </c>
      <c r="AV20">
        <f>(Table2[[#This Row],[Rank 1Y]]+Table2[[#This Row],[Rank 6M]]+Table2[[#This Row],[Rank Sharpe]])/3</f>
        <v>43.666666666666664</v>
      </c>
    </row>
    <row r="21" spans="1:48" x14ac:dyDescent="0.3">
      <c r="A21" t="s">
        <v>1097</v>
      </c>
      <c r="B21" t="s">
        <v>1098</v>
      </c>
      <c r="C21" t="s">
        <v>3156</v>
      </c>
      <c r="D21" t="s">
        <v>387</v>
      </c>
      <c r="E21">
        <v>11517.157343055</v>
      </c>
      <c r="F21">
        <v>372.45</v>
      </c>
      <c r="G21">
        <v>219.07511412897901</v>
      </c>
      <c r="H21">
        <f>(Table2[[#This Row],[1Y Return vs Nifty]]-AVERAGE(Table2[1Y Return vs Nifty]))/_xlfn.STDEV.P(Table2[1Y Return vs Nifty])</f>
        <v>3.6150601815750307</v>
      </c>
      <c r="I21">
        <v>16.489590297342598</v>
      </c>
      <c r="J21">
        <f>(Table2[[#This Row],[1M Return vs Nifty]]-AVERAGE(Table2[1M Return vs Nifty]))/_xlfn.STDEV.P(Table2[1M Return vs Nifty])</f>
        <v>1.1110104653837816</v>
      </c>
      <c r="K21">
        <v>158.14055517361899</v>
      </c>
      <c r="L21">
        <f>(Table2[[#This Row],[6M Return vs Nifty]]-AVERAGE(Table2[6M Return vs Nifty]))/_xlfn.STDEV.P(Table2[6M Return vs Nifty])</f>
        <v>4.9788986779148905</v>
      </c>
      <c r="M21">
        <v>2.0082809570273601</v>
      </c>
      <c r="N21">
        <f>(Table2[[#This Row],[1W Return vs Nifty]]-AVERAGE(Table2[1W Return vs Nifty]))/_xlfn.STDEV.P(Table2[1W Return vs Nifty])</f>
        <v>0.30549797083344887</v>
      </c>
      <c r="O21">
        <v>383.71</v>
      </c>
      <c r="P21">
        <v>353.16687287967301</v>
      </c>
      <c r="Q21">
        <v>245.01094405010801</v>
      </c>
      <c r="R21">
        <v>41.3656389878563</v>
      </c>
      <c r="S21" s="1">
        <f>(Table2[[#This Row],[Close Price]]-Table2[[#This Row],[20D EMA]])/Table2[[#This Row],[20D EMA]]</f>
        <v>-2.9345078314351961E-2</v>
      </c>
      <c r="T21" s="1">
        <f>(Table2[[#This Row],[Close Price]]-Table2[[#This Row],[50D EMA]])/Table2[[#This Row],[50D EMA]]</f>
        <v>5.4600611215585071E-2</v>
      </c>
      <c r="U21" s="1">
        <f>(Table2[[#This Row],[Close Price]]-Table2[[#This Row],[200D EMA]])/Table2[[#This Row],[200D EMA]]</f>
        <v>0.5201361777693857</v>
      </c>
      <c r="V21">
        <v>0.51676995434245698</v>
      </c>
      <c r="W21">
        <v>370</v>
      </c>
      <c r="X21">
        <v>399</v>
      </c>
      <c r="Y21">
        <v>370</v>
      </c>
      <c r="Z21">
        <v>416.7</v>
      </c>
      <c r="AA21">
        <v>370</v>
      </c>
      <c r="AB21">
        <v>416.7</v>
      </c>
      <c r="AC21" s="1">
        <f>(Table2[[#This Row],[Close Price]]/Table2[[#This Row],[Day Low]])-1</f>
        <v>6.6216216216214985E-3</v>
      </c>
      <c r="AD21" s="1">
        <f>(Table2[[#This Row],[Day High]]/Table2[[#This Row],[Close Price]])-1</f>
        <v>7.1284736206202126E-2</v>
      </c>
      <c r="AE21" s="1">
        <f>(Table2[[#This Row],[Close Price]]/Table2[[#This Row],[Current Week Low]])-1</f>
        <v>6.6216216216214985E-3</v>
      </c>
      <c r="AF21" s="1">
        <f>(Table2[[#This Row],[Current Week High]]/Table2[[#This Row],[Close Price]])-1</f>
        <v>0.11880789367700362</v>
      </c>
      <c r="AG21" s="1">
        <f>(Table2[[#This Row],[Close Price]]/Table2[[#This Row],[Current Month Low]])-1</f>
        <v>6.6216216216214985E-3</v>
      </c>
      <c r="AH21" s="1">
        <f>(Table2[[#This Row],[Current Month High]]/Table2[[#This Row],[Close Price]])-1</f>
        <v>0.11880789367700362</v>
      </c>
      <c r="AI21">
        <v>20.539669754329399</v>
      </c>
      <c r="AJ21">
        <v>246.949231485794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0.4</v>
      </c>
      <c r="AM21" t="s">
        <v>3215</v>
      </c>
      <c r="AN21">
        <v>-3.55</v>
      </c>
      <c r="AO21" t="s">
        <v>3216</v>
      </c>
      <c r="AP21">
        <v>0.13948370655533501</v>
      </c>
      <c r="AQ21">
        <f>(Table2[[#This Row],[Sharpe Ratio]]-AVERAGE(Table2[Sharpe Ratio]))/_xlfn.STDEV.P(Table2[Sharpe Ratio])</f>
        <v>0.94687578346484569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10.957343079171997</v>
      </c>
      <c r="AS21">
        <f>_xlfn.RANK.AVG(Table2[[#This Row],[1Y Return vs Nifty Z-Score]],Table2[1Y Return vs Nifty Z-Score])</f>
        <v>6</v>
      </c>
      <c r="AT21">
        <f>_xlfn.RANK.AVG(Table2[[#This Row],[6M Return vs Nifty Z-Score]],Table2[6M Return vs Nifty Z-Score])</f>
        <v>3</v>
      </c>
      <c r="AU21">
        <f>_xlfn.RANK.AVG(Table2[[#This Row],[Sharpe Ratio Z-Score]],Table2[Sharpe Ratio Z-Score])</f>
        <v>125</v>
      </c>
      <c r="AV21">
        <f>(Table2[[#This Row],[Rank 1Y]]+Table2[[#This Row],[Rank 6M]]+Table2[[#This Row],[Rank Sharpe]])/3</f>
        <v>44.666666666666664</v>
      </c>
    </row>
    <row r="22" spans="1:48" x14ac:dyDescent="0.3">
      <c r="A22" t="s">
        <v>669</v>
      </c>
      <c r="B22" t="s">
        <v>670</v>
      </c>
      <c r="C22" t="s">
        <v>3165</v>
      </c>
      <c r="D22" t="s">
        <v>173</v>
      </c>
      <c r="E22">
        <v>27287.104291135998</v>
      </c>
      <c r="F22">
        <v>209.29</v>
      </c>
      <c r="G22">
        <v>226.44615666523001</v>
      </c>
      <c r="H22">
        <f>(Table2[[#This Row],[1Y Return vs Nifty]]-AVERAGE(Table2[1Y Return vs Nifty]))/_xlfn.STDEV.P(Table2[1Y Return vs Nifty])</f>
        <v>3.7495130151269174</v>
      </c>
      <c r="I22">
        <v>9.7806307785125295</v>
      </c>
      <c r="J22">
        <f>(Table2[[#This Row],[1M Return vs Nifty]]-AVERAGE(Table2[1M Return vs Nifty]))/_xlfn.STDEV.P(Table2[1M Return vs Nifty])</f>
        <v>0.45912010990550123</v>
      </c>
      <c r="K22">
        <v>41.185075982925198</v>
      </c>
      <c r="L22">
        <f>(Table2[[#This Row],[6M Return vs Nifty]]-AVERAGE(Table2[6M Return vs Nifty]))/_xlfn.STDEV.P(Table2[6M Return vs Nifty])</f>
        <v>1.1307096648375914</v>
      </c>
      <c r="M22">
        <v>-2.5546175789024299</v>
      </c>
      <c r="N22">
        <f>(Table2[[#This Row],[1W Return vs Nifty]]-AVERAGE(Table2[1W Return vs Nifty]))/_xlfn.STDEV.P(Table2[1W Return vs Nifty])</f>
        <v>-0.86792881739402317</v>
      </c>
      <c r="O22">
        <v>218.05</v>
      </c>
      <c r="P22">
        <v>216.97490590501201</v>
      </c>
      <c r="Q22">
        <v>172.76637508326601</v>
      </c>
      <c r="R22">
        <v>39.365678462743801</v>
      </c>
      <c r="S22" s="1">
        <f>(Table2[[#This Row],[Close Price]]-Table2[[#This Row],[20D EMA]])/Table2[[#This Row],[20D EMA]]</f>
        <v>-4.0174271955973485E-2</v>
      </c>
      <c r="T22" s="1">
        <f>(Table2[[#This Row],[Close Price]]-Table2[[#This Row],[50D EMA]])/Table2[[#This Row],[50D EMA]]</f>
        <v>-3.5418408746200079E-2</v>
      </c>
      <c r="U22" s="1">
        <f>(Table2[[#This Row],[Close Price]]-Table2[[#This Row],[200D EMA]])/Table2[[#This Row],[200D EMA]]</f>
        <v>0.2114047070741118</v>
      </c>
      <c r="V22">
        <v>0.50051146141681802</v>
      </c>
      <c r="W22">
        <v>208</v>
      </c>
      <c r="X22">
        <v>220.21</v>
      </c>
      <c r="Y22">
        <v>208</v>
      </c>
      <c r="Z22">
        <v>227.25</v>
      </c>
      <c r="AA22">
        <v>208</v>
      </c>
      <c r="AB22">
        <v>227.25</v>
      </c>
      <c r="AC22" s="1">
        <f>(Table2[[#This Row],[Close Price]]/Table2[[#This Row],[Day Low]])-1</f>
        <v>6.2019230769230216E-3</v>
      </c>
      <c r="AD22" s="1">
        <f>(Table2[[#This Row],[Day High]]/Table2[[#This Row],[Close Price]])-1</f>
        <v>5.2176405943905602E-2</v>
      </c>
      <c r="AE22" s="1">
        <f>(Table2[[#This Row],[Close Price]]/Table2[[#This Row],[Current Week Low]])-1</f>
        <v>6.2019230769230216E-3</v>
      </c>
      <c r="AF22" s="1">
        <f>(Table2[[#This Row],[Current Week High]]/Table2[[#This Row],[Close Price]])-1</f>
        <v>8.5813942376606667E-2</v>
      </c>
      <c r="AG22" s="1">
        <f>(Table2[[#This Row],[Close Price]]/Table2[[#This Row],[Current Month Low]])-1</f>
        <v>6.2019230769230216E-3</v>
      </c>
      <c r="AH22" s="1">
        <f>(Table2[[#This Row],[Current Month High]]/Table2[[#This Row],[Close Price]])-1</f>
        <v>8.5813942376606667E-2</v>
      </c>
      <c r="AI22">
        <v>25.137369200630701</v>
      </c>
      <c r="AJ22">
        <v>259.29613733905501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</v>
      </c>
      <c r="AM22" t="s">
        <v>3217</v>
      </c>
      <c r="AN22">
        <v>0.57999999999999996</v>
      </c>
      <c r="AO22" t="s">
        <v>3215</v>
      </c>
      <c r="AP22">
        <v>0.18191012305982199</v>
      </c>
      <c r="AQ22">
        <f>(Table2[[#This Row],[Sharpe Ratio]]-AVERAGE(Table2[Sharpe Ratio]))/_xlfn.STDEV.P(Table2[Sharpe Ratio])</f>
        <v>1.4535225052593856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5.9249364777353719</v>
      </c>
      <c r="AS22">
        <f>_xlfn.RANK.AVG(Table2[[#This Row],[1Y Return vs Nifty Z-Score]],Table2[1Y Return vs Nifty Z-Score])</f>
        <v>5</v>
      </c>
      <c r="AT22">
        <f>_xlfn.RANK.AVG(Table2[[#This Row],[6M Return vs Nifty Z-Score]],Table2[6M Return vs Nifty Z-Score])</f>
        <v>78</v>
      </c>
      <c r="AU22">
        <f>_xlfn.RANK.AVG(Table2[[#This Row],[Sharpe Ratio Z-Score]],Table2[Sharpe Ratio Z-Score])</f>
        <v>53</v>
      </c>
      <c r="AV22">
        <f>(Table2[[#This Row],[Rank 1Y]]+Table2[[#This Row],[Rank 6M]]+Table2[[#This Row],[Rank Sharpe]])/3</f>
        <v>45.333333333333336</v>
      </c>
    </row>
    <row r="23" spans="1:48" x14ac:dyDescent="0.3">
      <c r="A23" t="s">
        <v>1255</v>
      </c>
      <c r="B23" t="s">
        <v>1256</v>
      </c>
      <c r="C23" t="s">
        <v>3165</v>
      </c>
      <c r="D23" t="s">
        <v>289</v>
      </c>
      <c r="E23">
        <v>9274.0231988899995</v>
      </c>
      <c r="F23">
        <v>3991.85</v>
      </c>
      <c r="G23">
        <v>134.820841442849</v>
      </c>
      <c r="H23">
        <f>(Table2[[#This Row],[1Y Return vs Nifty]]-AVERAGE(Table2[1Y Return vs Nifty]))/_xlfn.STDEV.P(Table2[1Y Return vs Nifty])</f>
        <v>2.0782048933588855</v>
      </c>
      <c r="I23">
        <v>20.564609344015299</v>
      </c>
      <c r="J23">
        <f>(Table2[[#This Row],[1M Return vs Nifty]]-AVERAGE(Table2[1M Return vs Nifty]))/_xlfn.STDEV.P(Table2[1M Return vs Nifty])</f>
        <v>1.5069683791944573</v>
      </c>
      <c r="K23">
        <v>144.42895923009499</v>
      </c>
      <c r="L23">
        <f>(Table2[[#This Row],[6M Return vs Nifty]]-AVERAGE(Table2[6M Return vs Nifty]))/_xlfn.STDEV.P(Table2[6M Return vs Nifty])</f>
        <v>4.5277456987920202</v>
      </c>
      <c r="M23">
        <v>-1.27045675147168</v>
      </c>
      <c r="N23">
        <f>(Table2[[#This Row],[1W Return vs Nifty]]-AVERAGE(Table2[1W Return vs Nifty]))/_xlfn.STDEV.P(Table2[1W Return vs Nifty])</f>
        <v>-0.53768506916381176</v>
      </c>
      <c r="O23">
        <v>3896.13</v>
      </c>
      <c r="P23">
        <v>3625.7936464304798</v>
      </c>
      <c r="Q23">
        <v>2655.3184447633198</v>
      </c>
      <c r="R23">
        <v>53.244738834313999</v>
      </c>
      <c r="S23" s="1">
        <f>(Table2[[#This Row],[Close Price]]-Table2[[#This Row],[20D EMA]])/Table2[[#This Row],[20D EMA]]</f>
        <v>2.4567968727942806E-2</v>
      </c>
      <c r="T23" s="1">
        <f>(Table2[[#This Row],[Close Price]]-Table2[[#This Row],[50D EMA]])/Table2[[#This Row],[50D EMA]]</f>
        <v>0.10095895940738246</v>
      </c>
      <c r="U23" s="1">
        <f>(Table2[[#This Row],[Close Price]]-Table2[[#This Row],[200D EMA]])/Table2[[#This Row],[200D EMA]]</f>
        <v>0.50334134418887411</v>
      </c>
      <c r="V23">
        <v>0.52422954764249396</v>
      </c>
      <c r="W23">
        <v>3979.75</v>
      </c>
      <c r="X23">
        <v>4139.1000000000004</v>
      </c>
      <c r="Y23">
        <v>3910.9</v>
      </c>
      <c r="Z23">
        <v>4314.75</v>
      </c>
      <c r="AA23">
        <v>3910.9</v>
      </c>
      <c r="AB23">
        <v>4314.75</v>
      </c>
      <c r="AC23" s="1">
        <f>(Table2[[#This Row],[Close Price]]/Table2[[#This Row],[Day Low]])-1</f>
        <v>3.0403919844210758E-3</v>
      </c>
      <c r="AD23" s="1">
        <f>(Table2[[#This Row],[Day High]]/Table2[[#This Row],[Close Price]])-1</f>
        <v>3.6887658604406681E-2</v>
      </c>
      <c r="AE23" s="1">
        <f>(Table2[[#This Row],[Close Price]]/Table2[[#This Row],[Current Week Low]])-1</f>
        <v>2.0698560433659807E-2</v>
      </c>
      <c r="AF23" s="1">
        <f>(Table2[[#This Row],[Current Week High]]/Table2[[#This Row],[Close Price]])-1</f>
        <v>8.0889812993975241E-2</v>
      </c>
      <c r="AG23" s="1">
        <f>(Table2[[#This Row],[Close Price]]/Table2[[#This Row],[Current Month Low]])-1</f>
        <v>2.0698560433659807E-2</v>
      </c>
      <c r="AH23" s="1">
        <f>(Table2[[#This Row],[Current Month High]]/Table2[[#This Row],[Close Price]])-1</f>
        <v>8.0889812993975241E-2</v>
      </c>
      <c r="AI23">
        <v>8.0889812993975205</v>
      </c>
      <c r="AJ23">
        <v>209.229994577426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0.26</v>
      </c>
      <c r="AM23" t="s">
        <v>3215</v>
      </c>
      <c r="AN23">
        <v>5.04</v>
      </c>
      <c r="AO23" t="s">
        <v>3215</v>
      </c>
      <c r="AP23">
        <v>0.15085355675044501</v>
      </c>
      <c r="AQ23">
        <f>(Table2[[#This Row],[Sharpe Ratio]]-AVERAGE(Table2[Sharpe Ratio]))/_xlfn.STDEV.P(Table2[Sharpe Ratio])</f>
        <v>1.0826519767721043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8.657885878953655</v>
      </c>
      <c r="AS23">
        <f>_xlfn.RANK.AVG(Table2[[#This Row],[1Y Return vs Nifty Z-Score]],Table2[1Y Return vs Nifty Z-Score])</f>
        <v>31</v>
      </c>
      <c r="AT23">
        <f>_xlfn.RANK.AVG(Table2[[#This Row],[6M Return vs Nifty Z-Score]],Table2[6M Return vs Nifty Z-Score])</f>
        <v>5</v>
      </c>
      <c r="AU23">
        <f>_xlfn.RANK.AVG(Table2[[#This Row],[Sharpe Ratio Z-Score]],Table2[Sharpe Ratio Z-Score])</f>
        <v>102</v>
      </c>
      <c r="AV23">
        <f>(Table2[[#This Row],[Rank 1Y]]+Table2[[#This Row],[Rank 6M]]+Table2[[#This Row],[Rank Sharpe]])/3</f>
        <v>46</v>
      </c>
    </row>
    <row r="24" spans="1:48" x14ac:dyDescent="0.3">
      <c r="A24" t="s">
        <v>665</v>
      </c>
      <c r="B24" t="s">
        <v>666</v>
      </c>
      <c r="C24" t="s">
        <v>3170</v>
      </c>
      <c r="D24" t="s">
        <v>289</v>
      </c>
      <c r="E24">
        <v>27353.491371839998</v>
      </c>
      <c r="F24">
        <v>554.1</v>
      </c>
      <c r="G24">
        <v>95.118482990476593</v>
      </c>
      <c r="H24">
        <f>(Table2[[#This Row],[1Y Return vs Nifty]]-AVERAGE(Table2[1Y Return vs Nifty]))/_xlfn.STDEV.P(Table2[1Y Return vs Nifty])</f>
        <v>1.3540068485963896</v>
      </c>
      <c r="I24">
        <v>0.62707706621705706</v>
      </c>
      <c r="J24">
        <f>(Table2[[#This Row],[1M Return vs Nifty]]-AVERAGE(Table2[1M Return vs Nifty]))/_xlfn.STDEV.P(Table2[1M Return vs Nifty])</f>
        <v>-0.43030445237571419</v>
      </c>
      <c r="K24">
        <v>46.890866155143598</v>
      </c>
      <c r="L24">
        <f>(Table2[[#This Row],[6M Return vs Nifty]]-AVERAGE(Table2[6M Return vs Nifty]))/_xlfn.STDEV.P(Table2[6M Return vs Nifty])</f>
        <v>1.3184474194395357</v>
      </c>
      <c r="M24">
        <v>0.116343373825091</v>
      </c>
      <c r="N24">
        <f>(Table2[[#This Row],[1W Return vs Nifty]]-AVERAGE(Table2[1W Return vs Nifty]))/_xlfn.STDEV.P(Table2[1W Return vs Nifty])</f>
        <v>-0.1810458837586412</v>
      </c>
      <c r="O24">
        <v>584.88</v>
      </c>
      <c r="P24">
        <v>576.26835016377095</v>
      </c>
      <c r="Q24">
        <v>453.15761047267398</v>
      </c>
      <c r="R24">
        <v>34.864474342330098</v>
      </c>
      <c r="S24" s="1">
        <f>(Table2[[#This Row],[Close Price]]-Table2[[#This Row],[20D EMA]])/Table2[[#This Row],[20D EMA]]</f>
        <v>-5.2626179729175167E-2</v>
      </c>
      <c r="T24" s="1">
        <f>(Table2[[#This Row],[Close Price]]-Table2[[#This Row],[50D EMA]])/Table2[[#This Row],[50D EMA]]</f>
        <v>-3.8468796971880985E-2</v>
      </c>
      <c r="U24" s="1">
        <f>(Table2[[#This Row],[Close Price]]-Table2[[#This Row],[200D EMA]])/Table2[[#This Row],[200D EMA]]</f>
        <v>0.2227533802688127</v>
      </c>
      <c r="V24">
        <v>0.43291296230235099</v>
      </c>
      <c r="W24">
        <v>550.1</v>
      </c>
      <c r="X24">
        <v>578.85</v>
      </c>
      <c r="Y24">
        <v>550.1</v>
      </c>
      <c r="Z24">
        <v>597.70000000000005</v>
      </c>
      <c r="AA24">
        <v>550.1</v>
      </c>
      <c r="AB24">
        <v>597.70000000000005</v>
      </c>
      <c r="AC24" s="1">
        <f>(Table2[[#This Row],[Close Price]]/Table2[[#This Row],[Day Low]])-1</f>
        <v>7.2714051990547812E-3</v>
      </c>
      <c r="AD24" s="1">
        <f>(Table2[[#This Row],[Day High]]/Table2[[#This Row],[Close Price]])-1</f>
        <v>4.4667027612344423E-2</v>
      </c>
      <c r="AE24" s="1">
        <f>(Table2[[#This Row],[Close Price]]/Table2[[#This Row],[Current Week Low]])-1</f>
        <v>7.2714051990547812E-3</v>
      </c>
      <c r="AF24" s="1">
        <f>(Table2[[#This Row],[Current Week High]]/Table2[[#This Row],[Close Price]])-1</f>
        <v>7.8686157733261153E-2</v>
      </c>
      <c r="AG24" s="1">
        <f>(Table2[[#This Row],[Close Price]]/Table2[[#This Row],[Current Month Low]])-1</f>
        <v>7.2714051990547812E-3</v>
      </c>
      <c r="AH24" s="1">
        <f>(Table2[[#This Row],[Current Month High]]/Table2[[#This Row],[Close Price]])-1</f>
        <v>7.8686157733261153E-2</v>
      </c>
      <c r="AI24">
        <v>24.291644107561801</v>
      </c>
      <c r="AJ24">
        <v>123.42741935483799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0.23</v>
      </c>
      <c r="AM24" t="s">
        <v>3215</v>
      </c>
      <c r="AN24">
        <v>-3.09</v>
      </c>
      <c r="AO24" t="s">
        <v>3216</v>
      </c>
      <c r="AP24">
        <v>0.23626746350303501</v>
      </c>
      <c r="AQ24">
        <f>(Table2[[#This Row],[Sharpe Ratio]]-AVERAGE(Table2[Sharpe Ratio]))/_xlfn.STDEV.P(Table2[Sharpe Ratio])</f>
        <v>2.1026456367902102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4.16374956869178</v>
      </c>
      <c r="AS24">
        <f>_xlfn.RANK.AVG(Table2[[#This Row],[1Y Return vs Nifty Z-Score]],Table2[1Y Return vs Nifty Z-Score])</f>
        <v>62</v>
      </c>
      <c r="AT24">
        <f>_xlfn.RANK.AVG(Table2[[#This Row],[6M Return vs Nifty Z-Score]],Table2[6M Return vs Nifty Z-Score])</f>
        <v>64</v>
      </c>
      <c r="AU24">
        <f>_xlfn.RANK.AVG(Table2[[#This Row],[Sharpe Ratio Z-Score]],Table2[Sharpe Ratio Z-Score])</f>
        <v>12</v>
      </c>
      <c r="AV24">
        <f>(Table2[[#This Row],[Rank 1Y]]+Table2[[#This Row],[Rank 6M]]+Table2[[#This Row],[Rank Sharpe]])/3</f>
        <v>46</v>
      </c>
    </row>
    <row r="25" spans="1:48" x14ac:dyDescent="0.3">
      <c r="A25" t="s">
        <v>385</v>
      </c>
      <c r="B25" t="s">
        <v>386</v>
      </c>
      <c r="C25" t="s">
        <v>3156</v>
      </c>
      <c r="D25" t="s">
        <v>387</v>
      </c>
      <c r="E25">
        <v>59716.762645139999</v>
      </c>
      <c r="F25">
        <v>997.65</v>
      </c>
      <c r="G25">
        <v>270.22872509870302</v>
      </c>
      <c r="H25">
        <f>(Table2[[#This Row],[1Y Return vs Nifty]]-AVERAGE(Table2[1Y Return vs Nifty]))/_xlfn.STDEV.P(Table2[1Y Return vs Nifty])</f>
        <v>4.5481368674665177</v>
      </c>
      <c r="I25">
        <v>35.283540342643199</v>
      </c>
      <c r="J25">
        <f>(Table2[[#This Row],[1M Return vs Nifty]]-AVERAGE(Table2[1M Return vs Nifty]))/_xlfn.STDEV.P(Table2[1M Return vs Nifty])</f>
        <v>2.9371646911598415</v>
      </c>
      <c r="K25">
        <v>61.826547951025603</v>
      </c>
      <c r="L25">
        <f>(Table2[[#This Row],[6M Return vs Nifty]]-AVERAGE(Table2[6M Return vs Nifty]))/_xlfn.STDEV.P(Table2[6M Return vs Nifty])</f>
        <v>1.8098765255186042</v>
      </c>
      <c r="M25">
        <v>-1.99472469119819</v>
      </c>
      <c r="N25">
        <f>(Table2[[#This Row],[1W Return vs Nifty]]-AVERAGE(Table2[1W Return vs Nifty]))/_xlfn.STDEV.P(Table2[1W Return vs Nifty])</f>
        <v>-0.72394286026681431</v>
      </c>
      <c r="O25">
        <v>918.95</v>
      </c>
      <c r="P25">
        <v>841.196925520901</v>
      </c>
      <c r="Q25">
        <v>633.03773826833503</v>
      </c>
      <c r="R25">
        <v>64.895515027946502</v>
      </c>
      <c r="S25" s="1">
        <f>(Table2[[#This Row],[Close Price]]-Table2[[#This Row],[20D EMA]])/Table2[[#This Row],[20D EMA]]</f>
        <v>8.5641220958702788E-2</v>
      </c>
      <c r="T25" s="1">
        <f>(Table2[[#This Row],[Close Price]]-Table2[[#This Row],[50D EMA]])/Table2[[#This Row],[50D EMA]]</f>
        <v>0.18598864276901309</v>
      </c>
      <c r="U25" s="1">
        <f>(Table2[[#This Row],[Close Price]]-Table2[[#This Row],[200D EMA]])/Table2[[#This Row],[200D EMA]]</f>
        <v>0.57597239420363178</v>
      </c>
      <c r="V25">
        <v>1.26225436165264</v>
      </c>
      <c r="W25">
        <v>917.7</v>
      </c>
      <c r="X25">
        <v>1025</v>
      </c>
      <c r="Y25">
        <v>913.1</v>
      </c>
      <c r="Z25">
        <v>1025</v>
      </c>
      <c r="AA25">
        <v>913.1</v>
      </c>
      <c r="AB25">
        <v>1025</v>
      </c>
      <c r="AC25" s="1">
        <f>(Table2[[#This Row],[Close Price]]/Table2[[#This Row],[Day Low]])-1</f>
        <v>8.7119973847662457E-2</v>
      </c>
      <c r="AD25" s="1">
        <f>(Table2[[#This Row],[Day High]]/Table2[[#This Row],[Close Price]])-1</f>
        <v>2.7414423896156004E-2</v>
      </c>
      <c r="AE25" s="1">
        <f>(Table2[[#This Row],[Close Price]]/Table2[[#This Row],[Current Week Low]])-1</f>
        <v>9.259664877888496E-2</v>
      </c>
      <c r="AF25" s="1">
        <f>(Table2[[#This Row],[Current Week High]]/Table2[[#This Row],[Close Price]])-1</f>
        <v>2.7414423896156004E-2</v>
      </c>
      <c r="AG25" s="1">
        <f>(Table2[[#This Row],[Close Price]]/Table2[[#This Row],[Current Month Low]])-1</f>
        <v>9.259664877888496E-2</v>
      </c>
      <c r="AH25" s="1">
        <f>(Table2[[#This Row],[Current Month High]]/Table2[[#This Row],[Close Price]])-1</f>
        <v>2.7414423896156004E-2</v>
      </c>
      <c r="AI25">
        <v>6.6506289780985304</v>
      </c>
      <c r="AJ25">
        <v>297.054872891895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0.39</v>
      </c>
      <c r="AM25" t="s">
        <v>3215</v>
      </c>
      <c r="AN25">
        <v>5.43</v>
      </c>
      <c r="AO25" t="s">
        <v>3215</v>
      </c>
      <c r="AP25">
        <v>0.15066865411217301</v>
      </c>
      <c r="AQ25">
        <f>(Table2[[#This Row],[Sharpe Ratio]]-AVERAGE(Table2[Sharpe Ratio]))/_xlfn.STDEV.P(Table2[Sharpe Ratio])</f>
        <v>1.0804439110609274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9.6516791349390765</v>
      </c>
      <c r="AS25">
        <f>_xlfn.RANK.AVG(Table2[[#This Row],[1Y Return vs Nifty Z-Score]],Table2[1Y Return vs Nifty Z-Score])</f>
        <v>3</v>
      </c>
      <c r="AT25">
        <f>_xlfn.RANK.AVG(Table2[[#This Row],[6M Return vs Nifty Z-Score]],Table2[6M Return vs Nifty Z-Score])</f>
        <v>36</v>
      </c>
      <c r="AU25">
        <f>_xlfn.RANK.AVG(Table2[[#This Row],[Sharpe Ratio Z-Score]],Table2[Sharpe Ratio Z-Score])</f>
        <v>103</v>
      </c>
      <c r="AV25">
        <f>(Table2[[#This Row],[Rank 1Y]]+Table2[[#This Row],[Rank 6M]]+Table2[[#This Row],[Rank Sharpe]])/3</f>
        <v>47.333333333333336</v>
      </c>
    </row>
    <row r="26" spans="1:48" x14ac:dyDescent="0.3">
      <c r="A26" t="s">
        <v>117</v>
      </c>
      <c r="B26" t="s">
        <v>118</v>
      </c>
      <c r="C26" t="s">
        <v>3168</v>
      </c>
      <c r="D26" t="s">
        <v>119</v>
      </c>
      <c r="E26">
        <v>223919.77424659501</v>
      </c>
      <c r="F26">
        <v>6298.95</v>
      </c>
      <c r="G26">
        <v>132.604496717784</v>
      </c>
      <c r="H26">
        <f>(Table2[[#This Row],[1Y Return vs Nifty]]-AVERAGE(Table2[1Y Return vs Nifty]))/_xlfn.STDEV.P(Table2[1Y Return vs Nifty])</f>
        <v>2.0377772568410899</v>
      </c>
      <c r="I26">
        <v>-10.068932491434699</v>
      </c>
      <c r="J26">
        <f>(Table2[[#This Row],[1M Return vs Nifty]]-AVERAGE(Table2[1M Return vs Nifty]))/_xlfn.STDEV.P(Table2[1M Return vs Nifty])</f>
        <v>-1.4696050254625819</v>
      </c>
      <c r="K26">
        <v>31.744474676282401</v>
      </c>
      <c r="L26">
        <f>(Table2[[#This Row],[6M Return vs Nifty]]-AVERAGE(Table2[6M Return vs Nifty]))/_xlfn.STDEV.P(Table2[6M Return vs Nifty])</f>
        <v>0.82008532747044793</v>
      </c>
      <c r="M26">
        <v>-9.0409876416500907</v>
      </c>
      <c r="N26">
        <f>(Table2[[#This Row],[1W Return vs Nifty]]-AVERAGE(Table2[1W Return vs Nifty]))/_xlfn.STDEV.P(Table2[1W Return vs Nifty])</f>
        <v>-2.5360089489268733</v>
      </c>
      <c r="O26">
        <v>7181.6</v>
      </c>
      <c r="P26">
        <v>7171.0585340535399</v>
      </c>
      <c r="Q26">
        <v>5611.52088056499</v>
      </c>
      <c r="R26">
        <v>9.5603200102521608</v>
      </c>
      <c r="S26" s="1">
        <f>(Table2[[#This Row],[Close Price]]-Table2[[#This Row],[20D EMA]])/Table2[[#This Row],[20D EMA]]</f>
        <v>-0.12290436671493825</v>
      </c>
      <c r="T26" s="1">
        <f>(Table2[[#This Row],[Close Price]]-Table2[[#This Row],[50D EMA]])/Table2[[#This Row],[50D EMA]]</f>
        <v>-0.12161503492296398</v>
      </c>
      <c r="U26" s="1">
        <f>(Table2[[#This Row],[Close Price]]-Table2[[#This Row],[200D EMA]])/Table2[[#This Row],[200D EMA]]</f>
        <v>0.1225031741066598</v>
      </c>
      <c r="V26">
        <v>1.00533879819798</v>
      </c>
      <c r="W26">
        <v>6270</v>
      </c>
      <c r="X26">
        <v>6563.15</v>
      </c>
      <c r="Y26">
        <v>6270</v>
      </c>
      <c r="Z26">
        <v>7236</v>
      </c>
      <c r="AA26">
        <v>6270</v>
      </c>
      <c r="AB26">
        <v>7236</v>
      </c>
      <c r="AC26" s="1">
        <f>(Table2[[#This Row],[Close Price]]/Table2[[#This Row],[Day Low]])-1</f>
        <v>4.6172248803828531E-3</v>
      </c>
      <c r="AD26" s="1">
        <f>(Table2[[#This Row],[Day High]]/Table2[[#This Row],[Close Price]])-1</f>
        <v>4.1943498519594558E-2</v>
      </c>
      <c r="AE26" s="1">
        <f>(Table2[[#This Row],[Close Price]]/Table2[[#This Row],[Current Week Low]])-1</f>
        <v>4.6172248803828531E-3</v>
      </c>
      <c r="AF26" s="1">
        <f>(Table2[[#This Row],[Current Week High]]/Table2[[#This Row],[Close Price]])-1</f>
        <v>0.14876288905293733</v>
      </c>
      <c r="AG26" s="1">
        <f>(Table2[[#This Row],[Close Price]]/Table2[[#This Row],[Current Month Low]])-1</f>
        <v>4.6172248803828531E-3</v>
      </c>
      <c r="AH26" s="1">
        <f>(Table2[[#This Row],[Current Month High]]/Table2[[#This Row],[Close Price]])-1</f>
        <v>0.14876288905293733</v>
      </c>
      <c r="AI26">
        <v>32.482397859960699</v>
      </c>
      <c r="AJ26">
        <v>163.43865665711701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-0.06</v>
      </c>
      <c r="AM26" t="s">
        <v>3216</v>
      </c>
      <c r="AN26">
        <v>-16.14</v>
      </c>
      <c r="AO26" t="s">
        <v>3216</v>
      </c>
      <c r="AP26">
        <v>0.24095561156638401</v>
      </c>
      <c r="AQ26">
        <f>(Table2[[#This Row],[Sharpe Ratio]]-AVERAGE(Table2[Sharpe Ratio]))/_xlfn.STDEV.P(Table2[Sharpe Ratio])</f>
        <v>2.1586304463329151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1.0108790562549976</v>
      </c>
      <c r="AS26">
        <f>_xlfn.RANK.AVG(Table2[[#This Row],[1Y Return vs Nifty Z-Score]],Table2[1Y Return vs Nifty Z-Score])</f>
        <v>34</v>
      </c>
      <c r="AT26">
        <f>_xlfn.RANK.AVG(Table2[[#This Row],[6M Return vs Nifty Z-Score]],Table2[6M Return vs Nifty Z-Score])</f>
        <v>113</v>
      </c>
      <c r="AU26">
        <f>_xlfn.RANK.AVG(Table2[[#This Row],[Sharpe Ratio Z-Score]],Table2[Sharpe Ratio Z-Score])</f>
        <v>10</v>
      </c>
      <c r="AV26">
        <f>(Table2[[#This Row],[Rank 1Y]]+Table2[[#This Row],[Rank 6M]]+Table2[[#This Row],[Rank Sharpe]])/3</f>
        <v>52.333333333333336</v>
      </c>
    </row>
    <row r="27" spans="1:48" x14ac:dyDescent="0.3">
      <c r="A27" t="s">
        <v>933</v>
      </c>
      <c r="B27" t="s">
        <v>934</v>
      </c>
      <c r="C27" t="s">
        <v>3163</v>
      </c>
      <c r="D27" t="s">
        <v>114</v>
      </c>
      <c r="E27">
        <v>16294.109924799999</v>
      </c>
      <c r="F27">
        <v>462.4</v>
      </c>
      <c r="G27">
        <v>88.449810149994306</v>
      </c>
      <c r="H27">
        <f>(Table2[[#This Row],[1Y Return vs Nifty]]-AVERAGE(Table2[1Y Return vs Nifty]))/_xlfn.STDEV.P(Table2[1Y Return vs Nifty])</f>
        <v>1.2323657164195314</v>
      </c>
      <c r="I27">
        <v>6.2086660334472299</v>
      </c>
      <c r="J27">
        <f>(Table2[[#This Row],[1M Return vs Nifty]]-AVERAGE(Table2[1M Return vs Nifty]))/_xlfn.STDEV.P(Table2[1M Return vs Nifty])</f>
        <v>0.11204253984698344</v>
      </c>
      <c r="K27">
        <v>61.070519737012297</v>
      </c>
      <c r="L27">
        <f>(Table2[[#This Row],[6M Return vs Nifty]]-AVERAGE(Table2[6M Return vs Nifty]))/_xlfn.STDEV.P(Table2[6M Return vs Nifty])</f>
        <v>1.785000910567732</v>
      </c>
      <c r="M27">
        <v>2.7998103334073399</v>
      </c>
      <c r="N27">
        <f>(Table2[[#This Row],[1W Return vs Nifty]]-AVERAGE(Table2[1W Return vs Nifty]))/_xlfn.STDEV.P(Table2[1W Return vs Nifty])</f>
        <v>0.5090531817590388</v>
      </c>
      <c r="O27">
        <v>460.71</v>
      </c>
      <c r="P27">
        <v>433.03456850319702</v>
      </c>
      <c r="Q27">
        <v>322.93190402348398</v>
      </c>
      <c r="R27">
        <v>51.247199863882301</v>
      </c>
      <c r="S27" s="1">
        <f>(Table2[[#This Row],[Close Price]]-Table2[[#This Row],[20D EMA]])/Table2[[#This Row],[20D EMA]]</f>
        <v>3.668251177530329E-3</v>
      </c>
      <c r="T27" s="1">
        <f>(Table2[[#This Row],[Close Price]]-Table2[[#This Row],[50D EMA]])/Table2[[#This Row],[50D EMA]]</f>
        <v>6.7813134637970951E-2</v>
      </c>
      <c r="U27" s="1">
        <f>(Table2[[#This Row],[Close Price]]-Table2[[#This Row],[200D EMA]])/Table2[[#This Row],[200D EMA]]</f>
        <v>0.43188082143278639</v>
      </c>
      <c r="V27">
        <v>0.56778518845822401</v>
      </c>
      <c r="W27">
        <v>458</v>
      </c>
      <c r="X27">
        <v>472.35</v>
      </c>
      <c r="Y27">
        <v>428.6</v>
      </c>
      <c r="Z27">
        <v>472.35</v>
      </c>
      <c r="AA27">
        <v>428.6</v>
      </c>
      <c r="AB27">
        <v>472.35</v>
      </c>
      <c r="AC27" s="1">
        <f>(Table2[[#This Row],[Close Price]]/Table2[[#This Row],[Day Low]])-1</f>
        <v>9.6069868995631857E-3</v>
      </c>
      <c r="AD27" s="1">
        <f>(Table2[[#This Row],[Day High]]/Table2[[#This Row],[Close Price]])-1</f>
        <v>2.1518166089965485E-2</v>
      </c>
      <c r="AE27" s="1">
        <f>(Table2[[#This Row],[Close Price]]/Table2[[#This Row],[Current Week Low]])-1</f>
        <v>7.8861409239384006E-2</v>
      </c>
      <c r="AF27" s="1">
        <f>(Table2[[#This Row],[Current Week High]]/Table2[[#This Row],[Close Price]])-1</f>
        <v>2.1518166089965485E-2</v>
      </c>
      <c r="AG27" s="1">
        <f>(Table2[[#This Row],[Close Price]]/Table2[[#This Row],[Current Month Low]])-1</f>
        <v>7.8861409239384006E-2</v>
      </c>
      <c r="AH27" s="1">
        <f>(Table2[[#This Row],[Current Month High]]/Table2[[#This Row],[Close Price]])-1</f>
        <v>2.1518166089965485E-2</v>
      </c>
      <c r="AI27">
        <v>13.538062283737</v>
      </c>
      <c r="AJ27">
        <v>156.532593619972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0.33</v>
      </c>
      <c r="AM27" t="s">
        <v>3215</v>
      </c>
      <c r="AN27">
        <v>-2.0699999999999998</v>
      </c>
      <c r="AO27" t="s">
        <v>3216</v>
      </c>
      <c r="AP27">
        <v>0.18772714116800299</v>
      </c>
      <c r="AQ27">
        <f>(Table2[[#This Row],[Sharpe Ratio]]-AVERAGE(Table2[Sharpe Ratio]))/_xlfn.STDEV.P(Table2[Sharpe Ratio])</f>
        <v>1.5229880269307172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5.1614503755240024</v>
      </c>
      <c r="AS27">
        <f>_xlfn.RANK.AVG(Table2[[#This Row],[1Y Return vs Nifty Z-Score]],Table2[1Y Return vs Nifty Z-Score])</f>
        <v>74</v>
      </c>
      <c r="AT27">
        <f>_xlfn.RANK.AVG(Table2[[#This Row],[6M Return vs Nifty Z-Score]],Table2[6M Return vs Nifty Z-Score])</f>
        <v>38</v>
      </c>
      <c r="AU27">
        <f>_xlfn.RANK.AVG(Table2[[#This Row],[Sharpe Ratio Z-Score]],Table2[Sharpe Ratio Z-Score])</f>
        <v>45</v>
      </c>
      <c r="AV27">
        <f>(Table2[[#This Row],[Rank 1Y]]+Table2[[#This Row],[Rank 6M]]+Table2[[#This Row],[Rank Sharpe]])/3</f>
        <v>52.333333333333336</v>
      </c>
    </row>
    <row r="28" spans="1:48" x14ac:dyDescent="0.3">
      <c r="A28" t="s">
        <v>993</v>
      </c>
      <c r="B28" t="s">
        <v>994</v>
      </c>
      <c r="C28" t="s">
        <v>3160</v>
      </c>
      <c r="D28" t="s">
        <v>51</v>
      </c>
      <c r="E28">
        <v>14249.844841439901</v>
      </c>
      <c r="F28">
        <v>1549.6</v>
      </c>
      <c r="G28">
        <v>193.80035175453</v>
      </c>
      <c r="H28">
        <f>(Table2[[#This Row],[1Y Return vs Nifty]]-AVERAGE(Table2[1Y Return vs Nifty]))/_xlfn.STDEV.P(Table2[1Y Return vs Nifty])</f>
        <v>3.1540313105730635</v>
      </c>
      <c r="I28">
        <v>14.1192980038533</v>
      </c>
      <c r="J28">
        <f>(Table2[[#This Row],[1M Return vs Nifty]]-AVERAGE(Table2[1M Return vs Nifty]))/_xlfn.STDEV.P(Table2[1M Return vs Nifty])</f>
        <v>0.8806959611073244</v>
      </c>
      <c r="K28">
        <v>78.220816145098595</v>
      </c>
      <c r="L28">
        <f>(Table2[[#This Row],[6M Return vs Nifty]]-AVERAGE(Table2[6M Return vs Nifty]))/_xlfn.STDEV.P(Table2[6M Return vs Nifty])</f>
        <v>2.3492975357904702</v>
      </c>
      <c r="M28">
        <v>-0.45571983822242501</v>
      </c>
      <c r="N28">
        <f>(Table2[[#This Row],[1W Return vs Nifty]]-AVERAGE(Table2[1W Return vs Nifty]))/_xlfn.STDEV.P(Table2[1W Return vs Nifty])</f>
        <v>-0.32816164631399269</v>
      </c>
      <c r="O28">
        <v>1533.8</v>
      </c>
      <c r="P28">
        <v>1447.34742318599</v>
      </c>
      <c r="Q28">
        <v>1096.1157795365</v>
      </c>
      <c r="R28">
        <v>53.208238210334201</v>
      </c>
      <c r="S28" s="1">
        <f>(Table2[[#This Row],[Close Price]]-Table2[[#This Row],[20D EMA]])/Table2[[#This Row],[20D EMA]]</f>
        <v>1.0301212674403414E-2</v>
      </c>
      <c r="T28" s="1">
        <f>(Table2[[#This Row],[Close Price]]-Table2[[#This Row],[50D EMA]])/Table2[[#This Row],[50D EMA]]</f>
        <v>7.0648259827571502E-2</v>
      </c>
      <c r="U28" s="1">
        <f>(Table2[[#This Row],[Close Price]]-Table2[[#This Row],[200D EMA]])/Table2[[#This Row],[200D EMA]]</f>
        <v>0.41371927029027794</v>
      </c>
      <c r="V28">
        <v>0.74195489637753598</v>
      </c>
      <c r="W28">
        <v>1527.5</v>
      </c>
      <c r="X28">
        <v>1570</v>
      </c>
      <c r="Y28">
        <v>1465</v>
      </c>
      <c r="Z28">
        <v>1589</v>
      </c>
      <c r="AA28">
        <v>1465</v>
      </c>
      <c r="AB28">
        <v>1589</v>
      </c>
      <c r="AC28" s="1">
        <f>(Table2[[#This Row],[Close Price]]/Table2[[#This Row],[Day Low]])-1</f>
        <v>1.4468085106382977E-2</v>
      </c>
      <c r="AD28" s="1">
        <f>(Table2[[#This Row],[Day High]]/Table2[[#This Row],[Close Price]])-1</f>
        <v>1.3164687661332053E-2</v>
      </c>
      <c r="AE28" s="1">
        <f>(Table2[[#This Row],[Close Price]]/Table2[[#This Row],[Current Week Low]])-1</f>
        <v>5.7747440273037576E-2</v>
      </c>
      <c r="AF28" s="1">
        <f>(Table2[[#This Row],[Current Week High]]/Table2[[#This Row],[Close Price]])-1</f>
        <v>2.5425916365513723E-2</v>
      </c>
      <c r="AG28" s="1">
        <f>(Table2[[#This Row],[Close Price]]/Table2[[#This Row],[Current Month Low]])-1</f>
        <v>5.7747440273037576E-2</v>
      </c>
      <c r="AH28" s="1">
        <f>(Table2[[#This Row],[Current Month High]]/Table2[[#This Row],[Close Price]])-1</f>
        <v>2.5425916365513723E-2</v>
      </c>
      <c r="AI28">
        <v>8.0924109447599406</v>
      </c>
      <c r="AJ28">
        <v>228.09654880372599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0.18</v>
      </c>
      <c r="AM28" t="s">
        <v>3215</v>
      </c>
      <c r="AN28">
        <v>-0.68</v>
      </c>
      <c r="AO28" t="s">
        <v>3216</v>
      </c>
      <c r="AP28">
        <v>0.13940803259637799</v>
      </c>
      <c r="AQ28">
        <f>(Table2[[#This Row],[Sharpe Ratio]]-AVERAGE(Table2[Sharpe Ratio]))/_xlfn.STDEV.P(Table2[Sharpe Ratio])</f>
        <v>0.94597210207033688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7.0018352632272034</v>
      </c>
      <c r="AS28">
        <f>_xlfn.RANK.AVG(Table2[[#This Row],[1Y Return vs Nifty Z-Score]],Table2[1Y Return vs Nifty Z-Score])</f>
        <v>11</v>
      </c>
      <c r="AT28">
        <f>_xlfn.RANK.AVG(Table2[[#This Row],[6M Return vs Nifty Z-Score]],Table2[6M Return vs Nifty Z-Score])</f>
        <v>21</v>
      </c>
      <c r="AU28">
        <f>_xlfn.RANK.AVG(Table2[[#This Row],[Sharpe Ratio Z-Score]],Table2[Sharpe Ratio Z-Score])</f>
        <v>126</v>
      </c>
      <c r="AV28">
        <f>(Table2[[#This Row],[Rank 1Y]]+Table2[[#This Row],[Rank 6M]]+Table2[[#This Row],[Rank Sharpe]])/3</f>
        <v>52.666666666666664</v>
      </c>
    </row>
    <row r="29" spans="1:48" x14ac:dyDescent="0.3">
      <c r="A29" t="s">
        <v>1247</v>
      </c>
      <c r="B29" t="s">
        <v>1248</v>
      </c>
      <c r="C29" t="s">
        <v>3159</v>
      </c>
      <c r="D29" t="s">
        <v>46</v>
      </c>
      <c r="E29">
        <v>9318.6174940799992</v>
      </c>
      <c r="F29">
        <v>542.45000000000005</v>
      </c>
      <c r="G29">
        <v>117.106605510976</v>
      </c>
      <c r="H29">
        <f>(Table2[[#This Row],[1Y Return vs Nifty]]-AVERAGE(Table2[1Y Return vs Nifty]))/_xlfn.STDEV.P(Table2[1Y Return vs Nifty])</f>
        <v>1.7550851713475748</v>
      </c>
      <c r="I29">
        <v>-7.5047390947003301</v>
      </c>
      <c r="J29">
        <f>(Table2[[#This Row],[1M Return vs Nifty]]-AVERAGE(Table2[1M Return vs Nifty]))/_xlfn.STDEV.P(Table2[1M Return vs Nifty])</f>
        <v>-1.2204497070826432</v>
      </c>
      <c r="K29">
        <v>34.756546754020498</v>
      </c>
      <c r="L29">
        <f>(Table2[[#This Row],[6M Return vs Nifty]]-AVERAGE(Table2[6M Return vs Nifty]))/_xlfn.STDEV.P(Table2[6M Return vs Nifty])</f>
        <v>0.91919160924840293</v>
      </c>
      <c r="M29">
        <v>-4.2665178685987399</v>
      </c>
      <c r="N29">
        <f>(Table2[[#This Row],[1W Return vs Nifty]]-AVERAGE(Table2[1W Return vs Nifty]))/_xlfn.STDEV.P(Table2[1W Return vs Nifty])</f>
        <v>-1.3081730268337333</v>
      </c>
      <c r="O29">
        <v>556.91</v>
      </c>
      <c r="P29">
        <v>550.19533598956696</v>
      </c>
      <c r="Q29">
        <v>456.20688948660103</v>
      </c>
      <c r="R29">
        <v>39.720779243973901</v>
      </c>
      <c r="S29" s="1">
        <f>(Table2[[#This Row],[Close Price]]-Table2[[#This Row],[20D EMA]])/Table2[[#This Row],[20D EMA]]</f>
        <v>-2.5964698066114674E-2</v>
      </c>
      <c r="T29" s="1">
        <f>(Table2[[#This Row],[Close Price]]-Table2[[#This Row],[50D EMA]])/Table2[[#This Row],[50D EMA]]</f>
        <v>-1.4077429383577656E-2</v>
      </c>
      <c r="U29" s="1">
        <f>(Table2[[#This Row],[Close Price]]-Table2[[#This Row],[200D EMA]])/Table2[[#This Row],[200D EMA]]</f>
        <v>0.18904385817244879</v>
      </c>
      <c r="V29">
        <v>0.60990282512513205</v>
      </c>
      <c r="W29">
        <v>534.9</v>
      </c>
      <c r="X29">
        <v>559.5</v>
      </c>
      <c r="Y29">
        <v>534.9</v>
      </c>
      <c r="Z29">
        <v>569.9</v>
      </c>
      <c r="AA29">
        <v>534.9</v>
      </c>
      <c r="AB29">
        <v>574.1</v>
      </c>
      <c r="AC29" s="1">
        <f>(Table2[[#This Row],[Close Price]]/Table2[[#This Row],[Day Low]])-1</f>
        <v>1.4114787810805884E-2</v>
      </c>
      <c r="AD29" s="1">
        <f>(Table2[[#This Row],[Day High]]/Table2[[#This Row],[Close Price]])-1</f>
        <v>3.1431468338095625E-2</v>
      </c>
      <c r="AE29" s="1">
        <f>(Table2[[#This Row],[Close Price]]/Table2[[#This Row],[Current Week Low]])-1</f>
        <v>1.4114787810805884E-2</v>
      </c>
      <c r="AF29" s="1">
        <f>(Table2[[#This Row],[Current Week High]]/Table2[[#This Row],[Close Price]])-1</f>
        <v>5.0603742280394437E-2</v>
      </c>
      <c r="AG29" s="1">
        <f>(Table2[[#This Row],[Close Price]]/Table2[[#This Row],[Current Month Low]])-1</f>
        <v>1.4114787810805884E-2</v>
      </c>
      <c r="AH29" s="1">
        <f>(Table2[[#This Row],[Current Month High]]/Table2[[#This Row],[Close Price]])-1</f>
        <v>5.8346391372476658E-2</v>
      </c>
      <c r="AI29">
        <v>27.9933634436353</v>
      </c>
      <c r="AJ29">
        <v>151.48354195642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0.05</v>
      </c>
      <c r="AM29" t="s">
        <v>3215</v>
      </c>
      <c r="AN29">
        <v>-1.33</v>
      </c>
      <c r="AO29" t="s">
        <v>3216</v>
      </c>
      <c r="AP29">
        <v>0.22125579318967001</v>
      </c>
      <c r="AQ29">
        <f>(Table2[[#This Row],[Sharpe Ratio]]-AVERAGE(Table2[Sharpe Ratio]))/_xlfn.STDEV.P(Table2[Sharpe Ratio])</f>
        <v>1.9233796468821907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2.0690336935617921</v>
      </c>
      <c r="AS29">
        <f>_xlfn.RANK.AVG(Table2[[#This Row],[1Y Return vs Nifty Z-Score]],Table2[1Y Return vs Nifty Z-Score])</f>
        <v>47</v>
      </c>
      <c r="AT29">
        <f>_xlfn.RANK.AVG(Table2[[#This Row],[6M Return vs Nifty Z-Score]],Table2[6M Return vs Nifty Z-Score])</f>
        <v>99</v>
      </c>
      <c r="AU29">
        <f>_xlfn.RANK.AVG(Table2[[#This Row],[Sharpe Ratio Z-Score]],Table2[Sharpe Ratio Z-Score])</f>
        <v>18</v>
      </c>
      <c r="AV29">
        <f>(Table2[[#This Row],[Rank 1Y]]+Table2[[#This Row],[Rank 6M]]+Table2[[#This Row],[Rank Sharpe]])/3</f>
        <v>54.666666666666664</v>
      </c>
    </row>
    <row r="30" spans="1:48" x14ac:dyDescent="0.3">
      <c r="A30" t="s">
        <v>1263</v>
      </c>
      <c r="B30" t="s">
        <v>1264</v>
      </c>
      <c r="C30" t="s">
        <v>3165</v>
      </c>
      <c r="D30" t="s">
        <v>398</v>
      </c>
      <c r="E30">
        <v>9192.8964636599994</v>
      </c>
      <c r="F30">
        <v>405.1</v>
      </c>
      <c r="G30">
        <v>127.261946019181</v>
      </c>
      <c r="H30">
        <f>(Table2[[#This Row],[1Y Return vs Nifty]]-AVERAGE(Table2[1Y Return vs Nifty]))/_xlfn.STDEV.P(Table2[1Y Return vs Nifty])</f>
        <v>1.9403254952633942</v>
      </c>
      <c r="I30">
        <v>18.635442778504299</v>
      </c>
      <c r="J30">
        <f>(Table2[[#This Row],[1M Return vs Nifty]]-AVERAGE(Table2[1M Return vs Nifty]))/_xlfn.STDEV.P(Table2[1M Return vs Nifty])</f>
        <v>1.319516796778726</v>
      </c>
      <c r="K30">
        <v>41.511637545473398</v>
      </c>
      <c r="L30">
        <f>(Table2[[#This Row],[6M Return vs Nifty]]-AVERAGE(Table2[6M Return vs Nifty]))/_xlfn.STDEV.P(Table2[6M Return vs Nifty])</f>
        <v>1.1414545279751478</v>
      </c>
      <c r="M30">
        <v>-2.31307280281509</v>
      </c>
      <c r="N30">
        <f>(Table2[[#This Row],[1W Return vs Nifty]]-AVERAGE(Table2[1W Return vs Nifty]))/_xlfn.STDEV.P(Table2[1W Return vs Nifty])</f>
        <v>-0.8058114793499207</v>
      </c>
      <c r="O30">
        <v>414.27</v>
      </c>
      <c r="P30">
        <v>403.34092937301</v>
      </c>
      <c r="Q30">
        <v>322.60546299817599</v>
      </c>
      <c r="R30">
        <v>42.612701933033399</v>
      </c>
      <c r="S30" s="1">
        <f>(Table2[[#This Row],[Close Price]]-Table2[[#This Row],[20D EMA]])/Table2[[#This Row],[20D EMA]]</f>
        <v>-2.213532237429686E-2</v>
      </c>
      <c r="T30" s="1">
        <f>(Table2[[#This Row],[Close Price]]-Table2[[#This Row],[50D EMA]])/Table2[[#This Row],[50D EMA]]</f>
        <v>4.3612499969305964E-3</v>
      </c>
      <c r="U30" s="1">
        <f>(Table2[[#This Row],[Close Price]]-Table2[[#This Row],[200D EMA]])/Table2[[#This Row],[200D EMA]]</f>
        <v>0.25571339132062515</v>
      </c>
      <c r="V30">
        <v>0.51469506026136902</v>
      </c>
      <c r="W30">
        <v>403.1</v>
      </c>
      <c r="X30">
        <v>419</v>
      </c>
      <c r="Y30">
        <v>403.1</v>
      </c>
      <c r="Z30">
        <v>432.65</v>
      </c>
      <c r="AA30">
        <v>403.1</v>
      </c>
      <c r="AB30">
        <v>435.65</v>
      </c>
      <c r="AC30" s="1">
        <f>(Table2[[#This Row],[Close Price]]/Table2[[#This Row],[Day Low]])-1</f>
        <v>4.9615480029769898E-3</v>
      </c>
      <c r="AD30" s="1">
        <f>(Table2[[#This Row],[Day High]]/Table2[[#This Row],[Close Price]])-1</f>
        <v>3.4312515428289281E-2</v>
      </c>
      <c r="AE30" s="1">
        <f>(Table2[[#This Row],[Close Price]]/Table2[[#This Row],[Current Week Low]])-1</f>
        <v>4.9615480029769898E-3</v>
      </c>
      <c r="AF30" s="1">
        <f>(Table2[[#This Row],[Current Week High]]/Table2[[#This Row],[Close Price]])-1</f>
        <v>6.8007899284127316E-2</v>
      </c>
      <c r="AG30" s="1">
        <f>(Table2[[#This Row],[Close Price]]/Table2[[#This Row],[Current Month Low]])-1</f>
        <v>4.9615480029769898E-3</v>
      </c>
      <c r="AH30" s="1">
        <f>(Table2[[#This Row],[Current Month High]]/Table2[[#This Row],[Close Price]])-1</f>
        <v>7.5413478153542268E-2</v>
      </c>
      <c r="AI30">
        <v>17.008146136756299</v>
      </c>
      <c r="AJ30">
        <v>153.1875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0.09</v>
      </c>
      <c r="AM30" t="s">
        <v>3215</v>
      </c>
      <c r="AN30">
        <v>-3.9</v>
      </c>
      <c r="AO30" t="s">
        <v>3216</v>
      </c>
      <c r="AP30">
        <v>0.17296972550721501</v>
      </c>
      <c r="AQ30">
        <f>(Table2[[#This Row],[Sharpe Ratio]]-AVERAGE(Table2[Sharpe Ratio]))/_xlfn.STDEV.P(Table2[Sharpe Ratio])</f>
        <v>1.3467582888875125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4.9422436295548593</v>
      </c>
      <c r="AS30">
        <f>_xlfn.RANK.AVG(Table2[[#This Row],[1Y Return vs Nifty Z-Score]],Table2[1Y Return vs Nifty Z-Score])</f>
        <v>38</v>
      </c>
      <c r="AT30">
        <f>_xlfn.RANK.AVG(Table2[[#This Row],[6M Return vs Nifty Z-Score]],Table2[6M Return vs Nifty Z-Score])</f>
        <v>75</v>
      </c>
      <c r="AU30">
        <f>_xlfn.RANK.AVG(Table2[[#This Row],[Sharpe Ratio Z-Score]],Table2[Sharpe Ratio Z-Score])</f>
        <v>65</v>
      </c>
      <c r="AV30">
        <f>(Table2[[#This Row],[Rank 1Y]]+Table2[[#This Row],[Rank 6M]]+Table2[[#This Row],[Rank Sharpe]])/3</f>
        <v>59.333333333333336</v>
      </c>
    </row>
    <row r="31" spans="1:48" x14ac:dyDescent="0.3">
      <c r="A31" t="s">
        <v>282</v>
      </c>
      <c r="B31" t="s">
        <v>283</v>
      </c>
      <c r="C31" t="s">
        <v>3167</v>
      </c>
      <c r="D31" t="s">
        <v>284</v>
      </c>
      <c r="E31">
        <v>93447.911765450001</v>
      </c>
      <c r="F31">
        <v>15621.1</v>
      </c>
      <c r="G31">
        <v>167.38853822552801</v>
      </c>
      <c r="H31">
        <f>(Table2[[#This Row],[1Y Return vs Nifty]]-AVERAGE(Table2[1Y Return vs Nifty]))/_xlfn.STDEV.P(Table2[1Y Return vs Nifty])</f>
        <v>2.6722618524870807</v>
      </c>
      <c r="I31">
        <v>19.657092871000302</v>
      </c>
      <c r="J31">
        <f>(Table2[[#This Row],[1M Return vs Nifty]]-AVERAGE(Table2[1M Return vs Nifty]))/_xlfn.STDEV.P(Table2[1M Return vs Nifty])</f>
        <v>1.4187876062242686</v>
      </c>
      <c r="K31">
        <v>77.421125079926696</v>
      </c>
      <c r="L31">
        <f>(Table2[[#This Row],[6M Return vs Nifty]]-AVERAGE(Table2[6M Return vs Nifty]))/_xlfn.STDEV.P(Table2[6M Return vs Nifty])</f>
        <v>2.3229852809722673</v>
      </c>
      <c r="M31">
        <v>10.9323850903859</v>
      </c>
      <c r="N31">
        <f>(Table2[[#This Row],[1W Return vs Nifty]]-AVERAGE(Table2[1W Return vs Nifty]))/_xlfn.STDEV.P(Table2[1W Return vs Nifty])</f>
        <v>2.6004827855419279</v>
      </c>
      <c r="O31">
        <v>14796.99</v>
      </c>
      <c r="P31">
        <v>14149.8087861327</v>
      </c>
      <c r="Q31">
        <v>11061.666019504401</v>
      </c>
      <c r="R31">
        <v>66.011602124263007</v>
      </c>
      <c r="S31" s="1">
        <f>(Table2[[#This Row],[Close Price]]-Table2[[#This Row],[20D EMA]])/Table2[[#This Row],[20D EMA]]</f>
        <v>5.5694435152014062E-2</v>
      </c>
      <c r="T31" s="1">
        <f>(Table2[[#This Row],[Close Price]]-Table2[[#This Row],[50D EMA]])/Table2[[#This Row],[50D EMA]]</f>
        <v>0.1039795827707026</v>
      </c>
      <c r="U31" s="1">
        <f>(Table2[[#This Row],[Close Price]]-Table2[[#This Row],[200D EMA]])/Table2[[#This Row],[200D EMA]]</f>
        <v>0.41218329792783581</v>
      </c>
      <c r="V31">
        <v>1.70475938462692</v>
      </c>
      <c r="W31">
        <v>15380</v>
      </c>
      <c r="X31">
        <v>15969.2</v>
      </c>
      <c r="Y31">
        <v>13711.05</v>
      </c>
      <c r="Z31">
        <v>15969.2</v>
      </c>
      <c r="AA31">
        <v>13711.05</v>
      </c>
      <c r="AB31">
        <v>15969.2</v>
      </c>
      <c r="AC31" s="1">
        <f>(Table2[[#This Row],[Close Price]]/Table2[[#This Row],[Day Low]])-1</f>
        <v>1.5676202860858357E-2</v>
      </c>
      <c r="AD31" s="1">
        <f>(Table2[[#This Row],[Day High]]/Table2[[#This Row],[Close Price]])-1</f>
        <v>2.2283962076934394E-2</v>
      </c>
      <c r="AE31" s="1">
        <f>(Table2[[#This Row],[Close Price]]/Table2[[#This Row],[Current Week Low]])-1</f>
        <v>0.13930734699384817</v>
      </c>
      <c r="AF31" s="1">
        <f>(Table2[[#This Row],[Current Week High]]/Table2[[#This Row],[Close Price]])-1</f>
        <v>2.2283962076934394E-2</v>
      </c>
      <c r="AG31" s="1">
        <f>(Table2[[#This Row],[Close Price]]/Table2[[#This Row],[Current Month Low]])-1</f>
        <v>0.13930734699384817</v>
      </c>
      <c r="AH31" s="1">
        <f>(Table2[[#This Row],[Current Month High]]/Table2[[#This Row],[Close Price]])-1</f>
        <v>2.2283962076934394E-2</v>
      </c>
      <c r="AI31">
        <v>2.2283962076934301</v>
      </c>
      <c r="AJ31">
        <v>200.02496830945299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0.27</v>
      </c>
      <c r="AM31" t="s">
        <v>3215</v>
      </c>
      <c r="AN31">
        <v>2.2000000000000002</v>
      </c>
      <c r="AO31" t="s">
        <v>3215</v>
      </c>
      <c r="AP31">
        <v>0.13119718830989999</v>
      </c>
      <c r="AQ31">
        <f>(Table2[[#This Row],[Sharpe Ratio]]-AVERAGE(Table2[Sharpe Ratio]))/_xlfn.STDEV.P(Table2[Sharpe Ratio])</f>
        <v>0.84792004668475995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9.8624375719103039</v>
      </c>
      <c r="AS31">
        <f>_xlfn.RANK.AVG(Table2[[#This Row],[1Y Return vs Nifty Z-Score]],Table2[1Y Return vs Nifty Z-Score])</f>
        <v>19</v>
      </c>
      <c r="AT31">
        <f>_xlfn.RANK.AVG(Table2[[#This Row],[6M Return vs Nifty Z-Score]],Table2[6M Return vs Nifty Z-Score])</f>
        <v>22</v>
      </c>
      <c r="AU31">
        <f>_xlfn.RANK.AVG(Table2[[#This Row],[Sharpe Ratio Z-Score]],Table2[Sharpe Ratio Z-Score])</f>
        <v>143</v>
      </c>
      <c r="AV31">
        <f>(Table2[[#This Row],[Rank 1Y]]+Table2[[#This Row],[Rank 6M]]+Table2[[#This Row],[Rank Sharpe]])/3</f>
        <v>61.333333333333336</v>
      </c>
    </row>
    <row r="32" spans="1:48" x14ac:dyDescent="0.3">
      <c r="A32" t="s">
        <v>929</v>
      </c>
      <c r="B32" t="s">
        <v>930</v>
      </c>
      <c r="C32" t="s">
        <v>3165</v>
      </c>
      <c r="D32" t="s">
        <v>253</v>
      </c>
      <c r="E32">
        <v>16449.5590209</v>
      </c>
      <c r="F32">
        <v>2071.5</v>
      </c>
      <c r="G32">
        <v>130.47497294541699</v>
      </c>
      <c r="H32">
        <f>(Table2[[#This Row],[1Y Return vs Nifty]]-AVERAGE(Table2[1Y Return vs Nifty]))/_xlfn.STDEV.P(Table2[1Y Return vs Nifty])</f>
        <v>1.9989332936021431</v>
      </c>
      <c r="I32">
        <v>29.807063725756102</v>
      </c>
      <c r="J32">
        <f>(Table2[[#This Row],[1M Return vs Nifty]]-AVERAGE(Table2[1M Return vs Nifty]))/_xlfn.STDEV.P(Table2[1M Return vs Nifty])</f>
        <v>2.4050311645629212</v>
      </c>
      <c r="K32">
        <v>41.653678361373899</v>
      </c>
      <c r="L32">
        <f>(Table2[[#This Row],[6M Return vs Nifty]]-AVERAGE(Table2[6M Return vs Nifty]))/_xlfn.STDEV.P(Table2[6M Return vs Nifty])</f>
        <v>1.1461281004399797</v>
      </c>
      <c r="M32">
        <v>7.4468364255731201</v>
      </c>
      <c r="N32">
        <f>(Table2[[#This Row],[1W Return vs Nifty]]-AVERAGE(Table2[1W Return vs Nifty]))/_xlfn.STDEV.P(Table2[1W Return vs Nifty])</f>
        <v>1.7041147986679046</v>
      </c>
      <c r="O32">
        <v>1898.27</v>
      </c>
      <c r="P32">
        <v>1843.32740077326</v>
      </c>
      <c r="Q32">
        <v>1623.01193378004</v>
      </c>
      <c r="R32">
        <v>67.725633884312998</v>
      </c>
      <c r="S32" s="1">
        <f>(Table2[[#This Row],[Close Price]]-Table2[[#This Row],[20D EMA]])/Table2[[#This Row],[20D EMA]]</f>
        <v>9.1256775906483276E-2</v>
      </c>
      <c r="T32" s="1">
        <f>(Table2[[#This Row],[Close Price]]-Table2[[#This Row],[50D EMA]])/Table2[[#This Row],[50D EMA]]</f>
        <v>0.12378300194041685</v>
      </c>
      <c r="U32" s="1">
        <f>(Table2[[#This Row],[Close Price]]-Table2[[#This Row],[200D EMA]])/Table2[[#This Row],[200D EMA]]</f>
        <v>0.27633072615517917</v>
      </c>
      <c r="V32">
        <v>2.35117369836756</v>
      </c>
      <c r="W32">
        <v>2056.5500000000002</v>
      </c>
      <c r="X32">
        <v>2145</v>
      </c>
      <c r="Y32">
        <v>1905.05</v>
      </c>
      <c r="Z32">
        <v>2189.9</v>
      </c>
      <c r="AA32">
        <v>1905.05</v>
      </c>
      <c r="AB32">
        <v>2189.9</v>
      </c>
      <c r="AC32" s="1">
        <f>(Table2[[#This Row],[Close Price]]/Table2[[#This Row],[Day Low]])-1</f>
        <v>7.2694561279811332E-3</v>
      </c>
      <c r="AD32" s="1">
        <f>(Table2[[#This Row],[Day High]]/Table2[[#This Row],[Close Price]])-1</f>
        <v>3.5481535119478602E-2</v>
      </c>
      <c r="AE32" s="1">
        <f>(Table2[[#This Row],[Close Price]]/Table2[[#This Row],[Current Week Low]])-1</f>
        <v>8.7373034828482243E-2</v>
      </c>
      <c r="AF32" s="1">
        <f>(Table2[[#This Row],[Current Week High]]/Table2[[#This Row],[Close Price]])-1</f>
        <v>5.7156649770697676E-2</v>
      </c>
      <c r="AG32" s="1">
        <f>(Table2[[#This Row],[Close Price]]/Table2[[#This Row],[Current Month Low]])-1</f>
        <v>8.7373034828482243E-2</v>
      </c>
      <c r="AH32" s="1">
        <f>(Table2[[#This Row],[Current Month High]]/Table2[[#This Row],[Close Price]])-1</f>
        <v>5.7156649770697676E-2</v>
      </c>
      <c r="AI32">
        <v>29.567945932898802</v>
      </c>
      <c r="AJ32">
        <v>157.889822595704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0.15</v>
      </c>
      <c r="AM32" t="s">
        <v>3215</v>
      </c>
      <c r="AN32">
        <v>19.54</v>
      </c>
      <c r="AO32" t="s">
        <v>3215</v>
      </c>
      <c r="AP32">
        <v>0.16414247007893101</v>
      </c>
      <c r="AQ32">
        <f>(Table2[[#This Row],[Sharpe Ratio]]-AVERAGE(Table2[Sharpe Ratio]))/_xlfn.STDEV.P(Table2[Sharpe Ratio])</f>
        <v>1.2413451903122379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8.4955525475851861</v>
      </c>
      <c r="AS32">
        <f>_xlfn.RANK.AVG(Table2[[#This Row],[1Y Return vs Nifty Z-Score]],Table2[1Y Return vs Nifty Z-Score])</f>
        <v>36</v>
      </c>
      <c r="AT32">
        <f>_xlfn.RANK.AVG(Table2[[#This Row],[6M Return vs Nifty Z-Score]],Table2[6M Return vs Nifty Z-Score])</f>
        <v>74</v>
      </c>
      <c r="AU32">
        <f>_xlfn.RANK.AVG(Table2[[#This Row],[Sharpe Ratio Z-Score]],Table2[Sharpe Ratio Z-Score])</f>
        <v>75</v>
      </c>
      <c r="AV32">
        <f>(Table2[[#This Row],[Rank 1Y]]+Table2[[#This Row],[Rank 6M]]+Table2[[#This Row],[Rank Sharpe]])/3</f>
        <v>61.666666666666664</v>
      </c>
    </row>
    <row r="33" spans="1:48" x14ac:dyDescent="0.3">
      <c r="A33" t="s">
        <v>1030</v>
      </c>
      <c r="B33" t="s">
        <v>1031</v>
      </c>
      <c r="C33" t="s">
        <v>3158</v>
      </c>
      <c r="D33" t="s">
        <v>362</v>
      </c>
      <c r="E33">
        <v>13278.95257856</v>
      </c>
      <c r="F33">
        <v>382.4</v>
      </c>
      <c r="G33">
        <v>67.290455574327595</v>
      </c>
      <c r="H33">
        <f>(Table2[[#This Row],[1Y Return vs Nifty]]-AVERAGE(Table2[1Y Return vs Nifty]))/_xlfn.STDEV.P(Table2[1Y Return vs Nifty])</f>
        <v>0.84640468514939671</v>
      </c>
      <c r="I33">
        <v>7.4430537395520098</v>
      </c>
      <c r="J33">
        <f>(Table2[[#This Row],[1M Return vs Nifty]]-AVERAGE(Table2[1M Return vs Nifty]))/_xlfn.STDEV.P(Table2[1M Return vs Nifty])</f>
        <v>0.23198445308586191</v>
      </c>
      <c r="K33">
        <v>65.938369167578003</v>
      </c>
      <c r="L33">
        <f>(Table2[[#This Row],[6M Return vs Nifty]]-AVERAGE(Table2[6M Return vs Nifty]))/_xlfn.STDEV.P(Table2[6M Return vs Nifty])</f>
        <v>1.9451678803039225</v>
      </c>
      <c r="M33">
        <v>-2.8936252872733301</v>
      </c>
      <c r="N33">
        <f>(Table2[[#This Row],[1W Return vs Nifty]]-AVERAGE(Table2[1W Return vs Nifty]))/_xlfn.STDEV.P(Table2[1W Return vs Nifty])</f>
        <v>-0.95511040236366573</v>
      </c>
      <c r="O33">
        <v>390.97</v>
      </c>
      <c r="P33">
        <v>384.00508488994001</v>
      </c>
      <c r="Q33">
        <v>300.36512806797799</v>
      </c>
      <c r="R33">
        <v>44.417410256858503</v>
      </c>
      <c r="S33" s="1">
        <f>(Table2[[#This Row],[Close Price]]-Table2[[#This Row],[20D EMA]])/Table2[[#This Row],[20D EMA]]</f>
        <v>-2.1919840396961529E-2</v>
      </c>
      <c r="T33" s="1">
        <f>(Table2[[#This Row],[Close Price]]-Table2[[#This Row],[50D EMA]])/Table2[[#This Row],[50D EMA]]</f>
        <v>-4.1798532183501304E-3</v>
      </c>
      <c r="U33" s="1">
        <f>(Table2[[#This Row],[Close Price]]-Table2[[#This Row],[200D EMA]])/Table2[[#This Row],[200D EMA]]</f>
        <v>0.27311716396537228</v>
      </c>
      <c r="V33">
        <v>0.88254653645074299</v>
      </c>
      <c r="W33">
        <v>378.1</v>
      </c>
      <c r="X33">
        <v>392.95</v>
      </c>
      <c r="Y33">
        <v>376.75</v>
      </c>
      <c r="Z33">
        <v>406.85</v>
      </c>
      <c r="AA33">
        <v>376.75</v>
      </c>
      <c r="AB33">
        <v>406.85</v>
      </c>
      <c r="AC33" s="1">
        <f>(Table2[[#This Row],[Close Price]]/Table2[[#This Row],[Day Low]])-1</f>
        <v>1.1372652737370981E-2</v>
      </c>
      <c r="AD33" s="1">
        <f>(Table2[[#This Row],[Day High]]/Table2[[#This Row],[Close Price]])-1</f>
        <v>2.7588912133891252E-2</v>
      </c>
      <c r="AE33" s="1">
        <f>(Table2[[#This Row],[Close Price]]/Table2[[#This Row],[Current Week Low]])-1</f>
        <v>1.4996682149966745E-2</v>
      </c>
      <c r="AF33" s="1">
        <f>(Table2[[#This Row],[Current Week High]]/Table2[[#This Row],[Close Price]])-1</f>
        <v>6.3938284518828548E-2</v>
      </c>
      <c r="AG33" s="1">
        <f>(Table2[[#This Row],[Close Price]]/Table2[[#This Row],[Current Month Low]])-1</f>
        <v>1.4996682149966745E-2</v>
      </c>
      <c r="AH33" s="1">
        <f>(Table2[[#This Row],[Current Month High]]/Table2[[#This Row],[Close Price]])-1</f>
        <v>6.3938284518828548E-2</v>
      </c>
      <c r="AI33">
        <v>17.141736401673601</v>
      </c>
      <c r="AJ33">
        <v>138.99999999999901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0.2</v>
      </c>
      <c r="AM33" t="s">
        <v>3215</v>
      </c>
      <c r="AN33">
        <v>-5.87</v>
      </c>
      <c r="AO33" t="s">
        <v>3216</v>
      </c>
      <c r="AP33">
        <v>0.18937107675610801</v>
      </c>
      <c r="AQ33">
        <f>(Table2[[#This Row],[Sharpe Ratio]]-AVERAGE(Table2[Sharpe Ratio]))/_xlfn.STDEV.P(Table2[Sharpe Ratio])</f>
        <v>1.542619535909721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3.6110661520852365</v>
      </c>
      <c r="AS33">
        <f>_xlfn.RANK.AVG(Table2[[#This Row],[1Y Return vs Nifty Z-Score]],Table2[1Y Return vs Nifty Z-Score])</f>
        <v>117</v>
      </c>
      <c r="AT33">
        <f>_xlfn.RANK.AVG(Table2[[#This Row],[6M Return vs Nifty Z-Score]],Table2[6M Return vs Nifty Z-Score])</f>
        <v>32</v>
      </c>
      <c r="AU33">
        <f>_xlfn.RANK.AVG(Table2[[#This Row],[Sharpe Ratio Z-Score]],Table2[Sharpe Ratio Z-Score])</f>
        <v>42</v>
      </c>
      <c r="AV33">
        <f>(Table2[[#This Row],[Rank 1Y]]+Table2[[#This Row],[Rank 6M]]+Table2[[#This Row],[Rank Sharpe]])/3</f>
        <v>63.666666666666664</v>
      </c>
    </row>
    <row r="34" spans="1:48" x14ac:dyDescent="0.3">
      <c r="A34" t="s">
        <v>820</v>
      </c>
      <c r="B34" t="s">
        <v>821</v>
      </c>
      <c r="C34" t="s">
        <v>3160</v>
      </c>
      <c r="D34" t="s">
        <v>51</v>
      </c>
      <c r="E34">
        <v>18967.6293619799</v>
      </c>
      <c r="F34">
        <v>1236.3</v>
      </c>
      <c r="G34">
        <v>390.39219455115898</v>
      </c>
      <c r="H34">
        <f>(Table2[[#This Row],[1Y Return vs Nifty]]-AVERAGE(Table2[1Y Return vs Nifty]))/_xlfn.STDEV.P(Table2[1Y Return vs Nifty])</f>
        <v>6.7400003491722629</v>
      </c>
      <c r="I34">
        <v>32.9016207821807</v>
      </c>
      <c r="J34">
        <f>(Table2[[#This Row],[1M Return vs Nifty]]-AVERAGE(Table2[1M Return vs Nifty]))/_xlfn.STDEV.P(Table2[1M Return vs Nifty])</f>
        <v>2.7057203986980287</v>
      </c>
      <c r="K34">
        <v>118.75574005478499</v>
      </c>
      <c r="L34">
        <f>(Table2[[#This Row],[6M Return vs Nifty]]-AVERAGE(Table2[6M Return vs Nifty]))/_xlfn.STDEV.P(Table2[6M Return vs Nifty])</f>
        <v>3.6830191357921862</v>
      </c>
      <c r="M34">
        <v>-0.87997139841811201</v>
      </c>
      <c r="N34">
        <f>(Table2[[#This Row],[1W Return vs Nifty]]-AVERAGE(Table2[1W Return vs Nifty]))/_xlfn.STDEV.P(Table2[1W Return vs Nifty])</f>
        <v>-0.43726513431856995</v>
      </c>
      <c r="O34">
        <v>1155.44</v>
      </c>
      <c r="P34">
        <v>1066.9356789869801</v>
      </c>
      <c r="Q34">
        <v>794.41457358080197</v>
      </c>
      <c r="R34">
        <v>60.156209447325203</v>
      </c>
      <c r="S34" s="1">
        <f>(Table2[[#This Row],[Close Price]]-Table2[[#This Row],[20D EMA]])/Table2[[#This Row],[20D EMA]]</f>
        <v>6.9981998199819886E-2</v>
      </c>
      <c r="T34" s="1">
        <f>(Table2[[#This Row],[Close Price]]-Table2[[#This Row],[50D EMA]])/Table2[[#This Row],[50D EMA]]</f>
        <v>0.15873901712034383</v>
      </c>
      <c r="U34" s="1">
        <f>(Table2[[#This Row],[Close Price]]-Table2[[#This Row],[200D EMA]])/Table2[[#This Row],[200D EMA]]</f>
        <v>0.55624033233354653</v>
      </c>
      <c r="V34">
        <v>1.9661157926642301</v>
      </c>
      <c r="W34">
        <v>1180</v>
      </c>
      <c r="X34">
        <v>1266.6500000000001</v>
      </c>
      <c r="Y34">
        <v>1180</v>
      </c>
      <c r="Z34">
        <v>1334.65</v>
      </c>
      <c r="AA34">
        <v>1180</v>
      </c>
      <c r="AB34">
        <v>1334.65</v>
      </c>
      <c r="AC34" s="1">
        <f>(Table2[[#This Row],[Close Price]]/Table2[[#This Row],[Day Low]])-1</f>
        <v>4.7711864406779547E-2</v>
      </c>
      <c r="AD34" s="1">
        <f>(Table2[[#This Row],[Day High]]/Table2[[#This Row],[Close Price]])-1</f>
        <v>2.454905767208615E-2</v>
      </c>
      <c r="AE34" s="1">
        <f>(Table2[[#This Row],[Close Price]]/Table2[[#This Row],[Current Week Low]])-1</f>
        <v>4.7711864406779547E-2</v>
      </c>
      <c r="AF34" s="1">
        <f>(Table2[[#This Row],[Current Week High]]/Table2[[#This Row],[Close Price]])-1</f>
        <v>7.9551888700153839E-2</v>
      </c>
      <c r="AG34" s="1">
        <f>(Table2[[#This Row],[Close Price]]/Table2[[#This Row],[Current Month Low]])-1</f>
        <v>4.7711864406779547E-2</v>
      </c>
      <c r="AH34" s="1">
        <f>(Table2[[#This Row],[Current Month High]]/Table2[[#This Row],[Close Price]])-1</f>
        <v>7.9551888700153839E-2</v>
      </c>
      <c r="AI34">
        <v>7.9551888700153803</v>
      </c>
      <c r="AJ34">
        <v>421.425558835934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0.27</v>
      </c>
      <c r="AM34" t="s">
        <v>3215</v>
      </c>
      <c r="AN34">
        <v>15.47</v>
      </c>
      <c r="AO34" t="s">
        <v>3215</v>
      </c>
      <c r="AP34">
        <v>0.11056849516768499</v>
      </c>
      <c r="AQ34">
        <f>(Table2[[#This Row],[Sharpe Ratio]]-AVERAGE(Table2[Sharpe Ratio]))/_xlfn.STDEV.P(Table2[Sharpe Ratio])</f>
        <v>0.60157683374092352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13.29305158308483</v>
      </c>
      <c r="AS34">
        <f>_xlfn.RANK.AVG(Table2[[#This Row],[1Y Return vs Nifty Z-Score]],Table2[1Y Return vs Nifty Z-Score])</f>
        <v>1</v>
      </c>
      <c r="AT34">
        <f>_xlfn.RANK.AVG(Table2[[#This Row],[6M Return vs Nifty Z-Score]],Table2[6M Return vs Nifty Z-Score])</f>
        <v>8</v>
      </c>
      <c r="AU34">
        <f>_xlfn.RANK.AVG(Table2[[#This Row],[Sharpe Ratio Z-Score]],Table2[Sharpe Ratio Z-Score])</f>
        <v>191</v>
      </c>
      <c r="AV34">
        <f>(Table2[[#This Row],[Rank 1Y]]+Table2[[#This Row],[Rank 6M]]+Table2[[#This Row],[Rank Sharpe]])/3</f>
        <v>66.666666666666671</v>
      </c>
    </row>
    <row r="35" spans="1:48" x14ac:dyDescent="0.3">
      <c r="A35" t="s">
        <v>591</v>
      </c>
      <c r="B35" t="s">
        <v>592</v>
      </c>
      <c r="C35" t="s">
        <v>3156</v>
      </c>
      <c r="D35" t="s">
        <v>378</v>
      </c>
      <c r="E35">
        <v>32644.486211579999</v>
      </c>
      <c r="F35">
        <v>6413.1</v>
      </c>
      <c r="G35">
        <v>120.25613978266099</v>
      </c>
      <c r="H35">
        <f>(Table2[[#This Row],[1Y Return vs Nifty]]-AVERAGE(Table2[1Y Return vs Nifty]))/_xlfn.STDEV.P(Table2[1Y Return vs Nifty])</f>
        <v>1.812534820445951</v>
      </c>
      <c r="I35">
        <v>14.9285540231268</v>
      </c>
      <c r="J35">
        <f>(Table2[[#This Row],[1M Return vs Nifty]]-AVERAGE(Table2[1M Return vs Nifty]))/_xlfn.STDEV.P(Table2[1M Return vs Nifty])</f>
        <v>0.95932904759360771</v>
      </c>
      <c r="K35">
        <v>55.996329563451802</v>
      </c>
      <c r="L35">
        <f>(Table2[[#This Row],[6M Return vs Nifty]]-AVERAGE(Table2[6M Return vs Nifty]))/_xlfn.STDEV.P(Table2[6M Return vs Nifty])</f>
        <v>1.61804470628146</v>
      </c>
      <c r="M35">
        <v>-1.68950487003102</v>
      </c>
      <c r="N35">
        <f>(Table2[[#This Row],[1W Return vs Nifty]]-AVERAGE(Table2[1W Return vs Nifty]))/_xlfn.STDEV.P(Table2[1W Return vs Nifty])</f>
        <v>-0.6454504038522485</v>
      </c>
      <c r="O35">
        <v>6407.01</v>
      </c>
      <c r="P35">
        <v>5969.2427003549401</v>
      </c>
      <c r="Q35">
        <v>4561.2949922423004</v>
      </c>
      <c r="R35">
        <v>46.261205028949803</v>
      </c>
      <c r="S35" s="1">
        <f>(Table2[[#This Row],[Close Price]]-Table2[[#This Row],[20D EMA]])/Table2[[#This Row],[20D EMA]]</f>
        <v>9.5052138204874742E-4</v>
      </c>
      <c r="T35" s="1">
        <f>(Table2[[#This Row],[Close Price]]-Table2[[#This Row],[50D EMA]])/Table2[[#This Row],[50D EMA]]</f>
        <v>7.4357388688295056E-2</v>
      </c>
      <c r="U35" s="1">
        <f>(Table2[[#This Row],[Close Price]]-Table2[[#This Row],[200D EMA]])/Table2[[#This Row],[200D EMA]]</f>
        <v>0.40598229470077873</v>
      </c>
      <c r="V35">
        <v>1.02563211837426</v>
      </c>
      <c r="W35">
        <v>6376.7</v>
      </c>
      <c r="X35">
        <v>6530</v>
      </c>
      <c r="Y35">
        <v>6137</v>
      </c>
      <c r="Z35">
        <v>6599.1</v>
      </c>
      <c r="AA35">
        <v>6137</v>
      </c>
      <c r="AB35">
        <v>6617.85</v>
      </c>
      <c r="AC35" s="1">
        <f>(Table2[[#This Row],[Close Price]]/Table2[[#This Row],[Day Low]])-1</f>
        <v>5.7082817131117736E-3</v>
      </c>
      <c r="AD35" s="1">
        <f>(Table2[[#This Row],[Day High]]/Table2[[#This Row],[Close Price]])-1</f>
        <v>1.8228313919945061E-2</v>
      </c>
      <c r="AE35" s="1">
        <f>(Table2[[#This Row],[Close Price]]/Table2[[#This Row],[Current Week Low]])-1</f>
        <v>4.49894085057847E-2</v>
      </c>
      <c r="AF35" s="1">
        <f>(Table2[[#This Row],[Current Week High]]/Table2[[#This Row],[Close Price]])-1</f>
        <v>2.9003134209664605E-2</v>
      </c>
      <c r="AG35" s="1">
        <f>(Table2[[#This Row],[Close Price]]/Table2[[#This Row],[Current Month Low]])-1</f>
        <v>4.49894085057847E-2</v>
      </c>
      <c r="AH35" s="1">
        <f>(Table2[[#This Row],[Current Month High]]/Table2[[#This Row],[Close Price]])-1</f>
        <v>3.1926837254993679E-2</v>
      </c>
      <c r="AI35">
        <v>7.1244795808579298</v>
      </c>
      <c r="AJ35">
        <v>163.908150038065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0.31</v>
      </c>
      <c r="AM35" t="s">
        <v>3215</v>
      </c>
      <c r="AN35">
        <v>-4.08</v>
      </c>
      <c r="AO35" t="s">
        <v>3216</v>
      </c>
      <c r="AP35">
        <v>0.14653494899541999</v>
      </c>
      <c r="AQ35">
        <f>(Table2[[#This Row],[Sharpe Ratio]]-AVERAGE(Table2[Sharpe Ratio]))/_xlfn.STDEV.P(Table2[Sharpe Ratio])</f>
        <v>1.031080134460876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4.775538304929646</v>
      </c>
      <c r="AS35">
        <f>_xlfn.RANK.AVG(Table2[[#This Row],[1Y Return vs Nifty Z-Score]],Table2[1Y Return vs Nifty Z-Score])</f>
        <v>42</v>
      </c>
      <c r="AT35">
        <f>_xlfn.RANK.AVG(Table2[[#This Row],[6M Return vs Nifty Z-Score]],Table2[6M Return vs Nifty Z-Score])</f>
        <v>48</v>
      </c>
      <c r="AU35">
        <f>_xlfn.RANK.AVG(Table2[[#This Row],[Sharpe Ratio Z-Score]],Table2[Sharpe Ratio Z-Score])</f>
        <v>111</v>
      </c>
      <c r="AV35">
        <f>(Table2[[#This Row],[Rank 1Y]]+Table2[[#This Row],[Rank 6M]]+Table2[[#This Row],[Rank Sharpe]])/3</f>
        <v>67</v>
      </c>
    </row>
    <row r="36" spans="1:48" x14ac:dyDescent="0.3">
      <c r="A36" t="s">
        <v>471</v>
      </c>
      <c r="B36" t="s">
        <v>472</v>
      </c>
      <c r="C36" t="s">
        <v>3160</v>
      </c>
      <c r="D36" t="s">
        <v>51</v>
      </c>
      <c r="E36">
        <v>47026.6561974</v>
      </c>
      <c r="F36">
        <v>1666.5</v>
      </c>
      <c r="G36">
        <v>87.839613811333194</v>
      </c>
      <c r="H36">
        <f>(Table2[[#This Row],[1Y Return vs Nifty]]-AVERAGE(Table2[1Y Return vs Nifty]))/_xlfn.STDEV.P(Table2[1Y Return vs Nifty])</f>
        <v>1.2212353198233261</v>
      </c>
      <c r="I36">
        <v>2.4072034667870801</v>
      </c>
      <c r="J36">
        <f>(Table2[[#This Row],[1M Return vs Nifty]]-AVERAGE(Table2[1M Return vs Nifty]))/_xlfn.STDEV.P(Table2[1M Return vs Nifty])</f>
        <v>-0.25733467534742377</v>
      </c>
      <c r="K36">
        <v>54.866683752521098</v>
      </c>
      <c r="L36">
        <f>(Table2[[#This Row],[6M Return vs Nifty]]-AVERAGE(Table2[6M Return vs Nifty]))/_xlfn.STDEV.P(Table2[6M Return vs Nifty])</f>
        <v>1.580875942334929</v>
      </c>
      <c r="M36">
        <v>-1.3387744518274201</v>
      </c>
      <c r="N36">
        <f>(Table2[[#This Row],[1W Return vs Nifty]]-AVERAGE(Table2[1W Return vs Nifty]))/_xlfn.STDEV.P(Table2[1W Return vs Nifty])</f>
        <v>-0.55525412512161365</v>
      </c>
      <c r="O36">
        <v>1701.95</v>
      </c>
      <c r="P36">
        <v>1672.2703389682599</v>
      </c>
      <c r="Q36">
        <v>1354.96783663883</v>
      </c>
      <c r="R36">
        <v>41.933783080683703</v>
      </c>
      <c r="S36" s="1">
        <f>(Table2[[#This Row],[Close Price]]-Table2[[#This Row],[20D EMA]])/Table2[[#This Row],[20D EMA]]</f>
        <v>-2.0829049031992741E-2</v>
      </c>
      <c r="T36" s="1">
        <f>(Table2[[#This Row],[Close Price]]-Table2[[#This Row],[50D EMA]])/Table2[[#This Row],[50D EMA]]</f>
        <v>-3.4506017560653772E-3</v>
      </c>
      <c r="U36" s="1">
        <f>(Table2[[#This Row],[Close Price]]-Table2[[#This Row],[200D EMA]])/Table2[[#This Row],[200D EMA]]</f>
        <v>0.22991849321971</v>
      </c>
      <c r="V36">
        <v>0.64896390997341302</v>
      </c>
      <c r="W36">
        <v>1650</v>
      </c>
      <c r="X36">
        <v>1681.1</v>
      </c>
      <c r="Y36">
        <v>1644.1</v>
      </c>
      <c r="Z36">
        <v>1776.75</v>
      </c>
      <c r="AA36">
        <v>1644.1</v>
      </c>
      <c r="AB36">
        <v>1776.75</v>
      </c>
      <c r="AC36" s="1">
        <f>(Table2[[#This Row],[Close Price]]/Table2[[#This Row],[Day Low]])-1</f>
        <v>1.0000000000000009E-2</v>
      </c>
      <c r="AD36" s="1">
        <f>(Table2[[#This Row],[Day High]]/Table2[[#This Row],[Close Price]])-1</f>
        <v>8.7608760876087821E-3</v>
      </c>
      <c r="AE36" s="1">
        <f>(Table2[[#This Row],[Close Price]]/Table2[[#This Row],[Current Week Low]])-1</f>
        <v>1.3624475396873725E-2</v>
      </c>
      <c r="AF36" s="1">
        <f>(Table2[[#This Row],[Current Week High]]/Table2[[#This Row],[Close Price]])-1</f>
        <v>6.6156615661566054E-2</v>
      </c>
      <c r="AG36" s="1">
        <f>(Table2[[#This Row],[Close Price]]/Table2[[#This Row],[Current Month Low]])-1</f>
        <v>1.3624475396873725E-2</v>
      </c>
      <c r="AH36" s="1">
        <f>(Table2[[#This Row],[Current Month High]]/Table2[[#This Row],[Close Price]])-1</f>
        <v>6.6156615661566054E-2</v>
      </c>
      <c r="AI36">
        <v>9.8679867986798602</v>
      </c>
      <c r="AJ36">
        <v>130.78520980473601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-0.01</v>
      </c>
      <c r="AM36" t="s">
        <v>3216</v>
      </c>
      <c r="AN36">
        <v>-1.1499999999999999</v>
      </c>
      <c r="AO36" t="s">
        <v>3216</v>
      </c>
      <c r="AP36">
        <v>0.163065716123693</v>
      </c>
      <c r="AQ36">
        <f>(Table2[[#This Row],[Sharpe Ratio]]-AVERAGE(Table2[Sharpe Ratio]))/_xlfn.STDEV.P(Table2[Sharpe Ratio])</f>
        <v>1.2284868368016852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3.2180092984909026</v>
      </c>
      <c r="AS36">
        <f>_xlfn.RANK.AVG(Table2[[#This Row],[1Y Return vs Nifty Z-Score]],Table2[1Y Return vs Nifty Z-Score])</f>
        <v>77</v>
      </c>
      <c r="AT36">
        <f>_xlfn.RANK.AVG(Table2[[#This Row],[6M Return vs Nifty Z-Score]],Table2[6M Return vs Nifty Z-Score])</f>
        <v>51</v>
      </c>
      <c r="AU36">
        <f>_xlfn.RANK.AVG(Table2[[#This Row],[Sharpe Ratio Z-Score]],Table2[Sharpe Ratio Z-Score])</f>
        <v>76</v>
      </c>
      <c r="AV36">
        <f>(Table2[[#This Row],[Rank 1Y]]+Table2[[#This Row],[Rank 6M]]+Table2[[#This Row],[Rank Sharpe]])/3</f>
        <v>68</v>
      </c>
    </row>
    <row r="37" spans="1:48" x14ac:dyDescent="0.3">
      <c r="A37" t="s">
        <v>561</v>
      </c>
      <c r="B37" t="s">
        <v>562</v>
      </c>
      <c r="C37" t="s">
        <v>3170</v>
      </c>
      <c r="D37" t="s">
        <v>158</v>
      </c>
      <c r="E37">
        <v>35330.821509000001</v>
      </c>
      <c r="F37">
        <v>8162.25</v>
      </c>
      <c r="G37">
        <v>182.26301296865199</v>
      </c>
      <c r="H37">
        <f>(Table2[[#This Row],[1Y Return vs Nifty]]-AVERAGE(Table2[1Y Return vs Nifty]))/_xlfn.STDEV.P(Table2[1Y Return vs Nifty])</f>
        <v>2.9435823973046351</v>
      </c>
      <c r="I37">
        <v>3.3578293750727202</v>
      </c>
      <c r="J37">
        <f>(Table2[[#This Row],[1M Return vs Nifty]]-AVERAGE(Table2[1M Return vs Nifty]))/_xlfn.STDEV.P(Table2[1M Return vs Nifty])</f>
        <v>-0.1649650821877299</v>
      </c>
      <c r="K37">
        <v>84.623675420909393</v>
      </c>
      <c r="L37">
        <f>(Table2[[#This Row],[6M Return vs Nifty]]-AVERAGE(Table2[6M Return vs Nifty]))/_xlfn.STDEV.P(Table2[6M Return vs Nifty])</f>
        <v>2.5599709722806159</v>
      </c>
      <c r="M37">
        <v>8.0462313610663099</v>
      </c>
      <c r="N37">
        <f>(Table2[[#This Row],[1W Return vs Nifty]]-AVERAGE(Table2[1W Return vs Nifty]))/_xlfn.STDEV.P(Table2[1W Return vs Nifty])</f>
        <v>1.8582593777106347</v>
      </c>
      <c r="O37">
        <v>7896.27</v>
      </c>
      <c r="P37">
        <v>7476.6459272883003</v>
      </c>
      <c r="Q37">
        <v>5672.1666351204503</v>
      </c>
      <c r="R37">
        <v>58.249685644331102</v>
      </c>
      <c r="S37" s="1">
        <f>(Table2[[#This Row],[Close Price]]-Table2[[#This Row],[20D EMA]])/Table2[[#This Row],[20D EMA]]</f>
        <v>3.3684258516995941E-2</v>
      </c>
      <c r="T37" s="1">
        <f>(Table2[[#This Row],[Close Price]]-Table2[[#This Row],[50D EMA]])/Table2[[#This Row],[50D EMA]]</f>
        <v>9.169941700855172E-2</v>
      </c>
      <c r="U37" s="1">
        <f>(Table2[[#This Row],[Close Price]]-Table2[[#This Row],[200D EMA]])/Table2[[#This Row],[200D EMA]]</f>
        <v>0.43900038998531149</v>
      </c>
      <c r="V37">
        <v>0.58033737834914101</v>
      </c>
      <c r="W37">
        <v>8111.7</v>
      </c>
      <c r="X37">
        <v>8434.25</v>
      </c>
      <c r="Y37">
        <v>8101</v>
      </c>
      <c r="Z37">
        <v>8508.9500000000007</v>
      </c>
      <c r="AA37">
        <v>7700</v>
      </c>
      <c r="AB37">
        <v>8508.9500000000007</v>
      </c>
      <c r="AC37" s="1">
        <f>(Table2[[#This Row],[Close Price]]/Table2[[#This Row],[Day Low]])-1</f>
        <v>6.2317393394726306E-3</v>
      </c>
      <c r="AD37" s="1">
        <f>(Table2[[#This Row],[Day High]]/Table2[[#This Row],[Close Price]])-1</f>
        <v>3.3324144690495938E-2</v>
      </c>
      <c r="AE37" s="1">
        <f>(Table2[[#This Row],[Close Price]]/Table2[[#This Row],[Current Week Low]])-1</f>
        <v>7.5607949635847493E-3</v>
      </c>
      <c r="AF37" s="1">
        <f>(Table2[[#This Row],[Current Week High]]/Table2[[#This Row],[Close Price]])-1</f>
        <v>4.2476032956598964E-2</v>
      </c>
      <c r="AG37" s="1">
        <f>(Table2[[#This Row],[Close Price]]/Table2[[#This Row],[Current Month Low]])-1</f>
        <v>6.0032467532467493E-2</v>
      </c>
      <c r="AH37" s="1">
        <f>(Table2[[#This Row],[Current Month High]]/Table2[[#This Row],[Close Price]])-1</f>
        <v>4.2476032956598964E-2</v>
      </c>
      <c r="AI37">
        <v>7.2008331036172502</v>
      </c>
      <c r="AJ37">
        <v>210.70612866387501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0.28999999999999998</v>
      </c>
      <c r="AM37" t="s">
        <v>3215</v>
      </c>
      <c r="AN37">
        <v>7.41</v>
      </c>
      <c r="AO37" t="s">
        <v>3215</v>
      </c>
      <c r="AP37">
        <v>0.11746360977871199</v>
      </c>
      <c r="AQ37">
        <f>(Table2[[#This Row],[Sharpe Ratio]]-AVERAGE(Table2[Sharpe Ratio]))/_xlfn.STDEV.P(Table2[Sharpe Ratio])</f>
        <v>0.68391674132432745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7.8807644064324833</v>
      </c>
      <c r="AS37">
        <f>_xlfn.RANK.AVG(Table2[[#This Row],[1Y Return vs Nifty Z-Score]],Table2[1Y Return vs Nifty Z-Score])</f>
        <v>14</v>
      </c>
      <c r="AT37">
        <f>_xlfn.RANK.AVG(Table2[[#This Row],[6M Return vs Nifty Z-Score]],Table2[6M Return vs Nifty Z-Score])</f>
        <v>15</v>
      </c>
      <c r="AU37">
        <f>_xlfn.RANK.AVG(Table2[[#This Row],[Sharpe Ratio Z-Score]],Table2[Sharpe Ratio Z-Score])</f>
        <v>175</v>
      </c>
      <c r="AV37">
        <f>(Table2[[#This Row],[Rank 1Y]]+Table2[[#This Row],[Rank 6M]]+Table2[[#This Row],[Rank Sharpe]])/3</f>
        <v>68</v>
      </c>
    </row>
    <row r="38" spans="1:48" x14ac:dyDescent="0.3">
      <c r="A38" t="s">
        <v>1253</v>
      </c>
      <c r="B38" t="s">
        <v>1254</v>
      </c>
      <c r="C38" t="s">
        <v>3169</v>
      </c>
      <c r="D38" t="s">
        <v>138</v>
      </c>
      <c r="E38">
        <v>9282.2339233500006</v>
      </c>
      <c r="F38">
        <v>1113.1500000000001</v>
      </c>
      <c r="G38">
        <v>171.96117563520801</v>
      </c>
      <c r="H38">
        <f>(Table2[[#This Row],[1Y Return vs Nifty]]-AVERAGE(Table2[1Y Return vs Nifty]))/_xlfn.STDEV.P(Table2[1Y Return vs Nifty])</f>
        <v>2.7556698715716554</v>
      </c>
      <c r="I38">
        <v>48.331077548640799</v>
      </c>
      <c r="J38">
        <f>(Table2[[#This Row],[1M Return vs Nifty]]-AVERAGE(Table2[1M Return vs Nifty]))/_xlfn.STDEV.P(Table2[1M Return vs Nifty])</f>
        <v>4.2049564617706583</v>
      </c>
      <c r="K38">
        <v>35.486353870934103</v>
      </c>
      <c r="L38">
        <f>(Table2[[#This Row],[6M Return vs Nifty]]-AVERAGE(Table2[6M Return vs Nifty]))/_xlfn.STDEV.P(Table2[6M Return vs Nifty])</f>
        <v>0.9432044707954319</v>
      </c>
      <c r="M38">
        <v>5.0221063642038004</v>
      </c>
      <c r="N38">
        <f>(Table2[[#This Row],[1W Return vs Nifty]]-AVERAGE(Table2[1W Return vs Nifty]))/_xlfn.STDEV.P(Table2[1W Return vs Nifty])</f>
        <v>1.0805543171391561</v>
      </c>
      <c r="O38">
        <v>1038.19</v>
      </c>
      <c r="P38">
        <v>961.16121403529598</v>
      </c>
      <c r="Q38">
        <v>824.45094695778698</v>
      </c>
      <c r="R38">
        <v>60.520440260815199</v>
      </c>
      <c r="S38" s="1">
        <f>(Table2[[#This Row],[Close Price]]-Table2[[#This Row],[20D EMA]])/Table2[[#This Row],[20D EMA]]</f>
        <v>7.220258334216284E-2</v>
      </c>
      <c r="T38" s="1">
        <f>(Table2[[#This Row],[Close Price]]-Table2[[#This Row],[50D EMA]])/Table2[[#This Row],[50D EMA]]</f>
        <v>0.15813037786512549</v>
      </c>
      <c r="U38" s="1">
        <f>(Table2[[#This Row],[Close Price]]-Table2[[#This Row],[200D EMA]])/Table2[[#This Row],[200D EMA]]</f>
        <v>0.35017129170329508</v>
      </c>
      <c r="V38">
        <v>1.5471977592972299</v>
      </c>
      <c r="W38">
        <v>1102</v>
      </c>
      <c r="X38">
        <v>1148.75</v>
      </c>
      <c r="Y38">
        <v>1024.05</v>
      </c>
      <c r="Z38">
        <v>1195</v>
      </c>
      <c r="AA38">
        <v>1024.05</v>
      </c>
      <c r="AB38">
        <v>1195</v>
      </c>
      <c r="AC38" s="1">
        <f>(Table2[[#This Row],[Close Price]]/Table2[[#This Row],[Day Low]])-1</f>
        <v>1.0117967332123445E-2</v>
      </c>
      <c r="AD38" s="1">
        <f>(Table2[[#This Row],[Day High]]/Table2[[#This Row],[Close Price]])-1</f>
        <v>3.1981314288280993E-2</v>
      </c>
      <c r="AE38" s="1">
        <f>(Table2[[#This Row],[Close Price]]/Table2[[#This Row],[Current Week Low]])-1</f>
        <v>8.7007470338362536E-2</v>
      </c>
      <c r="AF38" s="1">
        <f>(Table2[[#This Row],[Current Week High]]/Table2[[#This Row],[Close Price]])-1</f>
        <v>7.3530072317297579E-2</v>
      </c>
      <c r="AG38" s="1">
        <f>(Table2[[#This Row],[Close Price]]/Table2[[#This Row],[Current Month Low]])-1</f>
        <v>8.7007470338362536E-2</v>
      </c>
      <c r="AH38" s="1">
        <f>(Table2[[#This Row],[Current Month High]]/Table2[[#This Row],[Close Price]])-1</f>
        <v>7.3530072317297579E-2</v>
      </c>
      <c r="AI38">
        <v>7.3530072317297499</v>
      </c>
      <c r="AJ38">
        <v>206.991174848317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0.37</v>
      </c>
      <c r="AM38" t="s">
        <v>3215</v>
      </c>
      <c r="AN38">
        <v>12.63</v>
      </c>
      <c r="AO38" t="s">
        <v>3215</v>
      </c>
      <c r="AP38">
        <v>0.15308249596128201</v>
      </c>
      <c r="AQ38">
        <f>(Table2[[#This Row],[Sharpe Ratio]]-AVERAGE(Table2[Sharpe Ratio]))/_xlfn.STDEV.P(Table2[Sharpe Ratio])</f>
        <v>1.1092694674133523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10.093654588690256</v>
      </c>
      <c r="AS38">
        <f>_xlfn.RANK.AVG(Table2[[#This Row],[1Y Return vs Nifty Z-Score]],Table2[1Y Return vs Nifty Z-Score])</f>
        <v>18</v>
      </c>
      <c r="AT38">
        <f>_xlfn.RANK.AVG(Table2[[#This Row],[6M Return vs Nifty Z-Score]],Table2[6M Return vs Nifty Z-Score])</f>
        <v>95</v>
      </c>
      <c r="AU38">
        <f>_xlfn.RANK.AVG(Table2[[#This Row],[Sharpe Ratio Z-Score]],Table2[Sharpe Ratio Z-Score])</f>
        <v>96</v>
      </c>
      <c r="AV38">
        <f>(Table2[[#This Row],[Rank 1Y]]+Table2[[#This Row],[Rank 6M]]+Table2[[#This Row],[Rank Sharpe]])/3</f>
        <v>69.666666666666671</v>
      </c>
    </row>
    <row r="39" spans="1:48" x14ac:dyDescent="0.3">
      <c r="A39" t="s">
        <v>880</v>
      </c>
      <c r="B39" t="s">
        <v>881</v>
      </c>
      <c r="C39" t="s">
        <v>3165</v>
      </c>
      <c r="D39" t="s">
        <v>311</v>
      </c>
      <c r="E39">
        <v>17482.353480000002</v>
      </c>
      <c r="F39">
        <v>1526.15</v>
      </c>
      <c r="G39">
        <v>72.396036785252605</v>
      </c>
      <c r="H39">
        <f>(Table2[[#This Row],[1Y Return vs Nifty]]-AVERAGE(Table2[1Y Return vs Nifty]))/_xlfn.STDEV.P(Table2[1Y Return vs Nifty])</f>
        <v>0.93953396195957795</v>
      </c>
      <c r="I39">
        <v>6.1027599437096498</v>
      </c>
      <c r="J39">
        <f>(Table2[[#This Row],[1M Return vs Nifty]]-AVERAGE(Table2[1M Return vs Nifty]))/_xlfn.STDEV.P(Table2[1M Return vs Nifty])</f>
        <v>0.10175194884064732</v>
      </c>
      <c r="K39">
        <v>55.8352198690081</v>
      </c>
      <c r="L39">
        <f>(Table2[[#This Row],[6M Return vs Nifty]]-AVERAGE(Table2[6M Return vs Nifty]))/_xlfn.STDEV.P(Table2[6M Return vs Nifty])</f>
        <v>1.6127437100361484</v>
      </c>
      <c r="M39">
        <v>-2.2120230353490702</v>
      </c>
      <c r="N39">
        <f>(Table2[[#This Row],[1W Return vs Nifty]]-AVERAGE(Table2[1W Return vs Nifty]))/_xlfn.STDEV.P(Table2[1W Return vs Nifty])</f>
        <v>-0.77982481689072081</v>
      </c>
      <c r="O39">
        <v>1609.67</v>
      </c>
      <c r="P39">
        <v>1697.1884549459201</v>
      </c>
      <c r="Q39">
        <v>1516.34715829211</v>
      </c>
      <c r="R39">
        <v>37.081297119382697</v>
      </c>
      <c r="S39" s="1">
        <f>(Table2[[#This Row],[Close Price]]-Table2[[#This Row],[20D EMA]])/Table2[[#This Row],[20D EMA]]</f>
        <v>-5.1886411500493876E-2</v>
      </c>
      <c r="T39" s="1">
        <f>(Table2[[#This Row],[Close Price]]-Table2[[#This Row],[50D EMA]])/Table2[[#This Row],[50D EMA]]</f>
        <v>-0.10077752676638965</v>
      </c>
      <c r="U39" s="1">
        <f>(Table2[[#This Row],[Close Price]]-Table2[[#This Row],[200D EMA]])/Table2[[#This Row],[200D EMA]]</f>
        <v>6.4647740158205336E-3</v>
      </c>
      <c r="V39">
        <v>0.38224355180208303</v>
      </c>
      <c r="W39">
        <v>1520.8</v>
      </c>
      <c r="X39">
        <v>1579.9</v>
      </c>
      <c r="Y39">
        <v>1510.55</v>
      </c>
      <c r="Z39">
        <v>1621.4</v>
      </c>
      <c r="AA39">
        <v>1510.55</v>
      </c>
      <c r="AB39">
        <v>1628.85</v>
      </c>
      <c r="AC39" s="1">
        <f>(Table2[[#This Row],[Close Price]]/Table2[[#This Row],[Day Low]])-1</f>
        <v>3.5178853235140473E-3</v>
      </c>
      <c r="AD39" s="1">
        <f>(Table2[[#This Row],[Day High]]/Table2[[#This Row],[Close Price]])-1</f>
        <v>3.5219342790682395E-2</v>
      </c>
      <c r="AE39" s="1">
        <f>(Table2[[#This Row],[Close Price]]/Table2[[#This Row],[Current Week Low]])-1</f>
        <v>1.032736420509095E-2</v>
      </c>
      <c r="AF39" s="1">
        <f>(Table2[[#This Row],[Current Week High]]/Table2[[#This Row],[Close Price]])-1</f>
        <v>6.2411951643023267E-2</v>
      </c>
      <c r="AG39" s="1">
        <f>(Table2[[#This Row],[Close Price]]/Table2[[#This Row],[Current Month Low]])-1</f>
        <v>1.032736420509095E-2</v>
      </c>
      <c r="AH39" s="1">
        <f>(Table2[[#This Row],[Current Month High]]/Table2[[#This Row],[Close Price]])-1</f>
        <v>6.7293516364708372E-2</v>
      </c>
      <c r="AI39">
        <v>85.682927628345794</v>
      </c>
      <c r="AJ39">
        <v>126.616675328532</v>
      </c>
      <c r="AK39" t="str">
        <f>IF(AND(Table2[[#This Row],[20D EMA]]&gt;Table2[[#This Row],[50D EMA]],Table2[[#This Row],[50D EMA]]&gt;Table2[[#This Row],[200D EMA]]),"Uptrend","Downtrend/NoTrend")</f>
        <v>Downtrend/NoTrend</v>
      </c>
      <c r="AL39">
        <v>-7.0000000000000007E-2</v>
      </c>
      <c r="AM39" t="s">
        <v>3216</v>
      </c>
      <c r="AN39">
        <v>-5.19</v>
      </c>
      <c r="AO39" t="s">
        <v>3216</v>
      </c>
      <c r="AP39">
        <v>0.15906980232085999</v>
      </c>
      <c r="AQ39">
        <f>(Table2[[#This Row],[Sharpe Ratio]]-AVERAGE(Table2[Sharpe Ratio]))/_xlfn.STDEV.P(Table2[Sharpe Ratio])</f>
        <v>1.1807685330754021</v>
      </c>
      <c r="AR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">
        <f>_xlfn.RANK.AVG(Table2[[#This Row],[1Y Return vs Nifty Z-Score]],Table2[1Y Return vs Nifty Z-Score])</f>
        <v>99</v>
      </c>
      <c r="AT39">
        <f>_xlfn.RANK.AVG(Table2[[#This Row],[6M Return vs Nifty Z-Score]],Table2[6M Return vs Nifty Z-Score])</f>
        <v>49</v>
      </c>
      <c r="AU39">
        <f>_xlfn.RANK.AVG(Table2[[#This Row],[Sharpe Ratio Z-Score]],Table2[Sharpe Ratio Z-Score])</f>
        <v>86</v>
      </c>
      <c r="AV39">
        <f>(Table2[[#This Row],[Rank 1Y]]+Table2[[#This Row],[Rank 6M]]+Table2[[#This Row],[Rank Sharpe]])/3</f>
        <v>78</v>
      </c>
    </row>
    <row r="40" spans="1:48" x14ac:dyDescent="0.3">
      <c r="A40" t="s">
        <v>589</v>
      </c>
      <c r="B40" t="s">
        <v>590</v>
      </c>
      <c r="C40" t="s">
        <v>3160</v>
      </c>
      <c r="D40" t="s">
        <v>51</v>
      </c>
      <c r="E40">
        <v>32780.329384119999</v>
      </c>
      <c r="F40">
        <v>1287.7</v>
      </c>
      <c r="G40">
        <v>102.411231767213</v>
      </c>
      <c r="H40">
        <f>(Table2[[#This Row],[1Y Return vs Nifty]]-AVERAGE(Table2[1Y Return vs Nifty]))/_xlfn.STDEV.P(Table2[1Y Return vs Nifty])</f>
        <v>1.4870315506778096</v>
      </c>
      <c r="I40">
        <v>13.4271221957171</v>
      </c>
      <c r="J40">
        <f>(Table2[[#This Row],[1M Return vs Nifty]]-AVERAGE(Table2[1M Return vs Nifty]))/_xlfn.STDEV.P(Table2[1M Return vs Nifty])</f>
        <v>0.81343922295695603</v>
      </c>
      <c r="K40">
        <v>86.505671058641695</v>
      </c>
      <c r="L40">
        <f>(Table2[[#This Row],[6M Return vs Nifty]]-AVERAGE(Table2[6M Return vs Nifty]))/_xlfn.STDEV.P(Table2[6M Return vs Nifty])</f>
        <v>2.6218943211129733</v>
      </c>
      <c r="M40">
        <v>-2.9677256571147002</v>
      </c>
      <c r="N40">
        <f>(Table2[[#This Row],[1W Return vs Nifty]]-AVERAGE(Table2[1W Return vs Nifty]))/_xlfn.STDEV.P(Table2[1W Return vs Nifty])</f>
        <v>-0.9741665699082086</v>
      </c>
      <c r="O40">
        <v>1273.44</v>
      </c>
      <c r="P40">
        <v>1199.8695637531</v>
      </c>
      <c r="Q40">
        <v>929.55527004527801</v>
      </c>
      <c r="R40">
        <v>50.359681284693004</v>
      </c>
      <c r="S40" s="1">
        <f>(Table2[[#This Row],[Close Price]]-Table2[[#This Row],[20D EMA]])/Table2[[#This Row],[20D EMA]]</f>
        <v>1.1198014825983156E-2</v>
      </c>
      <c r="T40" s="1">
        <f>(Table2[[#This Row],[Close Price]]-Table2[[#This Row],[50D EMA]])/Table2[[#This Row],[50D EMA]]</f>
        <v>7.3199986815377802E-2</v>
      </c>
      <c r="U40" s="1">
        <f>(Table2[[#This Row],[Close Price]]-Table2[[#This Row],[200D EMA]])/Table2[[#This Row],[200D EMA]]</f>
        <v>0.385286105620462</v>
      </c>
      <c r="V40">
        <v>0.53871515825447003</v>
      </c>
      <c r="W40">
        <v>1267.0999999999999</v>
      </c>
      <c r="X40">
        <v>1300.9000000000001</v>
      </c>
      <c r="Y40">
        <v>1267.0999999999999</v>
      </c>
      <c r="Z40">
        <v>1353.95</v>
      </c>
      <c r="AA40">
        <v>1267.0999999999999</v>
      </c>
      <c r="AB40">
        <v>1353.95</v>
      </c>
      <c r="AC40" s="1">
        <f>(Table2[[#This Row],[Close Price]]/Table2[[#This Row],[Day Low]])-1</f>
        <v>1.6257596085549775E-2</v>
      </c>
      <c r="AD40" s="1">
        <f>(Table2[[#This Row],[Day High]]/Table2[[#This Row],[Close Price]])-1</f>
        <v>1.0250834821775356E-2</v>
      </c>
      <c r="AE40" s="1">
        <f>(Table2[[#This Row],[Close Price]]/Table2[[#This Row],[Current Week Low]])-1</f>
        <v>1.6257596085549775E-2</v>
      </c>
      <c r="AF40" s="1">
        <f>(Table2[[#This Row],[Current Week High]]/Table2[[#This Row],[Close Price]])-1</f>
        <v>5.1448318707773444E-2</v>
      </c>
      <c r="AG40" s="1">
        <f>(Table2[[#This Row],[Close Price]]/Table2[[#This Row],[Current Month Low]])-1</f>
        <v>1.6257596085549775E-2</v>
      </c>
      <c r="AH40" s="1">
        <f>(Table2[[#This Row],[Current Month High]]/Table2[[#This Row],[Close Price]])-1</f>
        <v>5.1448318707773444E-2</v>
      </c>
      <c r="AI40">
        <v>5.1448318707773399</v>
      </c>
      <c r="AJ40">
        <v>137.539199409703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0.22</v>
      </c>
      <c r="AM40" t="s">
        <v>3215</v>
      </c>
      <c r="AN40">
        <v>3.01</v>
      </c>
      <c r="AO40" t="s">
        <v>3215</v>
      </c>
      <c r="AP40">
        <v>0.118734702883425</v>
      </c>
      <c r="AQ40">
        <f>(Table2[[#This Row],[Sharpe Ratio]]-AVERAGE(Table2[Sharpe Ratio]))/_xlfn.STDEV.P(Table2[Sharpe Ratio])</f>
        <v>0.69909584924003798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4.6472943740795687</v>
      </c>
      <c r="AS40">
        <f>_xlfn.RANK.AVG(Table2[[#This Row],[1Y Return vs Nifty Z-Score]],Table2[1Y Return vs Nifty Z-Score])</f>
        <v>56</v>
      </c>
      <c r="AT40">
        <f>_xlfn.RANK.AVG(Table2[[#This Row],[6M Return vs Nifty Z-Score]],Table2[6M Return vs Nifty Z-Score])</f>
        <v>14</v>
      </c>
      <c r="AU40">
        <f>_xlfn.RANK.AVG(Table2[[#This Row],[Sharpe Ratio Z-Score]],Table2[Sharpe Ratio Z-Score])</f>
        <v>170</v>
      </c>
      <c r="AV40">
        <f>(Table2[[#This Row],[Rank 1Y]]+Table2[[#This Row],[Rank 6M]]+Table2[[#This Row],[Rank Sharpe]])/3</f>
        <v>80</v>
      </c>
    </row>
    <row r="41" spans="1:48" x14ac:dyDescent="0.3">
      <c r="A41" t="s">
        <v>919</v>
      </c>
      <c r="B41" t="s">
        <v>920</v>
      </c>
      <c r="C41" t="s">
        <v>3170</v>
      </c>
      <c r="D41" t="s">
        <v>403</v>
      </c>
      <c r="E41">
        <v>16794.049048875</v>
      </c>
      <c r="F41">
        <v>1330.35</v>
      </c>
      <c r="G41">
        <v>86.535047949981205</v>
      </c>
      <c r="H41">
        <f>(Table2[[#This Row],[1Y Return vs Nifty]]-AVERAGE(Table2[1Y Return vs Nifty]))/_xlfn.STDEV.P(Table2[1Y Return vs Nifty])</f>
        <v>1.1974391504549908</v>
      </c>
      <c r="I41">
        <v>33.594768766883099</v>
      </c>
      <c r="J41">
        <f>(Table2[[#This Row],[1M Return vs Nifty]]-AVERAGE(Table2[1M Return vs Nifty]))/_xlfn.STDEV.P(Table2[1M Return vs Nifty])</f>
        <v>2.7730716004571798</v>
      </c>
      <c r="K41">
        <v>131.34060062760301</v>
      </c>
      <c r="L41">
        <f>(Table2[[#This Row],[6M Return vs Nifty]]-AVERAGE(Table2[6M Return vs Nifty]))/_xlfn.STDEV.P(Table2[6M Return vs Nifty])</f>
        <v>4.0970991132549388</v>
      </c>
      <c r="M41">
        <v>6.3387049591818103</v>
      </c>
      <c r="N41">
        <f>(Table2[[#This Row],[1W Return vs Nifty]]-AVERAGE(Table2[1W Return vs Nifty]))/_xlfn.STDEV.P(Table2[1W Return vs Nifty])</f>
        <v>1.4191399877440438</v>
      </c>
      <c r="O41">
        <v>1206.74</v>
      </c>
      <c r="P41">
        <v>1105.8741421601601</v>
      </c>
      <c r="Q41">
        <v>858.27745922192901</v>
      </c>
      <c r="R41">
        <v>68.808332987325002</v>
      </c>
      <c r="S41" s="1">
        <f>(Table2[[#This Row],[Close Price]]-Table2[[#This Row],[20D EMA]])/Table2[[#This Row],[20D EMA]]</f>
        <v>0.10243300130931261</v>
      </c>
      <c r="T41" s="1">
        <f>(Table2[[#This Row],[Close Price]]-Table2[[#This Row],[50D EMA]])/Table2[[#This Row],[50D EMA]]</f>
        <v>0.2029849955632019</v>
      </c>
      <c r="U41" s="1">
        <f>(Table2[[#This Row],[Close Price]]-Table2[[#This Row],[200D EMA]])/Table2[[#This Row],[200D EMA]]</f>
        <v>0.55002323049008883</v>
      </c>
      <c r="V41">
        <v>1.20967081109031</v>
      </c>
      <c r="W41">
        <v>1325</v>
      </c>
      <c r="X41">
        <v>1379.85</v>
      </c>
      <c r="Y41">
        <v>1190</v>
      </c>
      <c r="Z41">
        <v>1403.95</v>
      </c>
      <c r="AA41">
        <v>1190</v>
      </c>
      <c r="AB41">
        <v>1403.95</v>
      </c>
      <c r="AC41" s="1">
        <f>(Table2[[#This Row],[Close Price]]/Table2[[#This Row],[Day Low]])-1</f>
        <v>4.0377358490566451E-3</v>
      </c>
      <c r="AD41" s="1">
        <f>(Table2[[#This Row],[Day High]]/Table2[[#This Row],[Close Price]])-1</f>
        <v>3.7208253467132746E-2</v>
      </c>
      <c r="AE41" s="1">
        <f>(Table2[[#This Row],[Close Price]]/Table2[[#This Row],[Current Week Low]])-1</f>
        <v>0.11794117647058822</v>
      </c>
      <c r="AF41" s="1">
        <f>(Table2[[#This Row],[Current Week High]]/Table2[[#This Row],[Close Price]])-1</f>
        <v>5.532378697335294E-2</v>
      </c>
      <c r="AG41" s="1">
        <f>(Table2[[#This Row],[Close Price]]/Table2[[#This Row],[Current Month Low]])-1</f>
        <v>0.11794117647058822</v>
      </c>
      <c r="AH41" s="1">
        <f>(Table2[[#This Row],[Current Month High]]/Table2[[#This Row],[Close Price]])-1</f>
        <v>5.532378697335294E-2</v>
      </c>
      <c r="AI41">
        <v>5.5323786973352904</v>
      </c>
      <c r="AJ41">
        <v>195.63333333333301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0.35</v>
      </c>
      <c r="AM41" t="s">
        <v>3215</v>
      </c>
      <c r="AN41">
        <v>18.91</v>
      </c>
      <c r="AO41" t="s">
        <v>3215</v>
      </c>
      <c r="AP41">
        <v>0.12536849652304999</v>
      </c>
      <c r="AQ41">
        <f>(Table2[[#This Row],[Sharpe Ratio]]-AVERAGE(Table2[Sharpe Ratio]))/_xlfn.STDEV.P(Table2[Sharpe Ratio])</f>
        <v>0.77831512056883423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10.265064972479989</v>
      </c>
      <c r="AS41">
        <f>_xlfn.RANK.AVG(Table2[[#This Row],[1Y Return vs Nifty Z-Score]],Table2[1Y Return vs Nifty Z-Score])</f>
        <v>79</v>
      </c>
      <c r="AT41">
        <f>_xlfn.RANK.AVG(Table2[[#This Row],[6M Return vs Nifty Z-Score]],Table2[6M Return vs Nifty Z-Score])</f>
        <v>7</v>
      </c>
      <c r="AU41">
        <f>_xlfn.RANK.AVG(Table2[[#This Row],[Sharpe Ratio Z-Score]],Table2[Sharpe Ratio Z-Score])</f>
        <v>154</v>
      </c>
      <c r="AV41">
        <f>(Table2[[#This Row],[Rank 1Y]]+Table2[[#This Row],[Rank 6M]]+Table2[[#This Row],[Rank Sharpe]])/3</f>
        <v>80</v>
      </c>
    </row>
    <row r="42" spans="1:48" x14ac:dyDescent="0.3">
      <c r="A42" t="s">
        <v>1414</v>
      </c>
      <c r="B42" t="s">
        <v>1415</v>
      </c>
      <c r="C42" t="s">
        <v>3160</v>
      </c>
      <c r="D42" t="s">
        <v>51</v>
      </c>
      <c r="E42">
        <v>7604.5690081749999</v>
      </c>
      <c r="F42">
        <v>1499.35</v>
      </c>
      <c r="G42">
        <v>152.181104912389</v>
      </c>
      <c r="H42">
        <f>(Table2[[#This Row],[1Y Return vs Nifty]]-AVERAGE(Table2[1Y Return vs Nifty]))/_xlfn.STDEV.P(Table2[1Y Return vs Nifty])</f>
        <v>2.3948679166975251</v>
      </c>
      <c r="I42">
        <v>23.307706791691501</v>
      </c>
      <c r="J42">
        <f>(Table2[[#This Row],[1M Return vs Nifty]]-AVERAGE(Table2[1M Return vs Nifty]))/_xlfn.STDEV.P(Table2[1M Return vs Nifty])</f>
        <v>1.7735072911163816</v>
      </c>
      <c r="K42">
        <v>36.946775096770203</v>
      </c>
      <c r="L42">
        <f>(Table2[[#This Row],[6M Return vs Nifty]]-AVERAGE(Table2[6M Return vs Nifty]))/_xlfn.STDEV.P(Table2[6M Return vs Nifty])</f>
        <v>0.99125674636743899</v>
      </c>
      <c r="M42">
        <v>4.1088605306880899</v>
      </c>
      <c r="N42">
        <f>(Table2[[#This Row],[1W Return vs Nifty]]-AVERAGE(Table2[1W Return vs Nifty]))/_xlfn.STDEV.P(Table2[1W Return vs Nifty])</f>
        <v>0.84569765380419248</v>
      </c>
      <c r="O42">
        <v>1395.96</v>
      </c>
      <c r="P42">
        <v>1374.44628051328</v>
      </c>
      <c r="Q42">
        <v>1177.5737725418801</v>
      </c>
      <c r="R42">
        <v>68.496241456130306</v>
      </c>
      <c r="S42" s="1">
        <f>(Table2[[#This Row],[Close Price]]-Table2[[#This Row],[20D EMA]])/Table2[[#This Row],[20D EMA]]</f>
        <v>7.4063726754348164E-2</v>
      </c>
      <c r="T42" s="1">
        <f>(Table2[[#This Row],[Close Price]]-Table2[[#This Row],[50D EMA]])/Table2[[#This Row],[50D EMA]]</f>
        <v>9.0875664809595316E-2</v>
      </c>
      <c r="U42" s="1">
        <f>(Table2[[#This Row],[Close Price]]-Table2[[#This Row],[200D EMA]])/Table2[[#This Row],[200D EMA]]</f>
        <v>0.27325356165460618</v>
      </c>
      <c r="V42">
        <v>0.75516416492898197</v>
      </c>
      <c r="W42">
        <v>1486.05</v>
      </c>
      <c r="X42">
        <v>1515</v>
      </c>
      <c r="Y42">
        <v>1354.5</v>
      </c>
      <c r="Z42">
        <v>1548.95</v>
      </c>
      <c r="AA42">
        <v>1354.5</v>
      </c>
      <c r="AB42">
        <v>1548.95</v>
      </c>
      <c r="AC42" s="1">
        <f>(Table2[[#This Row],[Close Price]]/Table2[[#This Row],[Day Low]])-1</f>
        <v>8.9499007435820399E-3</v>
      </c>
      <c r="AD42" s="1">
        <f>(Table2[[#This Row],[Day High]]/Table2[[#This Row],[Close Price]])-1</f>
        <v>1.0437856404442059E-2</v>
      </c>
      <c r="AE42" s="1">
        <f>(Table2[[#This Row],[Close Price]]/Table2[[#This Row],[Current Week Low]])-1</f>
        <v>0.10693983019564413</v>
      </c>
      <c r="AF42" s="1">
        <f>(Table2[[#This Row],[Current Week High]]/Table2[[#This Row],[Close Price]])-1</f>
        <v>3.3081001767432561E-2</v>
      </c>
      <c r="AG42" s="1">
        <f>(Table2[[#This Row],[Close Price]]/Table2[[#This Row],[Current Month Low]])-1</f>
        <v>0.10693983019564413</v>
      </c>
      <c r="AH42" s="1">
        <f>(Table2[[#This Row],[Current Month High]]/Table2[[#This Row],[Close Price]])-1</f>
        <v>3.3081001767432561E-2</v>
      </c>
      <c r="AI42">
        <v>6.0459532464067696</v>
      </c>
      <c r="AJ42">
        <v>187.78310940499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0.09</v>
      </c>
      <c r="AM42" t="s">
        <v>3215</v>
      </c>
      <c r="AN42">
        <v>17.12</v>
      </c>
      <c r="AO42" t="s">
        <v>3215</v>
      </c>
      <c r="AP42">
        <v>0.133117364186884</v>
      </c>
      <c r="AQ42">
        <f>(Table2[[#This Row],[Sharpe Ratio]]-AVERAGE(Table2[Sharpe Ratio]))/_xlfn.STDEV.P(Table2[Sharpe Ratio])</f>
        <v>0.87085035505148278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6.8761799630370213</v>
      </c>
      <c r="AS42">
        <f>_xlfn.RANK.AVG(Table2[[#This Row],[1Y Return vs Nifty Z-Score]],Table2[1Y Return vs Nifty Z-Score])</f>
        <v>25</v>
      </c>
      <c r="AT42">
        <f>_xlfn.RANK.AVG(Table2[[#This Row],[6M Return vs Nifty Z-Score]],Table2[6M Return vs Nifty Z-Score])</f>
        <v>90</v>
      </c>
      <c r="AU42">
        <f>_xlfn.RANK.AVG(Table2[[#This Row],[Sharpe Ratio Z-Score]],Table2[Sharpe Ratio Z-Score])</f>
        <v>137</v>
      </c>
      <c r="AV42">
        <f>(Table2[[#This Row],[Rank 1Y]]+Table2[[#This Row],[Rank 6M]]+Table2[[#This Row],[Rank Sharpe]])/3</f>
        <v>84</v>
      </c>
    </row>
    <row r="43" spans="1:48" x14ac:dyDescent="0.3">
      <c r="A43" t="s">
        <v>946</v>
      </c>
      <c r="B43" t="s">
        <v>947</v>
      </c>
      <c r="C43" t="s">
        <v>3170</v>
      </c>
      <c r="D43" t="s">
        <v>289</v>
      </c>
      <c r="E43">
        <v>15821.345046660001</v>
      </c>
      <c r="F43">
        <v>419.15</v>
      </c>
      <c r="G43">
        <v>80.9671992752926</v>
      </c>
      <c r="H43">
        <f>(Table2[[#This Row],[1Y Return vs Nifty]]-AVERAGE(Table2[1Y Return vs Nifty]))/_xlfn.STDEV.P(Table2[1Y Return vs Nifty])</f>
        <v>1.0958778004263756</v>
      </c>
      <c r="I43">
        <v>-9.3402396825319194</v>
      </c>
      <c r="J43">
        <f>(Table2[[#This Row],[1M Return vs Nifty]]-AVERAGE(Table2[1M Return vs Nifty]))/_xlfn.STDEV.P(Table2[1M Return vs Nifty])</f>
        <v>-1.3988000350766905</v>
      </c>
      <c r="K43">
        <v>51.613622472016402</v>
      </c>
      <c r="L43">
        <f>(Table2[[#This Row],[6M Return vs Nifty]]-AVERAGE(Table2[6M Return vs Nifty]))/_xlfn.STDEV.P(Table2[6M Return vs Nifty])</f>
        <v>1.473840386881436</v>
      </c>
      <c r="M43">
        <v>3.6149020768165601</v>
      </c>
      <c r="N43">
        <f>(Table2[[#This Row],[1W Return vs Nifty]]-AVERAGE(Table2[1W Return vs Nifty]))/_xlfn.STDEV.P(Table2[1W Return vs Nifty])</f>
        <v>0.7186678552057526</v>
      </c>
      <c r="O43">
        <v>448.87</v>
      </c>
      <c r="P43">
        <v>456.40750764757399</v>
      </c>
      <c r="Q43">
        <v>361.65810259427099</v>
      </c>
      <c r="R43">
        <v>38.790318698626898</v>
      </c>
      <c r="S43" s="1">
        <f>(Table2[[#This Row],[Close Price]]-Table2[[#This Row],[20D EMA]])/Table2[[#This Row],[20D EMA]]</f>
        <v>-6.6210706886180914E-2</v>
      </c>
      <c r="T43" s="1">
        <f>(Table2[[#This Row],[Close Price]]-Table2[[#This Row],[50D EMA]])/Table2[[#This Row],[50D EMA]]</f>
        <v>-8.1632109514603549E-2</v>
      </c>
      <c r="U43" s="1">
        <f>(Table2[[#This Row],[Close Price]]-Table2[[#This Row],[200D EMA]])/Table2[[#This Row],[200D EMA]]</f>
        <v>0.15896753589460355</v>
      </c>
      <c r="V43">
        <v>0.50549386423240505</v>
      </c>
      <c r="W43">
        <v>417.65</v>
      </c>
      <c r="X43">
        <v>435.05</v>
      </c>
      <c r="Y43">
        <v>409.05</v>
      </c>
      <c r="Z43">
        <v>448.9</v>
      </c>
      <c r="AA43">
        <v>409.05</v>
      </c>
      <c r="AB43">
        <v>448.9</v>
      </c>
      <c r="AC43" s="1">
        <f>(Table2[[#This Row],[Close Price]]/Table2[[#This Row],[Day Low]])-1</f>
        <v>3.5915240033521645E-3</v>
      </c>
      <c r="AD43" s="1">
        <f>(Table2[[#This Row],[Day High]]/Table2[[#This Row],[Close Price]])-1</f>
        <v>3.7933913873315017E-2</v>
      </c>
      <c r="AE43" s="1">
        <f>(Table2[[#This Row],[Close Price]]/Table2[[#This Row],[Current Week Low]])-1</f>
        <v>2.4691358024691246E-2</v>
      </c>
      <c r="AF43" s="1">
        <f>(Table2[[#This Row],[Current Week High]]/Table2[[#This Row],[Close Price]])-1</f>
        <v>7.0976977215793768E-2</v>
      </c>
      <c r="AG43" s="1">
        <f>(Table2[[#This Row],[Close Price]]/Table2[[#This Row],[Current Month Low]])-1</f>
        <v>2.4691358024691246E-2</v>
      </c>
      <c r="AH43" s="1">
        <f>(Table2[[#This Row],[Current Month High]]/Table2[[#This Row],[Close Price]])-1</f>
        <v>7.0976977215793768E-2</v>
      </c>
      <c r="AI43">
        <v>39.425026840033397</v>
      </c>
      <c r="AJ43">
        <v>107.55137410250001</v>
      </c>
      <c r="AK43" t="str">
        <f>IF(AND(Table2[[#This Row],[20D EMA]]&gt;Table2[[#This Row],[50D EMA]],Table2[[#This Row],[50D EMA]]&gt;Table2[[#This Row],[200D EMA]]),"Uptrend","Downtrend/NoTrend")</f>
        <v>Downtrend/NoTrend</v>
      </c>
      <c r="AL43">
        <v>0</v>
      </c>
      <c r="AM43" t="s">
        <v>3217</v>
      </c>
      <c r="AN43">
        <v>-8.4499999999999993</v>
      </c>
      <c r="AO43" t="s">
        <v>3216</v>
      </c>
      <c r="AP43">
        <v>0.142223831790278</v>
      </c>
      <c r="AQ43">
        <f>(Table2[[#This Row],[Sharpe Ratio]]-AVERAGE(Table2[Sharpe Ratio]))/_xlfn.STDEV.P(Table2[Sharpe Ratio])</f>
        <v>0.97959774261130195</v>
      </c>
      <c r="AR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">
        <f>_xlfn.RANK.AVG(Table2[[#This Row],[1Y Return vs Nifty Z-Score]],Table2[1Y Return vs Nifty Z-Score])</f>
        <v>87</v>
      </c>
      <c r="AT43">
        <f>_xlfn.RANK.AVG(Table2[[#This Row],[6M Return vs Nifty Z-Score]],Table2[6M Return vs Nifty Z-Score])</f>
        <v>55</v>
      </c>
      <c r="AU43">
        <f>_xlfn.RANK.AVG(Table2[[#This Row],[Sharpe Ratio Z-Score]],Table2[Sharpe Ratio Z-Score])</f>
        <v>120</v>
      </c>
      <c r="AV43">
        <f>(Table2[[#This Row],[Rank 1Y]]+Table2[[#This Row],[Rank 6M]]+Table2[[#This Row],[Rank Sharpe]])/3</f>
        <v>87.333333333333329</v>
      </c>
    </row>
    <row r="44" spans="1:48" x14ac:dyDescent="0.3">
      <c r="A44" t="s">
        <v>1560</v>
      </c>
      <c r="B44" t="s">
        <v>1561</v>
      </c>
      <c r="C44" t="s">
        <v>3169</v>
      </c>
      <c r="D44" t="s">
        <v>138</v>
      </c>
      <c r="E44">
        <v>6346.9319731799997</v>
      </c>
      <c r="F44">
        <v>215.08</v>
      </c>
      <c r="G44">
        <v>90.346865625813805</v>
      </c>
      <c r="H44">
        <f>(Table2[[#This Row],[1Y Return vs Nifty]]-AVERAGE(Table2[1Y Return vs Nifty]))/_xlfn.STDEV.P(Table2[1Y Return vs Nifty])</f>
        <v>1.2669692996812802</v>
      </c>
      <c r="I44">
        <v>-5.2516963174144502</v>
      </c>
      <c r="J44">
        <f>(Table2[[#This Row],[1M Return vs Nifty]]-AVERAGE(Table2[1M Return vs Nifty]))/_xlfn.STDEV.P(Table2[1M Return vs Nifty])</f>
        <v>-1.0015280020298174</v>
      </c>
      <c r="K44">
        <v>36.559262995761102</v>
      </c>
      <c r="L44">
        <f>(Table2[[#This Row],[6M Return vs Nifty]]-AVERAGE(Table2[6M Return vs Nifty]))/_xlfn.STDEV.P(Table2[6M Return vs Nifty])</f>
        <v>0.97850642616135175</v>
      </c>
      <c r="M44">
        <v>-5.9581824848328599</v>
      </c>
      <c r="N44">
        <f>(Table2[[#This Row],[1W Return vs Nifty]]-AVERAGE(Table2[1W Return vs Nifty]))/_xlfn.STDEV.P(Table2[1W Return vs Nifty])</f>
        <v>-1.7432132894551255</v>
      </c>
      <c r="O44">
        <v>234.32</v>
      </c>
      <c r="P44">
        <v>235.03779707758801</v>
      </c>
      <c r="Q44">
        <v>195.256248634267</v>
      </c>
      <c r="R44">
        <v>27.976587657268201</v>
      </c>
      <c r="S44" s="1">
        <f>(Table2[[#This Row],[Close Price]]-Table2[[#This Row],[20D EMA]])/Table2[[#This Row],[20D EMA]]</f>
        <v>-8.2109935131444101E-2</v>
      </c>
      <c r="T44" s="1">
        <f>(Table2[[#This Row],[Close Price]]-Table2[[#This Row],[50D EMA]])/Table2[[#This Row],[50D EMA]]</f>
        <v>-8.4913138762101978E-2</v>
      </c>
      <c r="U44" s="1">
        <f>(Table2[[#This Row],[Close Price]]-Table2[[#This Row],[200D EMA]])/Table2[[#This Row],[200D EMA]]</f>
        <v>0.10152684743454606</v>
      </c>
      <c r="V44">
        <v>1.02458587011706</v>
      </c>
      <c r="W44">
        <v>215.08</v>
      </c>
      <c r="X44">
        <v>228.24</v>
      </c>
      <c r="Y44">
        <v>215.08</v>
      </c>
      <c r="Z44">
        <v>243.12</v>
      </c>
      <c r="AA44">
        <v>215.08</v>
      </c>
      <c r="AB44">
        <v>246</v>
      </c>
      <c r="AC44" s="1">
        <f>(Table2[[#This Row],[Close Price]]/Table2[[#This Row],[Day Low]])-1</f>
        <v>0</v>
      </c>
      <c r="AD44" s="1">
        <f>(Table2[[#This Row],[Day High]]/Table2[[#This Row],[Close Price]])-1</f>
        <v>6.1186535242700346E-2</v>
      </c>
      <c r="AE44" s="1">
        <f>(Table2[[#This Row],[Close Price]]/Table2[[#This Row],[Current Week Low]])-1</f>
        <v>0</v>
      </c>
      <c r="AF44" s="1">
        <f>(Table2[[#This Row],[Current Week High]]/Table2[[#This Row],[Close Price]])-1</f>
        <v>0.13037009484842854</v>
      </c>
      <c r="AG44" s="1">
        <f>(Table2[[#This Row],[Close Price]]/Table2[[#This Row],[Current Month Low]])-1</f>
        <v>0</v>
      </c>
      <c r="AH44" s="1">
        <f>(Table2[[#This Row],[Current Month High]]/Table2[[#This Row],[Close Price]])-1</f>
        <v>0.14376046122373065</v>
      </c>
      <c r="AI44">
        <v>25.511437604612201</v>
      </c>
      <c r="AJ44">
        <v>122.996371176775</v>
      </c>
      <c r="AK44" t="str">
        <f>IF(AND(Table2[[#This Row],[20D EMA]]&gt;Table2[[#This Row],[50D EMA]],Table2[[#This Row],[50D EMA]]&gt;Table2[[#This Row],[200D EMA]]),"Uptrend","Downtrend/NoTrend")</f>
        <v>Downtrend/NoTrend</v>
      </c>
      <c r="AL44">
        <v>7.0000000000000007E-2</v>
      </c>
      <c r="AM44" t="s">
        <v>3215</v>
      </c>
      <c r="AN44">
        <v>-9.69</v>
      </c>
      <c r="AO44" t="s">
        <v>3216</v>
      </c>
      <c r="AP44">
        <v>0.14850621822237101</v>
      </c>
      <c r="AQ44">
        <f>(Table2[[#This Row],[Sharpe Ratio]]-AVERAGE(Table2[Sharpe Ratio]))/_xlfn.STDEV.P(Table2[Sharpe Ratio])</f>
        <v>1.0546205881191189</v>
      </c>
      <c r="AR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">
        <f>_xlfn.RANK.AVG(Table2[[#This Row],[1Y Return vs Nifty Z-Score]],Table2[1Y Return vs Nifty Z-Score])</f>
        <v>69</v>
      </c>
      <c r="AT44">
        <f>_xlfn.RANK.AVG(Table2[[#This Row],[6M Return vs Nifty Z-Score]],Table2[6M Return vs Nifty Z-Score])</f>
        <v>92</v>
      </c>
      <c r="AU44">
        <f>_xlfn.RANK.AVG(Table2[[#This Row],[Sharpe Ratio Z-Score]],Table2[Sharpe Ratio Z-Score])</f>
        <v>106</v>
      </c>
      <c r="AV44">
        <f>(Table2[[#This Row],[Rank 1Y]]+Table2[[#This Row],[Rank 6M]]+Table2[[#This Row],[Rank Sharpe]])/3</f>
        <v>89</v>
      </c>
    </row>
    <row r="45" spans="1:48" x14ac:dyDescent="0.3">
      <c r="A45" t="s">
        <v>618</v>
      </c>
      <c r="B45" t="s">
        <v>619</v>
      </c>
      <c r="C45" t="s">
        <v>3173</v>
      </c>
      <c r="D45" t="s">
        <v>582</v>
      </c>
      <c r="E45">
        <v>30781.211295100002</v>
      </c>
      <c r="F45">
        <v>2784.95</v>
      </c>
      <c r="G45">
        <v>115.451275670317</v>
      </c>
      <c r="H45">
        <f>(Table2[[#This Row],[1Y Return vs Nifty]]-AVERAGE(Table2[1Y Return vs Nifty]))/_xlfn.STDEV.P(Table2[1Y Return vs Nifty])</f>
        <v>1.7248908282210742</v>
      </c>
      <c r="I45">
        <v>10.611351167605701</v>
      </c>
      <c r="J45">
        <f>(Table2[[#This Row],[1M Return vs Nifty]]-AVERAGE(Table2[1M Return vs Nifty]))/_xlfn.STDEV.P(Table2[1M Return vs Nifty])</f>
        <v>0.53983882764840363</v>
      </c>
      <c r="K45">
        <v>32.246990061644901</v>
      </c>
      <c r="L45">
        <f>(Table2[[#This Row],[6M Return vs Nifty]]-AVERAGE(Table2[6M Return vs Nifty]))/_xlfn.STDEV.P(Table2[6M Return vs Nifty])</f>
        <v>0.83661960357478748</v>
      </c>
      <c r="M45">
        <v>3.3295899299558398</v>
      </c>
      <c r="N45">
        <f>(Table2[[#This Row],[1W Return vs Nifty]]-AVERAGE(Table2[1W Return vs Nifty]))/_xlfn.STDEV.P(Table2[1W Return vs Nifty])</f>
        <v>0.64529499506065224</v>
      </c>
      <c r="O45">
        <v>2782.47</v>
      </c>
      <c r="P45">
        <v>2690.78586452433</v>
      </c>
      <c r="Q45">
        <v>2181.15179596393</v>
      </c>
      <c r="R45">
        <v>49.4495654490878</v>
      </c>
      <c r="S45" s="1">
        <f>(Table2[[#This Row],[Close Price]]-Table2[[#This Row],[20D EMA]])/Table2[[#This Row],[20D EMA]]</f>
        <v>8.9129442545652542E-4</v>
      </c>
      <c r="T45" s="1">
        <f>(Table2[[#This Row],[Close Price]]-Table2[[#This Row],[50D EMA]])/Table2[[#This Row],[50D EMA]]</f>
        <v>3.49950312721432E-2</v>
      </c>
      <c r="U45" s="1">
        <f>(Table2[[#This Row],[Close Price]]-Table2[[#This Row],[200D EMA]])/Table2[[#This Row],[200D EMA]]</f>
        <v>0.27682539342440837</v>
      </c>
      <c r="V45">
        <v>0.47807212585436498</v>
      </c>
      <c r="W45">
        <v>2765.1</v>
      </c>
      <c r="X45">
        <v>2847.55</v>
      </c>
      <c r="Y45">
        <v>2685</v>
      </c>
      <c r="Z45">
        <v>2925</v>
      </c>
      <c r="AA45">
        <v>2685</v>
      </c>
      <c r="AB45">
        <v>2925</v>
      </c>
      <c r="AC45" s="1">
        <f>(Table2[[#This Row],[Close Price]]/Table2[[#This Row],[Day Low]])-1</f>
        <v>7.1787638783407104E-3</v>
      </c>
      <c r="AD45" s="1">
        <f>(Table2[[#This Row],[Day High]]/Table2[[#This Row],[Close Price]])-1</f>
        <v>2.2477961902368282E-2</v>
      </c>
      <c r="AE45" s="1">
        <f>(Table2[[#This Row],[Close Price]]/Table2[[#This Row],[Current Week Low]])-1</f>
        <v>3.7225325884543636E-2</v>
      </c>
      <c r="AF45" s="1">
        <f>(Table2[[#This Row],[Current Week High]]/Table2[[#This Row],[Close Price]])-1</f>
        <v>5.0288155981256466E-2</v>
      </c>
      <c r="AG45" s="1">
        <f>(Table2[[#This Row],[Close Price]]/Table2[[#This Row],[Current Month Low]])-1</f>
        <v>3.7225325884543636E-2</v>
      </c>
      <c r="AH45" s="1">
        <f>(Table2[[#This Row],[Current Month High]]/Table2[[#This Row],[Close Price]])-1</f>
        <v>5.0288155981256466E-2</v>
      </c>
      <c r="AI45">
        <v>12.748882385680099</v>
      </c>
      <c r="AJ45">
        <v>144.72319859402401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0.25</v>
      </c>
      <c r="AM45" t="s">
        <v>3215</v>
      </c>
      <c r="AN45">
        <v>-1.7</v>
      </c>
      <c r="AO45" t="s">
        <v>3216</v>
      </c>
      <c r="AP45">
        <v>0.14384585631565899</v>
      </c>
      <c r="AQ45">
        <f>(Table2[[#This Row],[Sharpe Ratio]]-AVERAGE(Table2[Sharpe Ratio]))/_xlfn.STDEV.P(Table2[Sharpe Ratio])</f>
        <v>0.99896759460829332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4.7456118491132111</v>
      </c>
      <c r="AS45">
        <f>_xlfn.RANK.AVG(Table2[[#This Row],[1Y Return vs Nifty Z-Score]],Table2[1Y Return vs Nifty Z-Score])</f>
        <v>48</v>
      </c>
      <c r="AT45">
        <f>_xlfn.RANK.AVG(Table2[[#This Row],[6M Return vs Nifty Z-Score]],Table2[6M Return vs Nifty Z-Score])</f>
        <v>109</v>
      </c>
      <c r="AU45">
        <f>_xlfn.RANK.AVG(Table2[[#This Row],[Sharpe Ratio Z-Score]],Table2[Sharpe Ratio Z-Score])</f>
        <v>116</v>
      </c>
      <c r="AV45">
        <f>(Table2[[#This Row],[Rank 1Y]]+Table2[[#This Row],[Rank 6M]]+Table2[[#This Row],[Rank Sharpe]])/3</f>
        <v>91</v>
      </c>
    </row>
    <row r="46" spans="1:48" x14ac:dyDescent="0.3">
      <c r="A46" t="s">
        <v>60</v>
      </c>
      <c r="B46" t="s">
        <v>61</v>
      </c>
      <c r="C46" t="s">
        <v>3162</v>
      </c>
      <c r="D46" t="s">
        <v>62</v>
      </c>
      <c r="E46">
        <v>356596.82355673</v>
      </c>
      <c r="F46">
        <v>2974.9</v>
      </c>
      <c r="G46">
        <v>75.809947869109706</v>
      </c>
      <c r="H46">
        <f>(Table2[[#This Row],[1Y Return vs Nifty]]-AVERAGE(Table2[1Y Return vs Nifty]))/_xlfn.STDEV.P(Table2[1Y Return vs Nifty])</f>
        <v>1.0018060240812323</v>
      </c>
      <c r="I46">
        <v>-2.81764735232953</v>
      </c>
      <c r="J46">
        <f>(Table2[[#This Row],[1M Return vs Nifty]]-AVERAGE(Table2[1M Return vs Nifty]))/_xlfn.STDEV.P(Table2[1M Return vs Nifty])</f>
        <v>-0.7650184448254167</v>
      </c>
      <c r="K46">
        <v>28.037479298574201</v>
      </c>
      <c r="L46">
        <f>(Table2[[#This Row],[6M Return vs Nifty]]-AVERAGE(Table2[6M Return vs Nifty]))/_xlfn.STDEV.P(Table2[6M Return vs Nifty])</f>
        <v>0.69811396723373886</v>
      </c>
      <c r="M46">
        <v>4.0157346423106599</v>
      </c>
      <c r="N46">
        <f>(Table2[[#This Row],[1W Return vs Nifty]]-AVERAGE(Table2[1W Return vs Nifty]))/_xlfn.STDEV.P(Table2[1W Return vs Nifty])</f>
        <v>0.82174875131620617</v>
      </c>
      <c r="O46">
        <v>2896.61</v>
      </c>
      <c r="P46">
        <v>2895.2035766977701</v>
      </c>
      <c r="Q46">
        <v>2529.24320136595</v>
      </c>
      <c r="R46">
        <v>62.694327516244698</v>
      </c>
      <c r="S46" s="1">
        <f>(Table2[[#This Row],[Close Price]]-Table2[[#This Row],[20D EMA]])/Table2[[#This Row],[20D EMA]]</f>
        <v>2.702814669562004E-2</v>
      </c>
      <c r="T46" s="1">
        <f>(Table2[[#This Row],[Close Price]]-Table2[[#This Row],[50D EMA]])/Table2[[#This Row],[50D EMA]]</f>
        <v>2.7527053345634028E-2</v>
      </c>
      <c r="U46" s="1">
        <f>(Table2[[#This Row],[Close Price]]-Table2[[#This Row],[200D EMA]])/Table2[[#This Row],[200D EMA]]</f>
        <v>0.17620163944430789</v>
      </c>
      <c r="V46">
        <v>1.2098171444739501</v>
      </c>
      <c r="W46">
        <v>2851.25</v>
      </c>
      <c r="X46">
        <v>2990.95</v>
      </c>
      <c r="Y46">
        <v>2804.5</v>
      </c>
      <c r="Z46">
        <v>2990.95</v>
      </c>
      <c r="AA46">
        <v>2780</v>
      </c>
      <c r="AB46">
        <v>2990.95</v>
      </c>
      <c r="AC46" s="1">
        <f>(Table2[[#This Row],[Close Price]]/Table2[[#This Row],[Day Low]])-1</f>
        <v>4.3366944322665635E-2</v>
      </c>
      <c r="AD46" s="1">
        <f>(Table2[[#This Row],[Day High]]/Table2[[#This Row],[Close Price]])-1</f>
        <v>5.3951393324145336E-3</v>
      </c>
      <c r="AE46" s="1">
        <f>(Table2[[#This Row],[Close Price]]/Table2[[#This Row],[Current Week Low]])-1</f>
        <v>6.0759493670886178E-2</v>
      </c>
      <c r="AF46" s="1">
        <f>(Table2[[#This Row],[Current Week High]]/Table2[[#This Row],[Close Price]])-1</f>
        <v>5.3951393324145336E-3</v>
      </c>
      <c r="AG46" s="1">
        <f>(Table2[[#This Row],[Close Price]]/Table2[[#This Row],[Current Month Low]])-1</f>
        <v>7.010791366906477E-2</v>
      </c>
      <c r="AH46" s="1">
        <f>(Table2[[#This Row],[Current Month High]]/Table2[[#This Row],[Close Price]])-1</f>
        <v>5.3951393324145336E-3</v>
      </c>
      <c r="AI46">
        <v>8.30952300917677</v>
      </c>
      <c r="AJ46">
        <v>101.824966078697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0.17</v>
      </c>
      <c r="AM46" t="s">
        <v>3215</v>
      </c>
      <c r="AN46">
        <v>6.49</v>
      </c>
      <c r="AO46" t="s">
        <v>3215</v>
      </c>
      <c r="AP46">
        <v>0.18512159395875799</v>
      </c>
      <c r="AQ46">
        <f>(Table2[[#This Row],[Sharpe Ratio]]-AVERAGE(Table2[Sharpe Ratio]))/_xlfn.STDEV.P(Table2[Sharpe Ratio])</f>
        <v>1.4918731682929325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3.248523466098693</v>
      </c>
      <c r="AS46">
        <f>_xlfn.RANK.AVG(Table2[[#This Row],[1Y Return vs Nifty Z-Score]],Table2[1Y Return vs Nifty Z-Score])</f>
        <v>91</v>
      </c>
      <c r="AT46">
        <f>_xlfn.RANK.AVG(Table2[[#This Row],[6M Return vs Nifty Z-Score]],Table2[6M Return vs Nifty Z-Score])</f>
        <v>135</v>
      </c>
      <c r="AU46">
        <f>_xlfn.RANK.AVG(Table2[[#This Row],[Sharpe Ratio Z-Score]],Table2[Sharpe Ratio Z-Score])</f>
        <v>49</v>
      </c>
      <c r="AV46">
        <f>(Table2[[#This Row],[Rank 1Y]]+Table2[[#This Row],[Rank 6M]]+Table2[[#This Row],[Rank Sharpe]])/3</f>
        <v>91.666666666666671</v>
      </c>
    </row>
    <row r="47" spans="1:48" x14ac:dyDescent="0.3">
      <c r="A47" t="s">
        <v>123</v>
      </c>
      <c r="B47" t="s">
        <v>124</v>
      </c>
      <c r="C47" t="s">
        <v>3165</v>
      </c>
      <c r="D47" t="s">
        <v>125</v>
      </c>
      <c r="E47">
        <v>217648.66463347501</v>
      </c>
      <c r="F47">
        <v>297.75</v>
      </c>
      <c r="G47">
        <v>87.875874300707693</v>
      </c>
      <c r="H47">
        <f>(Table2[[#This Row],[1Y Return vs Nifty]]-AVERAGE(Table2[1Y Return vs Nifty]))/_xlfn.STDEV.P(Table2[1Y Return vs Nifty])</f>
        <v>1.2218967358331241</v>
      </c>
      <c r="I47">
        <v>15.990764916103</v>
      </c>
      <c r="J47">
        <f>(Table2[[#This Row],[1M Return vs Nifty]]-AVERAGE(Table2[1M Return vs Nifty]))/_xlfn.STDEV.P(Table2[1M Return vs Nifty])</f>
        <v>1.0625410336954269</v>
      </c>
      <c r="K47">
        <v>20.286422326547399</v>
      </c>
      <c r="L47">
        <f>(Table2[[#This Row],[6M Return vs Nifty]]-AVERAGE(Table2[6M Return vs Nifty]))/_xlfn.STDEV.P(Table2[6M Return vs Nifty])</f>
        <v>0.44308074873136777</v>
      </c>
      <c r="M47">
        <v>4.4979409283383296</v>
      </c>
      <c r="N47">
        <f>(Table2[[#This Row],[1W Return vs Nifty]]-AVERAGE(Table2[1W Return vs Nifty]))/_xlfn.STDEV.P(Table2[1W Return vs Nifty])</f>
        <v>0.94575628052619887</v>
      </c>
      <c r="O47">
        <v>286.95</v>
      </c>
      <c r="P47">
        <v>287.21433852516401</v>
      </c>
      <c r="Q47">
        <v>259.534716937356</v>
      </c>
      <c r="R47">
        <v>64.723168962541706</v>
      </c>
      <c r="S47" s="1">
        <f>(Table2[[#This Row],[Close Price]]-Table2[[#This Row],[20D EMA]])/Table2[[#This Row],[20D EMA]]</f>
        <v>3.763721902770522E-2</v>
      </c>
      <c r="T47" s="1">
        <f>(Table2[[#This Row],[Close Price]]-Table2[[#This Row],[50D EMA]])/Table2[[#This Row],[50D EMA]]</f>
        <v>3.6682226691523337E-2</v>
      </c>
      <c r="U47" s="1">
        <f>(Table2[[#This Row],[Close Price]]-Table2[[#This Row],[200D EMA]])/Table2[[#This Row],[200D EMA]]</f>
        <v>0.1472453609043296</v>
      </c>
      <c r="V47">
        <v>1.1914797665729999</v>
      </c>
      <c r="W47">
        <v>295.75</v>
      </c>
      <c r="X47">
        <v>304.5</v>
      </c>
      <c r="Y47">
        <v>277.14999999999998</v>
      </c>
      <c r="Z47">
        <v>304.5</v>
      </c>
      <c r="AA47">
        <v>277.14999999999998</v>
      </c>
      <c r="AB47">
        <v>304.5</v>
      </c>
      <c r="AC47" s="1">
        <f>(Table2[[#This Row],[Close Price]]/Table2[[#This Row],[Day Low]])-1</f>
        <v>6.762468300929747E-3</v>
      </c>
      <c r="AD47" s="1">
        <f>(Table2[[#This Row],[Day High]]/Table2[[#This Row],[Close Price]])-1</f>
        <v>2.267002518891692E-2</v>
      </c>
      <c r="AE47" s="1">
        <f>(Table2[[#This Row],[Close Price]]/Table2[[#This Row],[Current Week Low]])-1</f>
        <v>7.4327981237596985E-2</v>
      </c>
      <c r="AF47" s="1">
        <f>(Table2[[#This Row],[Current Week High]]/Table2[[#This Row],[Close Price]])-1</f>
        <v>2.267002518891692E-2</v>
      </c>
      <c r="AG47" s="1">
        <f>(Table2[[#This Row],[Close Price]]/Table2[[#This Row],[Current Month Low]])-1</f>
        <v>7.4327981237596985E-2</v>
      </c>
      <c r="AH47" s="1">
        <f>(Table2[[#This Row],[Current Month High]]/Table2[[#This Row],[Close Price]])-1</f>
        <v>2.267002518891692E-2</v>
      </c>
      <c r="AI47">
        <v>14.357682619647299</v>
      </c>
      <c r="AJ47">
        <v>117.25647573878101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0.04</v>
      </c>
      <c r="AM47" t="s">
        <v>3215</v>
      </c>
      <c r="AN47">
        <v>10.83</v>
      </c>
      <c r="AO47" t="s">
        <v>3215</v>
      </c>
      <c r="AP47">
        <v>0.20516064305436901</v>
      </c>
      <c r="AQ47">
        <f>(Table2[[#This Row],[Sharpe Ratio]]-AVERAGE(Table2[Sharpe Ratio]))/_xlfn.STDEV.P(Table2[Sharpe Ratio])</f>
        <v>1.7311749846765392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76</v>
      </c>
      <c r="AT47">
        <f>_xlfn.RANK.AVG(Table2[[#This Row],[6M Return vs Nifty Z-Score]],Table2[6M Return vs Nifty Z-Score])</f>
        <v>179</v>
      </c>
      <c r="AU47">
        <f>_xlfn.RANK.AVG(Table2[[#This Row],[Sharpe Ratio Z-Score]],Table2[Sharpe Ratio Z-Score])</f>
        <v>24</v>
      </c>
      <c r="AV47">
        <f>(Table2[[#This Row],[Rank 1Y]]+Table2[[#This Row],[Rank 6M]]+Table2[[#This Row],[Rank Sharpe]])/3</f>
        <v>93</v>
      </c>
    </row>
    <row r="48" spans="1:48" x14ac:dyDescent="0.3">
      <c r="A48" t="s">
        <v>305</v>
      </c>
      <c r="B48" t="s">
        <v>306</v>
      </c>
      <c r="C48" t="s">
        <v>3165</v>
      </c>
      <c r="D48" t="s">
        <v>292</v>
      </c>
      <c r="E48">
        <v>85291.685599999997</v>
      </c>
      <c r="F48">
        <v>62.5</v>
      </c>
      <c r="G48">
        <v>42.327288899181198</v>
      </c>
      <c r="H48">
        <f>(Table2[[#This Row],[1Y Return vs Nifty]]-AVERAGE(Table2[1Y Return vs Nifty]))/_xlfn.STDEV.P(Table2[1Y Return vs Nifty])</f>
        <v>0.39105953181528647</v>
      </c>
      <c r="I48">
        <v>1.26178783693306</v>
      </c>
      <c r="J48">
        <f>(Table2[[#This Row],[1M Return vs Nifty]]-AVERAGE(Table2[1M Return vs Nifty]))/_xlfn.STDEV.P(Table2[1M Return vs Nifty])</f>
        <v>-0.36863142710456137</v>
      </c>
      <c r="K48">
        <v>48.169803106926999</v>
      </c>
      <c r="L48">
        <f>(Table2[[#This Row],[6M Return vs Nifty]]-AVERAGE(Table2[6M Return vs Nifty]))/_xlfn.STDEV.P(Table2[6M Return vs Nifty])</f>
        <v>1.3605283134714168</v>
      </c>
      <c r="M48">
        <v>-1.2664798343915999</v>
      </c>
      <c r="N48">
        <f>(Table2[[#This Row],[1W Return vs Nifty]]-AVERAGE(Table2[1W Return vs Nifty]))/_xlfn.STDEV.P(Table2[1W Return vs Nifty])</f>
        <v>-0.53666233745071779</v>
      </c>
      <c r="O48">
        <v>69.3</v>
      </c>
      <c r="P48">
        <v>71.436097227942795</v>
      </c>
      <c r="Q48">
        <v>58.636576827420797</v>
      </c>
      <c r="R48">
        <v>28.228209959273901</v>
      </c>
      <c r="S48" s="1">
        <f>(Table2[[#This Row],[Close Price]]-Table2[[#This Row],[20D EMA]])/Table2[[#This Row],[20D EMA]]</f>
        <v>-9.8124098124098086E-2</v>
      </c>
      <c r="T48" s="1">
        <f>(Table2[[#This Row],[Close Price]]-Table2[[#This Row],[50D EMA]])/Table2[[#This Row],[50D EMA]]</f>
        <v>-0.12509218132996452</v>
      </c>
      <c r="U48" s="1">
        <f>(Table2[[#This Row],[Close Price]]-Table2[[#This Row],[200D EMA]])/Table2[[#This Row],[200D EMA]]</f>
        <v>6.5887597496525632E-2</v>
      </c>
      <c r="V48">
        <v>0.85027387626361395</v>
      </c>
      <c r="W48">
        <v>61.84</v>
      </c>
      <c r="X48">
        <v>66.59</v>
      </c>
      <c r="Y48">
        <v>61.84</v>
      </c>
      <c r="Z48">
        <v>69.849999999999994</v>
      </c>
      <c r="AA48">
        <v>61.84</v>
      </c>
      <c r="AB48">
        <v>69.849999999999994</v>
      </c>
      <c r="AC48" s="1">
        <f>(Table2[[#This Row],[Close Price]]/Table2[[#This Row],[Day Low]])-1</f>
        <v>1.0672703751616996E-2</v>
      </c>
      <c r="AD48" s="1">
        <f>(Table2[[#This Row],[Day High]]/Table2[[#This Row],[Close Price]])-1</f>
        <v>6.5440000000000165E-2</v>
      </c>
      <c r="AE48" s="1">
        <f>(Table2[[#This Row],[Close Price]]/Table2[[#This Row],[Current Week Low]])-1</f>
        <v>1.0672703751616996E-2</v>
      </c>
      <c r="AF48" s="1">
        <f>(Table2[[#This Row],[Current Week High]]/Table2[[#This Row],[Close Price]])-1</f>
        <v>0.11759999999999993</v>
      </c>
      <c r="AG48" s="1">
        <f>(Table2[[#This Row],[Close Price]]/Table2[[#This Row],[Current Month Low]])-1</f>
        <v>1.0672703751616996E-2</v>
      </c>
      <c r="AH48" s="1">
        <f>(Table2[[#This Row],[Current Month High]]/Table2[[#This Row],[Close Price]])-1</f>
        <v>0.11759999999999993</v>
      </c>
      <c r="AI48">
        <v>37.664000000000001</v>
      </c>
      <c r="AJ48">
        <v>84.365781710914405</v>
      </c>
      <c r="AK48" t="str">
        <f>IF(AND(Table2[[#This Row],[20D EMA]]&gt;Table2[[#This Row],[50D EMA]],Table2[[#This Row],[50D EMA]]&gt;Table2[[#This Row],[200D EMA]]),"Uptrend","Downtrend/NoTrend")</f>
        <v>Downtrend/NoTrend</v>
      </c>
      <c r="AL48">
        <v>-0.14000000000000001</v>
      </c>
      <c r="AM48" t="s">
        <v>3216</v>
      </c>
      <c r="AN48">
        <v>-9.2200000000000006</v>
      </c>
      <c r="AO48" t="s">
        <v>3216</v>
      </c>
      <c r="AP48">
        <v>0.20085917135423101</v>
      </c>
      <c r="AQ48">
        <f>(Table2[[#This Row],[Sharpe Ratio]]-AVERAGE(Table2[Sharpe Ratio]))/_xlfn.STDEV.P(Table2[Sharpe Ratio])</f>
        <v>1.679807777277903</v>
      </c>
      <c r="AR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">
        <f>_xlfn.RANK.AVG(Table2[[#This Row],[1Y Return vs Nifty Z-Score]],Table2[1Y Return vs Nifty Z-Score])</f>
        <v>191</v>
      </c>
      <c r="AT48">
        <f>_xlfn.RANK.AVG(Table2[[#This Row],[6M Return vs Nifty Z-Score]],Table2[6M Return vs Nifty Z-Score])</f>
        <v>62</v>
      </c>
      <c r="AU48">
        <f>_xlfn.RANK.AVG(Table2[[#This Row],[Sharpe Ratio Z-Score]],Table2[Sharpe Ratio Z-Score])</f>
        <v>27</v>
      </c>
      <c r="AV48">
        <f>(Table2[[#This Row],[Rank 1Y]]+Table2[[#This Row],[Rank 6M]]+Table2[[#This Row],[Rank Sharpe]])/3</f>
        <v>93.333333333333329</v>
      </c>
    </row>
    <row r="49" spans="1:48" x14ac:dyDescent="0.3">
      <c r="A49" t="s">
        <v>986</v>
      </c>
      <c r="B49" t="s">
        <v>987</v>
      </c>
      <c r="C49" t="s">
        <v>3165</v>
      </c>
      <c r="D49" t="s">
        <v>253</v>
      </c>
      <c r="E49">
        <v>14518.709709319999</v>
      </c>
      <c r="F49">
        <v>2182.1</v>
      </c>
      <c r="G49">
        <v>93.219654758447206</v>
      </c>
      <c r="H49">
        <f>(Table2[[#This Row],[1Y Return vs Nifty]]-AVERAGE(Table2[1Y Return vs Nifty]))/_xlfn.STDEV.P(Table2[1Y Return vs Nifty])</f>
        <v>1.3193709290546038</v>
      </c>
      <c r="I49">
        <v>20.220647768607002</v>
      </c>
      <c r="J49">
        <f>(Table2[[#This Row],[1M Return vs Nifty]]-AVERAGE(Table2[1M Return vs Nifty]))/_xlfn.STDEV.P(Table2[1M Return vs Nifty])</f>
        <v>1.4735466193769402</v>
      </c>
      <c r="K49">
        <v>31.075418010798501</v>
      </c>
      <c r="L49">
        <f>(Table2[[#This Row],[6M Return vs Nifty]]-AVERAGE(Table2[6M Return vs Nifty]))/_xlfn.STDEV.P(Table2[6M Return vs Nifty])</f>
        <v>0.79807133952343312</v>
      </c>
      <c r="M49">
        <v>13.032425988473699</v>
      </c>
      <c r="N49">
        <f>(Table2[[#This Row],[1W Return vs Nifty]]-AVERAGE(Table2[1W Return vs Nifty]))/_xlfn.STDEV.P(Table2[1W Return vs Nifty])</f>
        <v>3.1405439389480843</v>
      </c>
      <c r="O49">
        <v>1967.51</v>
      </c>
      <c r="P49">
        <v>1884.39950799291</v>
      </c>
      <c r="Q49">
        <v>1605.28050536764</v>
      </c>
      <c r="R49">
        <v>83.727269993543004</v>
      </c>
      <c r="S49" s="1">
        <f>(Table2[[#This Row],[Close Price]]-Table2[[#This Row],[20D EMA]])/Table2[[#This Row],[20D EMA]]</f>
        <v>0.10906679000360858</v>
      </c>
      <c r="T49" s="1">
        <f>(Table2[[#This Row],[Close Price]]-Table2[[#This Row],[50D EMA]])/Table2[[#This Row],[50D EMA]]</f>
        <v>0.1579816226571685</v>
      </c>
      <c r="U49" s="1">
        <f>(Table2[[#This Row],[Close Price]]-Table2[[#This Row],[200D EMA]])/Table2[[#This Row],[200D EMA]]</f>
        <v>0.35932629388049364</v>
      </c>
      <c r="V49">
        <v>1.28894699206095</v>
      </c>
      <c r="W49">
        <v>2146.0500000000002</v>
      </c>
      <c r="X49">
        <v>2228.9499999999998</v>
      </c>
      <c r="Y49">
        <v>1884.8</v>
      </c>
      <c r="Z49">
        <v>2328.9</v>
      </c>
      <c r="AA49">
        <v>1884.8</v>
      </c>
      <c r="AB49">
        <v>2328.9</v>
      </c>
      <c r="AC49" s="1">
        <f>(Table2[[#This Row],[Close Price]]/Table2[[#This Row],[Day Low]])-1</f>
        <v>1.679830386058101E-2</v>
      </c>
      <c r="AD49" s="1">
        <f>(Table2[[#This Row],[Day High]]/Table2[[#This Row],[Close Price]])-1</f>
        <v>2.1470143439805689E-2</v>
      </c>
      <c r="AE49" s="1">
        <f>(Table2[[#This Row],[Close Price]]/Table2[[#This Row],[Current Week Low]])-1</f>
        <v>0.15773556876061123</v>
      </c>
      <c r="AF49" s="1">
        <f>(Table2[[#This Row],[Current Week High]]/Table2[[#This Row],[Close Price]])-1</f>
        <v>6.7274643691856539E-2</v>
      </c>
      <c r="AG49" s="1">
        <f>(Table2[[#This Row],[Close Price]]/Table2[[#This Row],[Current Month Low]])-1</f>
        <v>0.15773556876061123</v>
      </c>
      <c r="AH49" s="1">
        <f>(Table2[[#This Row],[Current Month High]]/Table2[[#This Row],[Close Price]])-1</f>
        <v>6.7274643691856539E-2</v>
      </c>
      <c r="AI49">
        <v>6.7274643691856504</v>
      </c>
      <c r="AJ49">
        <v>126.37066237875401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0.36</v>
      </c>
      <c r="AM49" t="s">
        <v>3215</v>
      </c>
      <c r="AN49">
        <v>16.96</v>
      </c>
      <c r="AO49" t="s">
        <v>3215</v>
      </c>
      <c r="AP49">
        <v>0.152485618819724</v>
      </c>
      <c r="AQ49">
        <f>(Table2[[#This Row],[Sharpe Ratio]]-AVERAGE(Table2[Sharpe Ratio]))/_xlfn.STDEV.P(Table2[Sharpe Ratio])</f>
        <v>1.102141694860314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7.8336745217633759</v>
      </c>
      <c r="AS49">
        <f>_xlfn.RANK.AVG(Table2[[#This Row],[1Y Return vs Nifty Z-Score]],Table2[1Y Return vs Nifty Z-Score])</f>
        <v>64</v>
      </c>
      <c r="AT49">
        <f>_xlfn.RANK.AVG(Table2[[#This Row],[6M Return vs Nifty Z-Score]],Table2[6M Return vs Nifty Z-Score])</f>
        <v>117</v>
      </c>
      <c r="AU49">
        <f>_xlfn.RANK.AVG(Table2[[#This Row],[Sharpe Ratio Z-Score]],Table2[Sharpe Ratio Z-Score])</f>
        <v>99</v>
      </c>
      <c r="AV49">
        <f>(Table2[[#This Row],[Rank 1Y]]+Table2[[#This Row],[Rank 6M]]+Table2[[#This Row],[Rank Sharpe]])/3</f>
        <v>93.333333333333329</v>
      </c>
    </row>
    <row r="50" spans="1:48" x14ac:dyDescent="0.3">
      <c r="A50" t="s">
        <v>258</v>
      </c>
      <c r="B50" t="s">
        <v>259</v>
      </c>
      <c r="C50" t="s">
        <v>3155</v>
      </c>
      <c r="D50" t="s">
        <v>260</v>
      </c>
      <c r="E50">
        <v>99973.324053470002</v>
      </c>
      <c r="F50">
        <v>11518.15</v>
      </c>
      <c r="G50">
        <v>158.093525567467</v>
      </c>
      <c r="H50">
        <f>(Table2[[#This Row],[1Y Return vs Nifty]]-AVERAGE(Table2[1Y Return vs Nifty]))/_xlfn.STDEV.P(Table2[1Y Return vs Nifty])</f>
        <v>2.5027144942089685</v>
      </c>
      <c r="I50">
        <v>7.4948479650238804</v>
      </c>
      <c r="J50">
        <f>(Table2[[#This Row],[1M Return vs Nifty]]-AVERAGE(Table2[1M Return vs Nifty]))/_xlfn.STDEV.P(Table2[1M Return vs Nifty])</f>
        <v>0.23701714943166843</v>
      </c>
      <c r="K50">
        <v>42.431125229142403</v>
      </c>
      <c r="L50">
        <f>(Table2[[#This Row],[6M Return vs Nifty]]-AVERAGE(Table2[6M Return vs Nifty]))/_xlfn.STDEV.P(Table2[6M Return vs Nifty])</f>
        <v>1.1717084538830203</v>
      </c>
      <c r="M50">
        <v>5.6360437576443099</v>
      </c>
      <c r="N50">
        <f>(Table2[[#This Row],[1W Return vs Nifty]]-AVERAGE(Table2[1W Return vs Nifty]))/_xlfn.STDEV.P(Table2[1W Return vs Nifty])</f>
        <v>1.2384387360200251</v>
      </c>
      <c r="O50">
        <v>11206.58</v>
      </c>
      <c r="P50">
        <v>11134.851136089101</v>
      </c>
      <c r="Q50">
        <v>9354.56736873318</v>
      </c>
      <c r="R50">
        <v>61.805216798331301</v>
      </c>
      <c r="S50" s="1">
        <f>(Table2[[#This Row],[Close Price]]-Table2[[#This Row],[20D EMA]])/Table2[[#This Row],[20D EMA]]</f>
        <v>2.7802416080552648E-2</v>
      </c>
      <c r="T50" s="1">
        <f>(Table2[[#This Row],[Close Price]]-Table2[[#This Row],[50D EMA]])/Table2[[#This Row],[50D EMA]]</f>
        <v>3.4423348747662307E-2</v>
      </c>
      <c r="U50" s="1">
        <f>(Table2[[#This Row],[Close Price]]-Table2[[#This Row],[200D EMA]])/Table2[[#This Row],[200D EMA]]</f>
        <v>0.2312862312049197</v>
      </c>
      <c r="V50">
        <v>0.45384093602380499</v>
      </c>
      <c r="W50">
        <v>11410</v>
      </c>
      <c r="X50">
        <v>11749.95</v>
      </c>
      <c r="Y50">
        <v>10725.15</v>
      </c>
      <c r="Z50">
        <v>11749.95</v>
      </c>
      <c r="AA50">
        <v>10725.15</v>
      </c>
      <c r="AB50">
        <v>11749.95</v>
      </c>
      <c r="AC50" s="1">
        <f>(Table2[[#This Row],[Close Price]]/Table2[[#This Row],[Day Low]])-1</f>
        <v>9.4785276073618974E-3</v>
      </c>
      <c r="AD50" s="1">
        <f>(Table2[[#This Row],[Day High]]/Table2[[#This Row],[Close Price]])-1</f>
        <v>2.0124759618515231E-2</v>
      </c>
      <c r="AE50" s="1">
        <f>(Table2[[#This Row],[Close Price]]/Table2[[#This Row],[Current Week Low]])-1</f>
        <v>7.3938359836459133E-2</v>
      </c>
      <c r="AF50" s="1">
        <f>(Table2[[#This Row],[Current Week High]]/Table2[[#This Row],[Close Price]])-1</f>
        <v>2.0124759618515231E-2</v>
      </c>
      <c r="AG50" s="1">
        <f>(Table2[[#This Row],[Close Price]]/Table2[[#This Row],[Current Month Low]])-1</f>
        <v>7.3938359836459133E-2</v>
      </c>
      <c r="AH50" s="1">
        <f>(Table2[[#This Row],[Current Month High]]/Table2[[#This Row],[Close Price]])-1</f>
        <v>2.0124759618515231E-2</v>
      </c>
      <c r="AI50">
        <v>9.5575244288362295</v>
      </c>
      <c r="AJ50">
        <v>193.082697201017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0.02</v>
      </c>
      <c r="AM50" t="s">
        <v>3215</v>
      </c>
      <c r="AN50">
        <v>2.71</v>
      </c>
      <c r="AO50" t="s">
        <v>3215</v>
      </c>
      <c r="AP50">
        <v>0.109165368420236</v>
      </c>
      <c r="AQ50">
        <f>(Table2[[#This Row],[Sharpe Ratio]]-AVERAGE(Table2[Sharpe Ratio]))/_xlfn.STDEV.P(Table2[Sharpe Ratio])</f>
        <v>0.584821009765498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5.7346998433091807</v>
      </c>
      <c r="AS50">
        <f>_xlfn.RANK.AVG(Table2[[#This Row],[1Y Return vs Nifty Z-Score]],Table2[1Y Return vs Nifty Z-Score])</f>
        <v>21</v>
      </c>
      <c r="AT50">
        <f>_xlfn.RANK.AVG(Table2[[#This Row],[6M Return vs Nifty Z-Score]],Table2[6M Return vs Nifty Z-Score])</f>
        <v>72</v>
      </c>
      <c r="AU50">
        <f>_xlfn.RANK.AVG(Table2[[#This Row],[Sharpe Ratio Z-Score]],Table2[Sharpe Ratio Z-Score])</f>
        <v>196</v>
      </c>
      <c r="AV50">
        <f>(Table2[[#This Row],[Rank 1Y]]+Table2[[#This Row],[Rank 6M]]+Table2[[#This Row],[Rank Sharpe]])/3</f>
        <v>96.333333333333329</v>
      </c>
    </row>
    <row r="51" spans="1:48" x14ac:dyDescent="0.3">
      <c r="A51" t="s">
        <v>1580</v>
      </c>
      <c r="B51" t="s">
        <v>1581</v>
      </c>
      <c r="C51" t="s">
        <v>3162</v>
      </c>
      <c r="D51" t="s">
        <v>206</v>
      </c>
      <c r="E51">
        <v>6186.9719948849997</v>
      </c>
      <c r="F51">
        <v>2155.4499999999998</v>
      </c>
      <c r="G51">
        <v>93.624456601131797</v>
      </c>
      <c r="H51">
        <f>(Table2[[#This Row],[1Y Return vs Nifty]]-AVERAGE(Table2[1Y Return vs Nifty]))/_xlfn.STDEV.P(Table2[1Y Return vs Nifty])</f>
        <v>1.3267547902259775</v>
      </c>
      <c r="I51">
        <v>9.84041958585156</v>
      </c>
      <c r="J51">
        <f>(Table2[[#This Row],[1M Return vs Nifty]]-AVERAGE(Table2[1M Return vs Nifty]))/_xlfn.STDEV.P(Table2[1M Return vs Nifty])</f>
        <v>0.4649296168432715</v>
      </c>
      <c r="K51">
        <v>37.249682477119997</v>
      </c>
      <c r="L51">
        <f>(Table2[[#This Row],[6M Return vs Nifty]]-AVERAGE(Table2[6M Return vs Nifty]))/_xlfn.STDEV.P(Table2[6M Return vs Nifty])</f>
        <v>1.0012233153653869</v>
      </c>
      <c r="M51">
        <v>2.3438634051652398</v>
      </c>
      <c r="N51">
        <f>(Table2[[#This Row],[1W Return vs Nifty]]-AVERAGE(Table2[1W Return vs Nifty]))/_xlfn.STDEV.P(Table2[1W Return vs Nifty])</f>
        <v>0.39179869200951223</v>
      </c>
      <c r="O51">
        <v>2192.7199999999998</v>
      </c>
      <c r="P51">
        <v>2266.80488446649</v>
      </c>
      <c r="Q51">
        <v>1983.11990164402</v>
      </c>
      <c r="R51">
        <v>45.961894494415603</v>
      </c>
      <c r="S51" s="1">
        <f>(Table2[[#This Row],[Close Price]]-Table2[[#This Row],[20D EMA]])/Table2[[#This Row],[20D EMA]]</f>
        <v>-1.6997154219416975E-2</v>
      </c>
      <c r="T51" s="1">
        <f>(Table2[[#This Row],[Close Price]]-Table2[[#This Row],[50D EMA]])/Table2[[#This Row],[50D EMA]]</f>
        <v>-4.9124159397026523E-2</v>
      </c>
      <c r="U51" s="1">
        <f>(Table2[[#This Row],[Close Price]]-Table2[[#This Row],[200D EMA]])/Table2[[#This Row],[200D EMA]]</f>
        <v>8.6898476593935112E-2</v>
      </c>
      <c r="V51">
        <v>0.55309272299938905</v>
      </c>
      <c r="W51">
        <v>2132.35</v>
      </c>
      <c r="X51">
        <v>2308.65</v>
      </c>
      <c r="Y51">
        <v>2132.35</v>
      </c>
      <c r="Z51">
        <v>2370.1</v>
      </c>
      <c r="AA51">
        <v>2132.35</v>
      </c>
      <c r="AB51">
        <v>2370.1</v>
      </c>
      <c r="AC51" s="1">
        <f>(Table2[[#This Row],[Close Price]]/Table2[[#This Row],[Day Low]])-1</f>
        <v>1.0833118390508156E-2</v>
      </c>
      <c r="AD51" s="1">
        <f>(Table2[[#This Row],[Day High]]/Table2[[#This Row],[Close Price]])-1</f>
        <v>7.1075645456865288E-2</v>
      </c>
      <c r="AE51" s="1">
        <f>(Table2[[#This Row],[Close Price]]/Table2[[#This Row],[Current Week Low]])-1</f>
        <v>1.0833118390508156E-2</v>
      </c>
      <c r="AF51" s="1">
        <f>(Table2[[#This Row],[Current Week High]]/Table2[[#This Row],[Close Price]])-1</f>
        <v>9.958477348117567E-2</v>
      </c>
      <c r="AG51" s="1">
        <f>(Table2[[#This Row],[Close Price]]/Table2[[#This Row],[Current Month Low]])-1</f>
        <v>1.0833118390508156E-2</v>
      </c>
      <c r="AH51" s="1">
        <f>(Table2[[#This Row],[Current Month High]]/Table2[[#This Row],[Close Price]])-1</f>
        <v>9.958477348117567E-2</v>
      </c>
      <c r="AI51">
        <v>36.959799577814302</v>
      </c>
      <c r="AJ51">
        <v>124.526041666666</v>
      </c>
      <c r="AK51" t="str">
        <f>IF(AND(Table2[[#This Row],[20D EMA]]&gt;Table2[[#This Row],[50D EMA]],Table2[[#This Row],[50D EMA]]&gt;Table2[[#This Row],[200D EMA]]),"Uptrend","Downtrend/NoTrend")</f>
        <v>Downtrend/NoTrend</v>
      </c>
      <c r="AL51">
        <v>-0.15</v>
      </c>
      <c r="AM51" t="s">
        <v>3216</v>
      </c>
      <c r="AN51">
        <v>2.71</v>
      </c>
      <c r="AO51" t="s">
        <v>3215</v>
      </c>
      <c r="AP51">
        <v>0.12896775021575399</v>
      </c>
      <c r="AQ51">
        <f>(Table2[[#This Row],[Sharpe Ratio]]-AVERAGE(Table2[Sharpe Ratio]))/_xlfn.STDEV.P(Table2[Sharpe Ratio])</f>
        <v>0.82129659849126302</v>
      </c>
      <c r="AR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">
        <f>_xlfn.RANK.AVG(Table2[[#This Row],[1Y Return vs Nifty Z-Score]],Table2[1Y Return vs Nifty Z-Score])</f>
        <v>63</v>
      </c>
      <c r="AT51">
        <f>_xlfn.RANK.AVG(Table2[[#This Row],[6M Return vs Nifty Z-Score]],Table2[6M Return vs Nifty Z-Score])</f>
        <v>88</v>
      </c>
      <c r="AU51">
        <f>_xlfn.RANK.AVG(Table2[[#This Row],[Sharpe Ratio Z-Score]],Table2[Sharpe Ratio Z-Score])</f>
        <v>147</v>
      </c>
      <c r="AV51">
        <f>(Table2[[#This Row],[Rank 1Y]]+Table2[[#This Row],[Rank 6M]]+Table2[[#This Row],[Rank Sharpe]])/3</f>
        <v>99.333333333333329</v>
      </c>
    </row>
    <row r="52" spans="1:48" x14ac:dyDescent="0.3">
      <c r="A52" t="s">
        <v>654</v>
      </c>
      <c r="B52" t="s">
        <v>655</v>
      </c>
      <c r="C52" t="s">
        <v>3160</v>
      </c>
      <c r="D52" t="s">
        <v>656</v>
      </c>
      <c r="E52">
        <v>28178.6813415</v>
      </c>
      <c r="F52">
        <v>2781</v>
      </c>
      <c r="G52">
        <v>70.007135342583297</v>
      </c>
      <c r="H52">
        <f>(Table2[[#This Row],[1Y Return vs Nifty]]-AVERAGE(Table2[1Y Return vs Nifty]))/_xlfn.STDEV.P(Table2[1Y Return vs Nifty])</f>
        <v>0.89595877344812458</v>
      </c>
      <c r="I52">
        <v>27.373198493244701</v>
      </c>
      <c r="J52">
        <f>(Table2[[#This Row],[1M Return vs Nifty]]-AVERAGE(Table2[1M Return vs Nifty]))/_xlfn.STDEV.P(Table2[1M Return vs Nifty])</f>
        <v>2.1685394601257535</v>
      </c>
      <c r="K52">
        <v>64.941312495219506</v>
      </c>
      <c r="L52">
        <f>(Table2[[#This Row],[6M Return vs Nifty]]-AVERAGE(Table2[6M Return vs Nifty]))/_xlfn.STDEV.P(Table2[6M Return vs Nifty])</f>
        <v>1.9123617000502431</v>
      </c>
      <c r="M52">
        <v>-5.2343387992753998</v>
      </c>
      <c r="N52">
        <f>(Table2[[#This Row],[1W Return vs Nifty]]-AVERAGE(Table2[1W Return vs Nifty]))/_xlfn.STDEV.P(Table2[1W Return vs Nifty])</f>
        <v>-1.5570646025110386</v>
      </c>
      <c r="O52">
        <v>2686.17</v>
      </c>
      <c r="P52">
        <v>2503.26428868942</v>
      </c>
      <c r="Q52">
        <v>2038.9816527719499</v>
      </c>
      <c r="R52">
        <v>53.4524326410613</v>
      </c>
      <c r="S52" s="1">
        <f>(Table2[[#This Row],[Close Price]]-Table2[[#This Row],[20D EMA]])/Table2[[#This Row],[20D EMA]]</f>
        <v>3.530305230123184E-2</v>
      </c>
      <c r="T52" s="1">
        <f>(Table2[[#This Row],[Close Price]]-Table2[[#This Row],[50D EMA]])/Table2[[#This Row],[50D EMA]]</f>
        <v>0.11094941615453159</v>
      </c>
      <c r="U52" s="1">
        <f>(Table2[[#This Row],[Close Price]]-Table2[[#This Row],[200D EMA]])/Table2[[#This Row],[200D EMA]]</f>
        <v>0.36391614717047244</v>
      </c>
      <c r="V52">
        <v>1.81656761519899</v>
      </c>
      <c r="W52">
        <v>2755</v>
      </c>
      <c r="X52">
        <v>2855</v>
      </c>
      <c r="Y52">
        <v>2755</v>
      </c>
      <c r="Z52">
        <v>3150</v>
      </c>
      <c r="AA52">
        <v>2755</v>
      </c>
      <c r="AB52">
        <v>3357.8</v>
      </c>
      <c r="AC52" s="1">
        <f>(Table2[[#This Row],[Close Price]]/Table2[[#This Row],[Day Low]])-1</f>
        <v>9.4373865698729187E-3</v>
      </c>
      <c r="AD52" s="1">
        <f>(Table2[[#This Row],[Day High]]/Table2[[#This Row],[Close Price]])-1</f>
        <v>2.6609133405249841E-2</v>
      </c>
      <c r="AE52" s="1">
        <f>(Table2[[#This Row],[Close Price]]/Table2[[#This Row],[Current Week Low]])-1</f>
        <v>9.4373865698729187E-3</v>
      </c>
      <c r="AF52" s="1">
        <f>(Table2[[#This Row],[Current Week High]]/Table2[[#This Row],[Close Price]])-1</f>
        <v>0.13268608414239491</v>
      </c>
      <c r="AG52" s="1">
        <f>(Table2[[#This Row],[Close Price]]/Table2[[#This Row],[Current Month Low]])-1</f>
        <v>9.4373865698729187E-3</v>
      </c>
      <c r="AH52" s="1">
        <f>(Table2[[#This Row],[Current Month High]]/Table2[[#This Row],[Close Price]])-1</f>
        <v>0.20740740740740748</v>
      </c>
      <c r="AI52">
        <v>20.740740740740701</v>
      </c>
      <c r="AJ52">
        <v>104.33504775900001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0.28999999999999998</v>
      </c>
      <c r="AM52" t="s">
        <v>3215</v>
      </c>
      <c r="AN52">
        <v>8.0500000000000007</v>
      </c>
      <c r="AO52" t="s">
        <v>3215</v>
      </c>
      <c r="AP52">
        <v>0.11909495905652499</v>
      </c>
      <c r="AQ52">
        <f>(Table2[[#This Row],[Sharpe Ratio]]-AVERAGE(Table2[Sharpe Ratio]))/_xlfn.STDEV.P(Table2[Sharpe Ratio])</f>
        <v>0.7033979474171973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4.1231932785302794</v>
      </c>
      <c r="AS52">
        <f>_xlfn.RANK.AVG(Table2[[#This Row],[1Y Return vs Nifty Z-Score]],Table2[1Y Return vs Nifty Z-Score])</f>
        <v>106</v>
      </c>
      <c r="AT52">
        <f>_xlfn.RANK.AVG(Table2[[#This Row],[6M Return vs Nifty Z-Score]],Table2[6M Return vs Nifty Z-Score])</f>
        <v>33</v>
      </c>
      <c r="AU52">
        <f>_xlfn.RANK.AVG(Table2[[#This Row],[Sharpe Ratio Z-Score]],Table2[Sharpe Ratio Z-Score])</f>
        <v>168</v>
      </c>
      <c r="AV52">
        <f>(Table2[[#This Row],[Rank 1Y]]+Table2[[#This Row],[Rank 6M]]+Table2[[#This Row],[Rank Sharpe]])/3</f>
        <v>102.33333333333333</v>
      </c>
    </row>
    <row r="53" spans="1:48" x14ac:dyDescent="0.3">
      <c r="A53" t="s">
        <v>709</v>
      </c>
      <c r="B53" t="s">
        <v>710</v>
      </c>
      <c r="C53" t="s">
        <v>3166</v>
      </c>
      <c r="D53" t="s">
        <v>711</v>
      </c>
      <c r="E53">
        <v>25366.999919024998</v>
      </c>
      <c r="F53">
        <v>368.05</v>
      </c>
      <c r="G53">
        <v>104.54387310711</v>
      </c>
      <c r="H53">
        <f>(Table2[[#This Row],[1Y Return vs Nifty]]-AVERAGE(Table2[1Y Return vs Nifty]))/_xlfn.STDEV.P(Table2[1Y Return vs Nifty])</f>
        <v>1.5259323804707257</v>
      </c>
      <c r="I53">
        <v>30.462481852065402</v>
      </c>
      <c r="J53">
        <f>(Table2[[#This Row],[1M Return vs Nifty]]-AVERAGE(Table2[1M Return vs Nifty]))/_xlfn.STDEV.P(Table2[1M Return vs Nifty])</f>
        <v>2.4687162641893958</v>
      </c>
      <c r="K53">
        <v>83.867289752495793</v>
      </c>
      <c r="L53">
        <f>(Table2[[#This Row],[6M Return vs Nifty]]-AVERAGE(Table2[6M Return vs Nifty]))/_xlfn.STDEV.P(Table2[6M Return vs Nifty])</f>
        <v>2.5350835959988047</v>
      </c>
      <c r="M53">
        <v>12.031366470062601</v>
      </c>
      <c r="N53">
        <f>(Table2[[#This Row],[1W Return vs Nifty]]-AVERAGE(Table2[1W Return vs Nifty]))/_xlfn.STDEV.P(Table2[1W Return vs Nifty])</f>
        <v>2.8831044963955201</v>
      </c>
      <c r="O53">
        <v>348.56</v>
      </c>
      <c r="P53">
        <v>327.48870935176001</v>
      </c>
      <c r="Q53">
        <v>260.708043081933</v>
      </c>
      <c r="R53">
        <v>59.334038188200999</v>
      </c>
      <c r="S53" s="1">
        <f>(Table2[[#This Row],[Close Price]]-Table2[[#This Row],[20D EMA]])/Table2[[#This Row],[20D EMA]]</f>
        <v>5.5915767730089536E-2</v>
      </c>
      <c r="T53" s="1">
        <f>(Table2[[#This Row],[Close Price]]-Table2[[#This Row],[50D EMA]])/Table2[[#This Row],[50D EMA]]</f>
        <v>0.12385553910706759</v>
      </c>
      <c r="U53" s="1">
        <f>(Table2[[#This Row],[Close Price]]-Table2[[#This Row],[200D EMA]])/Table2[[#This Row],[200D EMA]]</f>
        <v>0.41173243314297187</v>
      </c>
      <c r="V53">
        <v>1.39008147966514</v>
      </c>
      <c r="W53">
        <v>366</v>
      </c>
      <c r="X53">
        <v>382.55</v>
      </c>
      <c r="Y53">
        <v>334.9</v>
      </c>
      <c r="Z53">
        <v>390.85</v>
      </c>
      <c r="AA53">
        <v>334.9</v>
      </c>
      <c r="AB53">
        <v>390.85</v>
      </c>
      <c r="AC53" s="1">
        <f>(Table2[[#This Row],[Close Price]]/Table2[[#This Row],[Day Low]])-1</f>
        <v>5.6010928961749418E-3</v>
      </c>
      <c r="AD53" s="1">
        <f>(Table2[[#This Row],[Day High]]/Table2[[#This Row],[Close Price]])-1</f>
        <v>3.9396821084091815E-2</v>
      </c>
      <c r="AE53" s="1">
        <f>(Table2[[#This Row],[Close Price]]/Table2[[#This Row],[Current Week Low]])-1</f>
        <v>9.898477157360408E-2</v>
      </c>
      <c r="AF53" s="1">
        <f>(Table2[[#This Row],[Current Week High]]/Table2[[#This Row],[Close Price]])-1</f>
        <v>6.194810487705471E-2</v>
      </c>
      <c r="AG53" s="1">
        <f>(Table2[[#This Row],[Close Price]]/Table2[[#This Row],[Current Month Low]])-1</f>
        <v>9.898477157360408E-2</v>
      </c>
      <c r="AH53" s="1">
        <f>(Table2[[#This Row],[Current Month High]]/Table2[[#This Row],[Close Price]])-1</f>
        <v>6.194810487705471E-2</v>
      </c>
      <c r="AI53">
        <v>6.1948104877054702</v>
      </c>
      <c r="AJ53">
        <v>135.17571884984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0.14000000000000001</v>
      </c>
      <c r="AM53" t="s">
        <v>3215</v>
      </c>
      <c r="AN53">
        <v>4.8899999999999997</v>
      </c>
      <c r="AO53" t="s">
        <v>3215</v>
      </c>
      <c r="AP53">
        <v>9.0436492755653006E-2</v>
      </c>
      <c r="AQ53">
        <f>(Table2[[#This Row],[Sharpe Ratio]]-AVERAGE(Table2[Sharpe Ratio]))/_xlfn.STDEV.P(Table2[Sharpe Ratio])</f>
        <v>0.36116498976307881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9.7740017268175254</v>
      </c>
      <c r="AS53">
        <f>_xlfn.RANK.AVG(Table2[[#This Row],[1Y Return vs Nifty Z-Score]],Table2[1Y Return vs Nifty Z-Score])</f>
        <v>52</v>
      </c>
      <c r="AT53">
        <f>_xlfn.RANK.AVG(Table2[[#This Row],[6M Return vs Nifty Z-Score]],Table2[6M Return vs Nifty Z-Score])</f>
        <v>16</v>
      </c>
      <c r="AU53">
        <f>_xlfn.RANK.AVG(Table2[[#This Row],[Sharpe Ratio Z-Score]],Table2[Sharpe Ratio Z-Score])</f>
        <v>252</v>
      </c>
      <c r="AV53">
        <f>(Table2[[#This Row],[Rank 1Y]]+Table2[[#This Row],[Rank 6M]]+Table2[[#This Row],[Rank Sharpe]])/3</f>
        <v>106.66666666666667</v>
      </c>
    </row>
    <row r="54" spans="1:48" x14ac:dyDescent="0.3">
      <c r="A54" t="s">
        <v>300</v>
      </c>
      <c r="B54" t="s">
        <v>301</v>
      </c>
      <c r="C54" t="s">
        <v>3155</v>
      </c>
      <c r="D54" t="s">
        <v>260</v>
      </c>
      <c r="E54">
        <v>86871.967558210003</v>
      </c>
      <c r="F54">
        <v>5668.7</v>
      </c>
      <c r="G54">
        <v>56.093918704268297</v>
      </c>
      <c r="H54">
        <f>(Table2[[#This Row],[1Y Return vs Nifty]]-AVERAGE(Table2[1Y Return vs Nifty]))/_xlfn.STDEV.P(Table2[1Y Return vs Nifty])</f>
        <v>0.64217223081963071</v>
      </c>
      <c r="I54">
        <v>12.627422639377301</v>
      </c>
      <c r="J54">
        <f>(Table2[[#This Row],[1M Return vs Nifty]]-AVERAGE(Table2[1M Return vs Nifty]))/_xlfn.STDEV.P(Table2[1M Return vs Nifty])</f>
        <v>0.73573471056647388</v>
      </c>
      <c r="K54">
        <v>59.051124961145703</v>
      </c>
      <c r="L54">
        <f>(Table2[[#This Row],[6M Return vs Nifty]]-AVERAGE(Table2[6M Return vs Nifty]))/_xlfn.STDEV.P(Table2[6M Return vs Nifty])</f>
        <v>1.7185567145084346</v>
      </c>
      <c r="M54">
        <v>6.8906257293218696</v>
      </c>
      <c r="N54">
        <f>(Table2[[#This Row],[1W Return vs Nifty]]-AVERAGE(Table2[1W Return vs Nifty]))/_xlfn.STDEV.P(Table2[1W Return vs Nifty])</f>
        <v>1.5610757795574624</v>
      </c>
      <c r="O54">
        <v>5526.98</v>
      </c>
      <c r="P54">
        <v>5349.3431343795501</v>
      </c>
      <c r="Q54">
        <v>4529.11022410637</v>
      </c>
      <c r="R54">
        <v>58.930655859896497</v>
      </c>
      <c r="S54" s="1">
        <f>(Table2[[#This Row],[Close Price]]-Table2[[#This Row],[20D EMA]])/Table2[[#This Row],[20D EMA]]</f>
        <v>2.5641489565730338E-2</v>
      </c>
      <c r="T54" s="1">
        <f>(Table2[[#This Row],[Close Price]]-Table2[[#This Row],[50D EMA]])/Table2[[#This Row],[50D EMA]]</f>
        <v>5.970020198704093E-2</v>
      </c>
      <c r="U54" s="1">
        <f>(Table2[[#This Row],[Close Price]]-Table2[[#This Row],[200D EMA]])/Table2[[#This Row],[200D EMA]]</f>
        <v>0.2516144936875499</v>
      </c>
      <c r="V54">
        <v>0.91037115836590599</v>
      </c>
      <c r="W54">
        <v>5653.7</v>
      </c>
      <c r="X54">
        <v>5830</v>
      </c>
      <c r="Y54">
        <v>5298</v>
      </c>
      <c r="Z54">
        <v>5830</v>
      </c>
      <c r="AA54">
        <v>5298</v>
      </c>
      <c r="AB54">
        <v>5830</v>
      </c>
      <c r="AC54" s="1">
        <f>(Table2[[#This Row],[Close Price]]/Table2[[#This Row],[Day Low]])-1</f>
        <v>2.6531298087977273E-3</v>
      </c>
      <c r="AD54" s="1">
        <f>(Table2[[#This Row],[Day High]]/Table2[[#This Row],[Close Price]])-1</f>
        <v>2.8454495739764107E-2</v>
      </c>
      <c r="AE54" s="1">
        <f>(Table2[[#This Row],[Close Price]]/Table2[[#This Row],[Current Week Low]])-1</f>
        <v>6.9969799924499698E-2</v>
      </c>
      <c r="AF54" s="1">
        <f>(Table2[[#This Row],[Current Week High]]/Table2[[#This Row],[Close Price]])-1</f>
        <v>2.8454495739764107E-2</v>
      </c>
      <c r="AG54" s="1">
        <f>(Table2[[#This Row],[Close Price]]/Table2[[#This Row],[Current Month Low]])-1</f>
        <v>6.9969799924499698E-2</v>
      </c>
      <c r="AH54" s="1">
        <f>(Table2[[#This Row],[Current Month High]]/Table2[[#This Row],[Close Price]])-1</f>
        <v>2.8454495739764107E-2</v>
      </c>
      <c r="AI54">
        <v>2.8454495739764099</v>
      </c>
      <c r="AJ54">
        <v>84.561037946246898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0.13</v>
      </c>
      <c r="AM54" t="s">
        <v>3215</v>
      </c>
      <c r="AN54">
        <v>-0.88</v>
      </c>
      <c r="AO54" t="s">
        <v>3216</v>
      </c>
      <c r="AP54">
        <v>0.13268086349038599</v>
      </c>
      <c r="AQ54">
        <f>(Table2[[#This Row],[Sharpe Ratio]]-AVERAGE(Table2[Sharpe Ratio]))/_xlfn.STDEV.P(Table2[Sharpe Ratio])</f>
        <v>0.86563776192761244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5.5231771973796135</v>
      </c>
      <c r="AS54">
        <f>_xlfn.RANK.AVG(Table2[[#This Row],[1Y Return vs Nifty Z-Score]],Table2[1Y Return vs Nifty Z-Score])</f>
        <v>146</v>
      </c>
      <c r="AT54">
        <f>_xlfn.RANK.AVG(Table2[[#This Row],[6M Return vs Nifty Z-Score]],Table2[6M Return vs Nifty Z-Score])</f>
        <v>40</v>
      </c>
      <c r="AU54">
        <f>_xlfn.RANK.AVG(Table2[[#This Row],[Sharpe Ratio Z-Score]],Table2[Sharpe Ratio Z-Score])</f>
        <v>138</v>
      </c>
      <c r="AV54">
        <f>(Table2[[#This Row],[Rank 1Y]]+Table2[[#This Row],[Rank 6M]]+Table2[[#This Row],[Rank Sharpe]])/3</f>
        <v>108</v>
      </c>
    </row>
    <row r="55" spans="1:48" x14ac:dyDescent="0.3">
      <c r="A55" t="s">
        <v>510</v>
      </c>
      <c r="B55" t="s">
        <v>511</v>
      </c>
      <c r="C55" t="s">
        <v>3156</v>
      </c>
      <c r="D55" t="s">
        <v>512</v>
      </c>
      <c r="E55">
        <v>40580.190892724997</v>
      </c>
      <c r="F55">
        <v>1046.45</v>
      </c>
      <c r="G55">
        <v>71.054647435400298</v>
      </c>
      <c r="H55">
        <f>(Table2[[#This Row],[1Y Return vs Nifty]]-AVERAGE(Table2[1Y Return vs Nifty]))/_xlfn.STDEV.P(Table2[1Y Return vs Nifty])</f>
        <v>0.91506610709413916</v>
      </c>
      <c r="I55">
        <v>9.9044573706890997</v>
      </c>
      <c r="J55">
        <f>(Table2[[#This Row],[1M Return vs Nifty]]-AVERAGE(Table2[1M Return vs Nifty]))/_xlfn.STDEV.P(Table2[1M Return vs Nifty])</f>
        <v>0.47115198473871306</v>
      </c>
      <c r="K55">
        <v>32.281667248722798</v>
      </c>
      <c r="L55">
        <f>(Table2[[#This Row],[6M Return vs Nifty]]-AVERAGE(Table2[6M Return vs Nifty]))/_xlfn.STDEV.P(Table2[6M Return vs Nifty])</f>
        <v>0.83776058791550412</v>
      </c>
      <c r="M55">
        <v>-3.5286206847222101</v>
      </c>
      <c r="N55">
        <f>(Table2[[#This Row],[1W Return vs Nifty]]-AVERAGE(Table2[1W Return vs Nifty]))/_xlfn.STDEV.P(Table2[1W Return vs Nifty])</f>
        <v>-1.1184102443172699</v>
      </c>
      <c r="O55">
        <v>1048.25</v>
      </c>
      <c r="P55">
        <v>1044.9987061162301</v>
      </c>
      <c r="Q55">
        <v>903.14607178969197</v>
      </c>
      <c r="R55">
        <v>49.622757595979103</v>
      </c>
      <c r="S55" s="1">
        <f>(Table2[[#This Row],[Close Price]]-Table2[[#This Row],[20D EMA]])/Table2[[#This Row],[20D EMA]]</f>
        <v>-1.7171476269973332E-3</v>
      </c>
      <c r="T55" s="1">
        <f>(Table2[[#This Row],[Close Price]]-Table2[[#This Row],[50D EMA]])/Table2[[#This Row],[50D EMA]]</f>
        <v>1.3887996944644341E-3</v>
      </c>
      <c r="U55" s="1">
        <f>(Table2[[#This Row],[Close Price]]-Table2[[#This Row],[200D EMA]])/Table2[[#This Row],[200D EMA]]</f>
        <v>0.158671927705265</v>
      </c>
      <c r="V55">
        <v>0.57199975894447896</v>
      </c>
      <c r="W55">
        <v>1023.95</v>
      </c>
      <c r="X55">
        <v>1061.3</v>
      </c>
      <c r="Y55">
        <v>1011.75</v>
      </c>
      <c r="Z55">
        <v>1099.8</v>
      </c>
      <c r="AA55">
        <v>1011.75</v>
      </c>
      <c r="AB55">
        <v>1099.8</v>
      </c>
      <c r="AC55" s="1">
        <f>(Table2[[#This Row],[Close Price]]/Table2[[#This Row],[Day Low]])-1</f>
        <v>2.1973729185995383E-2</v>
      </c>
      <c r="AD55" s="1">
        <f>(Table2[[#This Row],[Day High]]/Table2[[#This Row],[Close Price]])-1</f>
        <v>1.4190835682545755E-2</v>
      </c>
      <c r="AE55" s="1">
        <f>(Table2[[#This Row],[Close Price]]/Table2[[#This Row],[Current Week Low]])-1</f>
        <v>3.4297010130961203E-2</v>
      </c>
      <c r="AF55" s="1">
        <f>(Table2[[#This Row],[Current Week High]]/Table2[[#This Row],[Close Price]])-1</f>
        <v>5.098189115581242E-2</v>
      </c>
      <c r="AG55" s="1">
        <f>(Table2[[#This Row],[Close Price]]/Table2[[#This Row],[Current Month Low]])-1</f>
        <v>3.4297010130961203E-2</v>
      </c>
      <c r="AH55" s="1">
        <f>(Table2[[#This Row],[Current Month High]]/Table2[[#This Row],[Close Price]])-1</f>
        <v>5.098189115581242E-2</v>
      </c>
      <c r="AI55">
        <v>16.106837402646999</v>
      </c>
      <c r="AJ55">
        <v>98.586203624632304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-7.0000000000000007E-2</v>
      </c>
      <c r="AM55" t="s">
        <v>3216</v>
      </c>
      <c r="AN55">
        <v>3.81</v>
      </c>
      <c r="AO55" t="s">
        <v>3215</v>
      </c>
      <c r="AP55">
        <v>0.14161302729589301</v>
      </c>
      <c r="AQ55">
        <f>(Table2[[#This Row],[Sharpe Ratio]]-AVERAGE(Table2[Sharpe Ratio]))/_xlfn.STDEV.P(Table2[Sharpe Ratio])</f>
        <v>0.97230365274385344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2.07787208817494</v>
      </c>
      <c r="AS55">
        <f>_xlfn.RANK.AVG(Table2[[#This Row],[1Y Return vs Nifty Z-Score]],Table2[1Y Return vs Nifty Z-Score])</f>
        <v>103</v>
      </c>
      <c r="AT55">
        <f>_xlfn.RANK.AVG(Table2[[#This Row],[6M Return vs Nifty Z-Score]],Table2[6M Return vs Nifty Z-Score])</f>
        <v>108</v>
      </c>
      <c r="AU55">
        <f>_xlfn.RANK.AVG(Table2[[#This Row],[Sharpe Ratio Z-Score]],Table2[Sharpe Ratio Z-Score])</f>
        <v>121</v>
      </c>
      <c r="AV55">
        <f>(Table2[[#This Row],[Rank 1Y]]+Table2[[#This Row],[Rank 6M]]+Table2[[#This Row],[Rank Sharpe]])/3</f>
        <v>110.66666666666667</v>
      </c>
    </row>
    <row r="56" spans="1:48" x14ac:dyDescent="0.3">
      <c r="A56" t="s">
        <v>795</v>
      </c>
      <c r="B56" t="s">
        <v>796</v>
      </c>
      <c r="C56" t="s">
        <v>3160</v>
      </c>
      <c r="D56" t="s">
        <v>51</v>
      </c>
      <c r="E56">
        <v>19625.354723100001</v>
      </c>
      <c r="F56">
        <v>1239</v>
      </c>
      <c r="G56">
        <v>184.97353040491399</v>
      </c>
      <c r="H56">
        <f>(Table2[[#This Row],[1Y Return vs Nifty]]-AVERAGE(Table2[1Y Return vs Nifty]))/_xlfn.STDEV.P(Table2[1Y Return vs Nifty])</f>
        <v>2.9930240804729129</v>
      </c>
      <c r="I56">
        <v>20.969221266796101</v>
      </c>
      <c r="J56">
        <f>(Table2[[#This Row],[1M Return vs Nifty]]-AVERAGE(Table2[1M Return vs Nifty]))/_xlfn.STDEV.P(Table2[1M Return vs Nifty])</f>
        <v>1.5462833593239429</v>
      </c>
      <c r="K56">
        <v>69.269563922440895</v>
      </c>
      <c r="L56">
        <f>(Table2[[#This Row],[6M Return vs Nifty]]-AVERAGE(Table2[6M Return vs Nifty]))/_xlfn.STDEV.P(Table2[6M Return vs Nifty])</f>
        <v>2.0547742633890866</v>
      </c>
      <c r="M56">
        <v>-0.492318904109383</v>
      </c>
      <c r="N56">
        <f>(Table2[[#This Row],[1W Return vs Nifty]]-AVERAGE(Table2[1W Return vs Nifty]))/_xlfn.STDEV.P(Table2[1W Return vs Nifty])</f>
        <v>-0.33757371717151557</v>
      </c>
      <c r="O56">
        <v>1188.93</v>
      </c>
      <c r="P56">
        <v>1116.79019253003</v>
      </c>
      <c r="Q56">
        <v>851.499366901126</v>
      </c>
      <c r="R56">
        <v>61.582025078662298</v>
      </c>
      <c r="S56" s="1">
        <f>(Table2[[#This Row],[Close Price]]-Table2[[#This Row],[20D EMA]])/Table2[[#This Row],[20D EMA]]</f>
        <v>4.2113497009916422E-2</v>
      </c>
      <c r="T56" s="1">
        <f>(Table2[[#This Row],[Close Price]]-Table2[[#This Row],[50D EMA]])/Table2[[#This Row],[50D EMA]]</f>
        <v>0.10942951351776292</v>
      </c>
      <c r="U56" s="1">
        <f>(Table2[[#This Row],[Close Price]]-Table2[[#This Row],[200D EMA]])/Table2[[#This Row],[200D EMA]]</f>
        <v>0.4550803537401451</v>
      </c>
      <c r="V56">
        <v>0.64172550661295003</v>
      </c>
      <c r="W56">
        <v>1225.95</v>
      </c>
      <c r="X56">
        <v>1256.2</v>
      </c>
      <c r="Y56">
        <v>1193.5999999999999</v>
      </c>
      <c r="Z56">
        <v>1309.9000000000001</v>
      </c>
      <c r="AA56">
        <v>1193.5999999999999</v>
      </c>
      <c r="AB56">
        <v>1309.9000000000001</v>
      </c>
      <c r="AC56" s="1">
        <f>(Table2[[#This Row],[Close Price]]/Table2[[#This Row],[Day Low]])-1</f>
        <v>1.0644806068762946E-2</v>
      </c>
      <c r="AD56" s="1">
        <f>(Table2[[#This Row],[Day High]]/Table2[[#This Row],[Close Price]])-1</f>
        <v>1.3882163034705464E-2</v>
      </c>
      <c r="AE56" s="1">
        <f>(Table2[[#This Row],[Close Price]]/Table2[[#This Row],[Current Week Low]])-1</f>
        <v>3.8036193029490795E-2</v>
      </c>
      <c r="AF56" s="1">
        <f>(Table2[[#This Row],[Current Week High]]/Table2[[#This Row],[Close Price]])-1</f>
        <v>5.7223567393059005E-2</v>
      </c>
      <c r="AG56" s="1">
        <f>(Table2[[#This Row],[Close Price]]/Table2[[#This Row],[Current Month Low]])-1</f>
        <v>3.8036193029490795E-2</v>
      </c>
      <c r="AH56" s="1">
        <f>(Table2[[#This Row],[Current Month High]]/Table2[[#This Row],[Close Price]])-1</f>
        <v>5.7223567393059005E-2</v>
      </c>
      <c r="AI56">
        <v>5.7223567393058996</v>
      </c>
      <c r="AJ56">
        <v>215.26717557251899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0.39</v>
      </c>
      <c r="AM56" t="s">
        <v>3215</v>
      </c>
      <c r="AN56">
        <v>8.85</v>
      </c>
      <c r="AO56" t="s">
        <v>3215</v>
      </c>
      <c r="AP56">
        <v>7.8340749416382999E-2</v>
      </c>
      <c r="AQ56">
        <f>(Table2[[#This Row],[Sharpe Ratio]]-AVERAGE(Table2[Sharpe Ratio]))/_xlfn.STDEV.P(Table2[Sharpe Ratio])</f>
        <v>0.21672034382270886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6.473228329837136</v>
      </c>
      <c r="AS56">
        <f>_xlfn.RANK.AVG(Table2[[#This Row],[1Y Return vs Nifty Z-Score]],Table2[1Y Return vs Nifty Z-Score])</f>
        <v>12</v>
      </c>
      <c r="AT56">
        <f>_xlfn.RANK.AVG(Table2[[#This Row],[6M Return vs Nifty Z-Score]],Table2[6M Return vs Nifty Z-Score])</f>
        <v>30</v>
      </c>
      <c r="AU56">
        <f>_xlfn.RANK.AVG(Table2[[#This Row],[Sharpe Ratio Z-Score]],Table2[Sharpe Ratio Z-Score])</f>
        <v>290</v>
      </c>
      <c r="AV56">
        <f>(Table2[[#This Row],[Rank 1Y]]+Table2[[#This Row],[Rank 6M]]+Table2[[#This Row],[Rank Sharpe]])/3</f>
        <v>110.66666666666667</v>
      </c>
    </row>
    <row r="57" spans="1:48" x14ac:dyDescent="0.3">
      <c r="A57" t="s">
        <v>1284</v>
      </c>
      <c r="B57" t="s">
        <v>1285</v>
      </c>
      <c r="C57" t="s">
        <v>3170</v>
      </c>
      <c r="D57" t="s">
        <v>289</v>
      </c>
      <c r="E57">
        <v>9081.6830623799997</v>
      </c>
      <c r="F57">
        <v>2105.1</v>
      </c>
      <c r="G57">
        <v>103.948884205678</v>
      </c>
      <c r="H57">
        <f>(Table2[[#This Row],[1Y Return vs Nifty]]-AVERAGE(Table2[1Y Return vs Nifty]))/_xlfn.STDEV.P(Table2[1Y Return vs Nifty])</f>
        <v>1.5150793778817397</v>
      </c>
      <c r="I57">
        <v>10.2795150252442</v>
      </c>
      <c r="J57">
        <f>(Table2[[#This Row],[1M Return vs Nifty]]-AVERAGE(Table2[1M Return vs Nifty]))/_xlfn.STDEV.P(Table2[1M Return vs Nifty])</f>
        <v>0.50759526138489708</v>
      </c>
      <c r="K57">
        <v>54.3995678252858</v>
      </c>
      <c r="L57">
        <f>(Table2[[#This Row],[6M Return vs Nifty]]-AVERAGE(Table2[6M Return vs Nifty]))/_xlfn.STDEV.P(Table2[6M Return vs Nifty])</f>
        <v>1.5655064154734348</v>
      </c>
      <c r="M57">
        <v>2.6016516778419598</v>
      </c>
      <c r="N57">
        <f>(Table2[[#This Row],[1W Return vs Nifty]]-AVERAGE(Table2[1W Return vs Nifty]))/_xlfn.STDEV.P(Table2[1W Return vs Nifty])</f>
        <v>0.45809332084418808</v>
      </c>
      <c r="O57">
        <v>2112.48</v>
      </c>
      <c r="P57">
        <v>2057.4829607227598</v>
      </c>
      <c r="Q57">
        <v>1645.4918029231201</v>
      </c>
      <c r="R57">
        <v>48.849921701013997</v>
      </c>
      <c r="S57" s="1">
        <f>(Table2[[#This Row],[Close Price]]-Table2[[#This Row],[20D EMA]])/Table2[[#This Row],[20D EMA]]</f>
        <v>-3.4935241990457231E-3</v>
      </c>
      <c r="T57" s="1">
        <f>(Table2[[#This Row],[Close Price]]-Table2[[#This Row],[50D EMA]])/Table2[[#This Row],[50D EMA]]</f>
        <v>2.3143345624846892E-2</v>
      </c>
      <c r="U57" s="1">
        <f>(Table2[[#This Row],[Close Price]]-Table2[[#This Row],[200D EMA]])/Table2[[#This Row],[200D EMA]]</f>
        <v>0.27931357437357801</v>
      </c>
      <c r="V57">
        <v>0.43374749894784698</v>
      </c>
      <c r="W57">
        <v>2078.5500000000002</v>
      </c>
      <c r="X57">
        <v>2172.75</v>
      </c>
      <c r="Y57">
        <v>2054</v>
      </c>
      <c r="Z57">
        <v>2217.1</v>
      </c>
      <c r="AA57">
        <v>2054</v>
      </c>
      <c r="AB57">
        <v>2217.1</v>
      </c>
      <c r="AC57" s="1">
        <f>(Table2[[#This Row],[Close Price]]/Table2[[#This Row],[Day Low]])-1</f>
        <v>1.2773327560077874E-2</v>
      </c>
      <c r="AD57" s="1">
        <f>(Table2[[#This Row],[Day High]]/Table2[[#This Row],[Close Price]])-1</f>
        <v>3.2136240558643392E-2</v>
      </c>
      <c r="AE57" s="1">
        <f>(Table2[[#This Row],[Close Price]]/Table2[[#This Row],[Current Week Low]])-1</f>
        <v>2.487828627069133E-2</v>
      </c>
      <c r="AF57" s="1">
        <f>(Table2[[#This Row],[Current Week High]]/Table2[[#This Row],[Close Price]])-1</f>
        <v>5.3204123319557262E-2</v>
      </c>
      <c r="AG57" s="1">
        <f>(Table2[[#This Row],[Close Price]]/Table2[[#This Row],[Current Month Low]])-1</f>
        <v>2.487828627069133E-2</v>
      </c>
      <c r="AH57" s="1">
        <f>(Table2[[#This Row],[Current Month High]]/Table2[[#This Row],[Close Price]])-1</f>
        <v>5.3204123319557262E-2</v>
      </c>
      <c r="AI57">
        <v>14.329485535128899</v>
      </c>
      <c r="AJ57">
        <v>137.034117779529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0.13</v>
      </c>
      <c r="AM57" t="s">
        <v>3215</v>
      </c>
      <c r="AN57">
        <v>2.12</v>
      </c>
      <c r="AO57" t="s">
        <v>3215</v>
      </c>
      <c r="AP57">
        <v>0.100403002562117</v>
      </c>
      <c r="AQ57">
        <f>(Table2[[#This Row],[Sharpe Ratio]]-AVERAGE(Table2[Sharpe Ratio]))/_xlfn.STDEV.P(Table2[Sharpe Ratio])</f>
        <v>0.48018280783979728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4.526457183424057</v>
      </c>
      <c r="AS57">
        <f>_xlfn.RANK.AVG(Table2[[#This Row],[1Y Return vs Nifty Z-Score]],Table2[1Y Return vs Nifty Z-Score])</f>
        <v>53</v>
      </c>
      <c r="AT57">
        <f>_xlfn.RANK.AVG(Table2[[#This Row],[6M Return vs Nifty Z-Score]],Table2[6M Return vs Nifty Z-Score])</f>
        <v>52</v>
      </c>
      <c r="AU57">
        <f>_xlfn.RANK.AVG(Table2[[#This Row],[Sharpe Ratio Z-Score]],Table2[Sharpe Ratio Z-Score])</f>
        <v>229</v>
      </c>
      <c r="AV57">
        <f>(Table2[[#This Row],[Rank 1Y]]+Table2[[#This Row],[Rank 6M]]+Table2[[#This Row],[Rank Sharpe]])/3</f>
        <v>111.33333333333333</v>
      </c>
    </row>
    <row r="58" spans="1:48" x14ac:dyDescent="0.3">
      <c r="A58" t="s">
        <v>680</v>
      </c>
      <c r="B58" t="s">
        <v>681</v>
      </c>
      <c r="C58" t="s">
        <v>3154</v>
      </c>
      <c r="D58" t="s">
        <v>461</v>
      </c>
      <c r="E58">
        <v>26984.880000000001</v>
      </c>
      <c r="F58">
        <v>768.8</v>
      </c>
      <c r="G58">
        <v>137.25535871887601</v>
      </c>
      <c r="H58">
        <f>(Table2[[#This Row],[1Y Return vs Nifty]]-AVERAGE(Table2[1Y Return vs Nifty]))/_xlfn.STDEV.P(Table2[1Y Return vs Nifty])</f>
        <v>2.1226121457228548</v>
      </c>
      <c r="I58">
        <v>23.734444177592099</v>
      </c>
      <c r="J58">
        <f>(Table2[[#This Row],[1M Return vs Nifty]]-AVERAGE(Table2[1M Return vs Nifty]))/_xlfn.STDEV.P(Table2[1M Return vs Nifty])</f>
        <v>1.814972139042476</v>
      </c>
      <c r="K58">
        <v>21.293640278887001</v>
      </c>
      <c r="L58">
        <f>(Table2[[#This Row],[6M Return vs Nifty]]-AVERAGE(Table2[6M Return vs Nifty]))/_xlfn.STDEV.P(Table2[6M Return vs Nifty])</f>
        <v>0.47622126583059471</v>
      </c>
      <c r="M58">
        <v>-0.65830535452689798</v>
      </c>
      <c r="N58">
        <f>(Table2[[#This Row],[1W Return vs Nifty]]-AVERAGE(Table2[1W Return vs Nifty]))/_xlfn.STDEV.P(Table2[1W Return vs Nifty])</f>
        <v>-0.38025994958913256</v>
      </c>
      <c r="O58">
        <v>771.97</v>
      </c>
      <c r="P58">
        <v>765.81692768973005</v>
      </c>
      <c r="Q58">
        <v>672.31297762104202</v>
      </c>
      <c r="R58">
        <v>44.687747968583302</v>
      </c>
      <c r="S58" s="1">
        <f>(Table2[[#This Row],[Close Price]]-Table2[[#This Row],[20D EMA]])/Table2[[#This Row],[20D EMA]]</f>
        <v>-4.1063771908235718E-3</v>
      </c>
      <c r="T58" s="1">
        <f>(Table2[[#This Row],[Close Price]]-Table2[[#This Row],[50D EMA]])/Table2[[#This Row],[50D EMA]]</f>
        <v>3.8952812381270485E-3</v>
      </c>
      <c r="U58" s="1">
        <f>(Table2[[#This Row],[Close Price]]-Table2[[#This Row],[200D EMA]])/Table2[[#This Row],[200D EMA]]</f>
        <v>0.14351503777358898</v>
      </c>
      <c r="V58">
        <v>0.92388219640828495</v>
      </c>
      <c r="W58">
        <v>766.55</v>
      </c>
      <c r="X58">
        <v>800.5</v>
      </c>
      <c r="Y58">
        <v>766.55</v>
      </c>
      <c r="Z58">
        <v>832.95</v>
      </c>
      <c r="AA58">
        <v>766.55</v>
      </c>
      <c r="AB58">
        <v>832.95</v>
      </c>
      <c r="AC58" s="1">
        <f>(Table2[[#This Row],[Close Price]]/Table2[[#This Row],[Day Low]])-1</f>
        <v>2.9352292740199015E-3</v>
      </c>
      <c r="AD58" s="1">
        <f>(Table2[[#This Row],[Day High]]/Table2[[#This Row],[Close Price]])-1</f>
        <v>4.1233090530697236E-2</v>
      </c>
      <c r="AE58" s="1">
        <f>(Table2[[#This Row],[Close Price]]/Table2[[#This Row],[Current Week Low]])-1</f>
        <v>2.9352292740199015E-3</v>
      </c>
      <c r="AF58" s="1">
        <f>(Table2[[#This Row],[Current Week High]]/Table2[[#This Row],[Close Price]])-1</f>
        <v>8.3441727367325802E-2</v>
      </c>
      <c r="AG58" s="1">
        <f>(Table2[[#This Row],[Close Price]]/Table2[[#This Row],[Current Month Low]])-1</f>
        <v>2.9352292740199015E-3</v>
      </c>
      <c r="AH58" s="1">
        <f>(Table2[[#This Row],[Current Month High]]/Table2[[#This Row],[Close Price]])-1</f>
        <v>8.3441727367325802E-2</v>
      </c>
      <c r="AI58">
        <v>26.1706555671175</v>
      </c>
      <c r="AJ58">
        <v>163.648834019204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0.01</v>
      </c>
      <c r="AM58" t="s">
        <v>3215</v>
      </c>
      <c r="AN58">
        <v>3.72</v>
      </c>
      <c r="AO58" t="s">
        <v>3215</v>
      </c>
      <c r="AP58">
        <v>0.13335568093613501</v>
      </c>
      <c r="AQ58">
        <f>(Table2[[#This Row],[Sharpe Ratio]]-AVERAGE(Table2[Sharpe Ratio]))/_xlfn.STDEV.P(Table2[Sharpe Ratio])</f>
        <v>0.87369628006011479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4.9072418810669083</v>
      </c>
      <c r="AS58">
        <f>_xlfn.RANK.AVG(Table2[[#This Row],[1Y Return vs Nifty Z-Score]],Table2[1Y Return vs Nifty Z-Score])</f>
        <v>29</v>
      </c>
      <c r="AT58">
        <f>_xlfn.RANK.AVG(Table2[[#This Row],[6M Return vs Nifty Z-Score]],Table2[6M Return vs Nifty Z-Score])</f>
        <v>169</v>
      </c>
      <c r="AU58">
        <f>_xlfn.RANK.AVG(Table2[[#This Row],[Sharpe Ratio Z-Score]],Table2[Sharpe Ratio Z-Score])</f>
        <v>136</v>
      </c>
      <c r="AV58">
        <f>(Table2[[#This Row],[Rank 1Y]]+Table2[[#This Row],[Rank 6M]]+Table2[[#This Row],[Rank Sharpe]])/3</f>
        <v>111.33333333333333</v>
      </c>
    </row>
    <row r="59" spans="1:48" x14ac:dyDescent="0.3">
      <c r="A59" t="s">
        <v>874</v>
      </c>
      <c r="B59" t="s">
        <v>875</v>
      </c>
      <c r="C59" t="s">
        <v>3155</v>
      </c>
      <c r="D59" t="s">
        <v>260</v>
      </c>
      <c r="E59">
        <v>17672.857397650001</v>
      </c>
      <c r="F59">
        <v>1263.5</v>
      </c>
      <c r="G59">
        <v>89.277353555935704</v>
      </c>
      <c r="H59">
        <f>(Table2[[#This Row],[1Y Return vs Nifty]]-AVERAGE(Table2[1Y Return vs Nifty]))/_xlfn.STDEV.P(Table2[1Y Return vs Nifty])</f>
        <v>1.2474606714776244</v>
      </c>
      <c r="I59">
        <v>7.3333885630052</v>
      </c>
      <c r="J59">
        <f>(Table2[[#This Row],[1M Return vs Nifty]]-AVERAGE(Table2[1M Return vs Nifty]))/_xlfn.STDEV.P(Table2[1M Return vs Nifty])</f>
        <v>0.22132860239514932</v>
      </c>
      <c r="K59">
        <v>18.6390168904916</v>
      </c>
      <c r="L59">
        <f>(Table2[[#This Row],[6M Return vs Nifty]]-AVERAGE(Table2[6M Return vs Nifty]))/_xlfn.STDEV.P(Table2[6M Return vs Nifty])</f>
        <v>0.38887612708403774</v>
      </c>
      <c r="M59">
        <v>0.306557275370408</v>
      </c>
      <c r="N59">
        <f>(Table2[[#This Row],[1W Return vs Nifty]]-AVERAGE(Table2[1W Return vs Nifty]))/_xlfn.STDEV.P(Table2[1W Return vs Nifty])</f>
        <v>-0.13212915115786777</v>
      </c>
      <c r="O59">
        <v>1268.1400000000001</v>
      </c>
      <c r="P59">
        <v>1226.69276688993</v>
      </c>
      <c r="Q59">
        <v>1002.7461814369</v>
      </c>
      <c r="R59">
        <v>47.549060978759002</v>
      </c>
      <c r="S59" s="1">
        <f>(Table2[[#This Row],[Close Price]]-Table2[[#This Row],[20D EMA]])/Table2[[#This Row],[20D EMA]]</f>
        <v>-3.6589020139732994E-3</v>
      </c>
      <c r="T59" s="1">
        <f>(Table2[[#This Row],[Close Price]]-Table2[[#This Row],[50D EMA]])/Table2[[#This Row],[50D EMA]]</f>
        <v>3.000525812456566E-2</v>
      </c>
      <c r="U59" s="1">
        <f>(Table2[[#This Row],[Close Price]]-Table2[[#This Row],[200D EMA]])/Table2[[#This Row],[200D EMA]]</f>
        <v>0.26003970235962304</v>
      </c>
      <c r="V59">
        <v>0.42653447524815002</v>
      </c>
      <c r="W59">
        <v>1251.3</v>
      </c>
      <c r="X59">
        <v>1292.8</v>
      </c>
      <c r="Y59">
        <v>1251.3</v>
      </c>
      <c r="Z59">
        <v>1327.25</v>
      </c>
      <c r="AA59">
        <v>1251.3</v>
      </c>
      <c r="AB59">
        <v>1327.25</v>
      </c>
      <c r="AC59" s="1">
        <f>(Table2[[#This Row],[Close Price]]/Table2[[#This Row],[Day Low]])-1</f>
        <v>9.7498601454488742E-3</v>
      </c>
      <c r="AD59" s="1">
        <f>(Table2[[#This Row],[Day High]]/Table2[[#This Row],[Close Price]])-1</f>
        <v>2.3189552829441906E-2</v>
      </c>
      <c r="AE59" s="1">
        <f>(Table2[[#This Row],[Close Price]]/Table2[[#This Row],[Current Week Low]])-1</f>
        <v>9.7498601454488742E-3</v>
      </c>
      <c r="AF59" s="1">
        <f>(Table2[[#This Row],[Current Week High]]/Table2[[#This Row],[Close Price]])-1</f>
        <v>5.045508508112384E-2</v>
      </c>
      <c r="AG59" s="1">
        <f>(Table2[[#This Row],[Close Price]]/Table2[[#This Row],[Current Month Low]])-1</f>
        <v>9.7498601454488742E-3</v>
      </c>
      <c r="AH59" s="1">
        <f>(Table2[[#This Row],[Current Month High]]/Table2[[#This Row],[Close Price]])-1</f>
        <v>5.045508508112384E-2</v>
      </c>
      <c r="AI59">
        <v>22.516818361693701</v>
      </c>
      <c r="AJ59">
        <v>120.141127275895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0.16</v>
      </c>
      <c r="AM59" t="s">
        <v>3215</v>
      </c>
      <c r="AN59">
        <v>2.39</v>
      </c>
      <c r="AO59" t="s">
        <v>3215</v>
      </c>
      <c r="AP59">
        <v>0.166990625059453</v>
      </c>
      <c r="AQ59">
        <f>(Table2[[#This Row],[Sharpe Ratio]]-AVERAGE(Table2[Sharpe Ratio]))/_xlfn.STDEV.P(Table2[Sharpe Ratio])</f>
        <v>1.2753572163783953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3.000893466177339</v>
      </c>
      <c r="AS59">
        <f>_xlfn.RANK.AVG(Table2[[#This Row],[1Y Return vs Nifty Z-Score]],Table2[1Y Return vs Nifty Z-Score])</f>
        <v>72</v>
      </c>
      <c r="AT59">
        <f>_xlfn.RANK.AVG(Table2[[#This Row],[6M Return vs Nifty Z-Score]],Table2[6M Return vs Nifty Z-Score])</f>
        <v>195</v>
      </c>
      <c r="AU59">
        <f>_xlfn.RANK.AVG(Table2[[#This Row],[Sharpe Ratio Z-Score]],Table2[Sharpe Ratio Z-Score])</f>
        <v>72</v>
      </c>
      <c r="AV59">
        <f>(Table2[[#This Row],[Rank 1Y]]+Table2[[#This Row],[Rank 6M]]+Table2[[#This Row],[Rank Sharpe]])/3</f>
        <v>113</v>
      </c>
    </row>
    <row r="60" spans="1:48" x14ac:dyDescent="0.3">
      <c r="A60" t="s">
        <v>241</v>
      </c>
      <c r="B60" t="s">
        <v>242</v>
      </c>
      <c r="C60" t="s">
        <v>3168</v>
      </c>
      <c r="D60" t="s">
        <v>243</v>
      </c>
      <c r="E60">
        <v>104323.34791683</v>
      </c>
      <c r="F60">
        <v>732.9</v>
      </c>
      <c r="G60">
        <v>56.476218688368803</v>
      </c>
      <c r="H60">
        <f>(Table2[[#This Row],[1Y Return vs Nifty]]-AVERAGE(Table2[1Y Return vs Nifty]))/_xlfn.STDEV.P(Table2[1Y Return vs Nifty])</f>
        <v>0.64914564277273801</v>
      </c>
      <c r="I60">
        <v>8.1746732918331695</v>
      </c>
      <c r="J60">
        <f>(Table2[[#This Row],[1M Return vs Nifty]]-AVERAGE(Table2[1M Return vs Nifty]))/_xlfn.STDEV.P(Table2[1M Return vs Nifty])</f>
        <v>0.3030738267320745</v>
      </c>
      <c r="K60">
        <v>21.7748184258494</v>
      </c>
      <c r="L60">
        <f>(Table2[[#This Row],[6M Return vs Nifty]]-AVERAGE(Table2[6M Return vs Nifty]))/_xlfn.STDEV.P(Table2[6M Return vs Nifty])</f>
        <v>0.49205348225420059</v>
      </c>
      <c r="M60">
        <v>0.227418963246108</v>
      </c>
      <c r="N60">
        <f>(Table2[[#This Row],[1W Return vs Nifty]]-AVERAGE(Table2[1W Return vs Nifty]))/_xlfn.STDEV.P(Table2[1W Return vs Nifty])</f>
        <v>-0.15248091105139294</v>
      </c>
      <c r="O60">
        <v>685.38</v>
      </c>
      <c r="P60">
        <v>676.49301478977395</v>
      </c>
      <c r="Q60">
        <v>604.70008406393504</v>
      </c>
      <c r="R60">
        <v>73.345996190595201</v>
      </c>
      <c r="S60" s="1">
        <f>(Table2[[#This Row],[Close Price]]-Table2[[#This Row],[20D EMA]])/Table2[[#This Row],[20D EMA]]</f>
        <v>6.9333800227610931E-2</v>
      </c>
      <c r="T60" s="1">
        <f>(Table2[[#This Row],[Close Price]]-Table2[[#This Row],[50D EMA]])/Table2[[#This Row],[50D EMA]]</f>
        <v>8.3381474718929635E-2</v>
      </c>
      <c r="U60" s="1">
        <f>(Table2[[#This Row],[Close Price]]-Table2[[#This Row],[200D EMA]])/Table2[[#This Row],[200D EMA]]</f>
        <v>0.21200578487518507</v>
      </c>
      <c r="V60">
        <v>1.53617441350045</v>
      </c>
      <c r="W60">
        <v>693.65</v>
      </c>
      <c r="X60">
        <v>742.85</v>
      </c>
      <c r="Y60">
        <v>650.9</v>
      </c>
      <c r="Z60">
        <v>742.85</v>
      </c>
      <c r="AA60">
        <v>650.9</v>
      </c>
      <c r="AB60">
        <v>742.85</v>
      </c>
      <c r="AC60" s="1">
        <f>(Table2[[#This Row],[Close Price]]/Table2[[#This Row],[Day Low]])-1</f>
        <v>5.6584732934477078E-2</v>
      </c>
      <c r="AD60" s="1">
        <f>(Table2[[#This Row],[Day High]]/Table2[[#This Row],[Close Price]])-1</f>
        <v>1.3576204120616886E-2</v>
      </c>
      <c r="AE60" s="1">
        <f>(Table2[[#This Row],[Close Price]]/Table2[[#This Row],[Current Week Low]])-1</f>
        <v>0.12597941312029493</v>
      </c>
      <c r="AF60" s="1">
        <f>(Table2[[#This Row],[Current Week High]]/Table2[[#This Row],[Close Price]])-1</f>
        <v>1.3576204120616886E-2</v>
      </c>
      <c r="AG60" s="1">
        <f>(Table2[[#This Row],[Close Price]]/Table2[[#This Row],[Current Month Low]])-1</f>
        <v>0.12597941312029493</v>
      </c>
      <c r="AH60" s="1">
        <f>(Table2[[#This Row],[Current Month High]]/Table2[[#This Row],[Close Price]])-1</f>
        <v>1.3576204120616886E-2</v>
      </c>
      <c r="AI60">
        <v>1.3576204120616799</v>
      </c>
      <c r="AJ60">
        <v>83.684210526315695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0.13</v>
      </c>
      <c r="AM60" t="s">
        <v>3215</v>
      </c>
      <c r="AN60">
        <v>11.27</v>
      </c>
      <c r="AO60" t="s">
        <v>3215</v>
      </c>
      <c r="AP60">
        <v>0.18908290640471001</v>
      </c>
      <c r="AQ60">
        <f>(Table2[[#This Row],[Sharpe Ratio]]-AVERAGE(Table2[Sharpe Ratio]))/_xlfn.STDEV.P(Table2[Sharpe Ratio])</f>
        <v>1.5391782703991461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2.8309703111067659</v>
      </c>
      <c r="AS60">
        <f>_xlfn.RANK.AVG(Table2[[#This Row],[1Y Return vs Nifty Z-Score]],Table2[1Y Return vs Nifty Z-Score])</f>
        <v>145</v>
      </c>
      <c r="AT60">
        <f>_xlfn.RANK.AVG(Table2[[#This Row],[6M Return vs Nifty Z-Score]],Table2[6M Return vs Nifty Z-Score])</f>
        <v>164</v>
      </c>
      <c r="AU60">
        <f>_xlfn.RANK.AVG(Table2[[#This Row],[Sharpe Ratio Z-Score]],Table2[Sharpe Ratio Z-Score])</f>
        <v>43</v>
      </c>
      <c r="AV60">
        <f>(Table2[[#This Row],[Rank 1Y]]+Table2[[#This Row],[Rank 6M]]+Table2[[#This Row],[Rank Sharpe]])/3</f>
        <v>117.33333333333333</v>
      </c>
    </row>
    <row r="61" spans="1:48" x14ac:dyDescent="0.3">
      <c r="A61" t="s">
        <v>324</v>
      </c>
      <c r="B61" t="s">
        <v>325</v>
      </c>
      <c r="C61" t="s">
        <v>3161</v>
      </c>
      <c r="D61" t="s">
        <v>88</v>
      </c>
      <c r="E61">
        <v>81421.28937744</v>
      </c>
      <c r="F61">
        <v>1694.1</v>
      </c>
      <c r="G61">
        <v>100.887925452166</v>
      </c>
      <c r="H61">
        <f>(Table2[[#This Row],[1Y Return vs Nifty]]-AVERAGE(Table2[1Y Return vs Nifty]))/_xlfn.STDEV.P(Table2[1Y Return vs Nifty])</f>
        <v>1.4592454065308622</v>
      </c>
      <c r="I61">
        <v>1.54763338514104</v>
      </c>
      <c r="J61">
        <f>(Table2[[#This Row],[1M Return vs Nifty]]-AVERAGE(Table2[1M Return vs Nifty]))/_xlfn.STDEV.P(Table2[1M Return vs Nifty])</f>
        <v>-0.34085663497618696</v>
      </c>
      <c r="K61">
        <v>19.014050052847299</v>
      </c>
      <c r="L61">
        <f>(Table2[[#This Row],[6M Return vs Nifty]]-AVERAGE(Table2[6M Return vs Nifty]))/_xlfn.STDEV.P(Table2[6M Return vs Nifty])</f>
        <v>0.40121585246418623</v>
      </c>
      <c r="M61">
        <v>-3.0828513661946899</v>
      </c>
      <c r="N61">
        <f>(Table2[[#This Row],[1W Return vs Nifty]]-AVERAGE(Table2[1W Return vs Nifty]))/_xlfn.STDEV.P(Table2[1W Return vs Nifty])</f>
        <v>-1.0037730996139178</v>
      </c>
      <c r="O61">
        <v>1827.02</v>
      </c>
      <c r="P61">
        <v>1815.23104255611</v>
      </c>
      <c r="Q61">
        <v>1528.0892794797201</v>
      </c>
      <c r="R61">
        <v>27.900949500460801</v>
      </c>
      <c r="S61" s="1">
        <f>(Table2[[#This Row],[Close Price]]-Table2[[#This Row],[20D EMA]])/Table2[[#This Row],[20D EMA]]</f>
        <v>-7.2752350822651135E-2</v>
      </c>
      <c r="T61" s="1">
        <f>(Table2[[#This Row],[Close Price]]-Table2[[#This Row],[50D EMA]])/Table2[[#This Row],[50D EMA]]</f>
        <v>-6.6730371901055574E-2</v>
      </c>
      <c r="U61" s="1">
        <f>(Table2[[#This Row],[Close Price]]-Table2[[#This Row],[200D EMA]])/Table2[[#This Row],[200D EMA]]</f>
        <v>0.10863941181290321</v>
      </c>
      <c r="V61">
        <v>0.46837305585064198</v>
      </c>
      <c r="W61">
        <v>1688</v>
      </c>
      <c r="X61">
        <v>1762</v>
      </c>
      <c r="Y61">
        <v>1685.1</v>
      </c>
      <c r="Z61">
        <v>1833.95</v>
      </c>
      <c r="AA61">
        <v>1685.1</v>
      </c>
      <c r="AB61">
        <v>1843</v>
      </c>
      <c r="AC61" s="1">
        <f>(Table2[[#This Row],[Close Price]]/Table2[[#This Row],[Day Low]])-1</f>
        <v>3.6137440758292616E-3</v>
      </c>
      <c r="AD61" s="1">
        <f>(Table2[[#This Row],[Day High]]/Table2[[#This Row],[Close Price]])-1</f>
        <v>4.0080278614013309E-2</v>
      </c>
      <c r="AE61" s="1">
        <f>(Table2[[#This Row],[Close Price]]/Table2[[#This Row],[Current Week Low]])-1</f>
        <v>5.3409293217019371E-3</v>
      </c>
      <c r="AF61" s="1">
        <f>(Table2[[#This Row],[Current Week High]]/Table2[[#This Row],[Close Price]])-1</f>
        <v>8.2551207130630022E-2</v>
      </c>
      <c r="AG61" s="1">
        <f>(Table2[[#This Row],[Close Price]]/Table2[[#This Row],[Current Month Low]])-1</f>
        <v>5.3409293217019371E-3</v>
      </c>
      <c r="AH61" s="1">
        <f>(Table2[[#This Row],[Current Month High]]/Table2[[#This Row],[Close Price]])-1</f>
        <v>8.7893276666076492E-2</v>
      </c>
      <c r="AI61">
        <v>20.240835842039999</v>
      </c>
      <c r="AJ61">
        <v>129.630633683497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0.13</v>
      </c>
      <c r="AM61" t="s">
        <v>3215</v>
      </c>
      <c r="AN61">
        <v>-13.43</v>
      </c>
      <c r="AO61" t="s">
        <v>3216</v>
      </c>
      <c r="AP61">
        <v>0.14340668209822</v>
      </c>
      <c r="AQ61">
        <f>(Table2[[#This Row],[Sharpe Ratio]]-AVERAGE(Table2[Sharpe Ratio]))/_xlfn.STDEV.P(Table2[Sharpe Ratio])</f>
        <v>0.99372307489877176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1.5095545993037156</v>
      </c>
      <c r="AS61">
        <f>_xlfn.RANK.AVG(Table2[[#This Row],[1Y Return vs Nifty Z-Score]],Table2[1Y Return vs Nifty Z-Score])</f>
        <v>59</v>
      </c>
      <c r="AT61">
        <f>_xlfn.RANK.AVG(Table2[[#This Row],[6M Return vs Nifty Z-Score]],Table2[6M Return vs Nifty Z-Score])</f>
        <v>187</v>
      </c>
      <c r="AU61">
        <f>_xlfn.RANK.AVG(Table2[[#This Row],[Sharpe Ratio Z-Score]],Table2[Sharpe Ratio Z-Score])</f>
        <v>117</v>
      </c>
      <c r="AV61">
        <f>(Table2[[#This Row],[Rank 1Y]]+Table2[[#This Row],[Rank 6M]]+Table2[[#This Row],[Rank Sharpe]])/3</f>
        <v>121</v>
      </c>
    </row>
    <row r="62" spans="1:48" x14ac:dyDescent="0.3">
      <c r="A62" t="s">
        <v>1618</v>
      </c>
      <c r="B62" t="s">
        <v>1619</v>
      </c>
      <c r="C62" t="s">
        <v>3157</v>
      </c>
      <c r="D62" t="s">
        <v>978</v>
      </c>
      <c r="E62">
        <v>5755.4367986850002</v>
      </c>
      <c r="F62">
        <v>670.35</v>
      </c>
      <c r="G62">
        <v>86.903838804581596</v>
      </c>
      <c r="H62">
        <f>(Table2[[#This Row],[1Y Return vs Nifty]]-AVERAGE(Table2[1Y Return vs Nifty]))/_xlfn.STDEV.P(Table2[1Y Return vs Nifty])</f>
        <v>1.2041661466899445</v>
      </c>
      <c r="I62">
        <v>9.1888195893748108</v>
      </c>
      <c r="J62">
        <f>(Table2[[#This Row],[1M Return vs Nifty]]-AVERAGE(Table2[1M Return vs Nifty]))/_xlfn.STDEV.P(Table2[1M Return vs Nifty])</f>
        <v>0.40161551394241701</v>
      </c>
      <c r="K62">
        <v>145.02105326446599</v>
      </c>
      <c r="L62">
        <f>(Table2[[#This Row],[6M Return vs Nifty]]-AVERAGE(Table2[6M Return vs Nifty]))/_xlfn.STDEV.P(Table2[6M Return vs Nifty])</f>
        <v>4.5472273833915082</v>
      </c>
      <c r="M62">
        <v>-2.4780389181089002</v>
      </c>
      <c r="N62">
        <f>(Table2[[#This Row],[1W Return vs Nifty]]-AVERAGE(Table2[1W Return vs Nifty]))/_xlfn.STDEV.P(Table2[1W Return vs Nifty])</f>
        <v>-0.84823531527598806</v>
      </c>
      <c r="O62">
        <v>675.05</v>
      </c>
      <c r="P62">
        <v>649.20918376475595</v>
      </c>
      <c r="Q62">
        <v>476.17258738185097</v>
      </c>
      <c r="R62">
        <v>48.713527622810503</v>
      </c>
      <c r="S62" s="1">
        <f>(Table2[[#This Row],[Close Price]]-Table2[[#This Row],[20D EMA]])/Table2[[#This Row],[20D EMA]]</f>
        <v>-6.9624472261312969E-3</v>
      </c>
      <c r="T62" s="1">
        <f>(Table2[[#This Row],[Close Price]]-Table2[[#This Row],[50D EMA]])/Table2[[#This Row],[50D EMA]]</f>
        <v>3.2563951287085537E-2</v>
      </c>
      <c r="U62" s="1">
        <f>(Table2[[#This Row],[Close Price]]-Table2[[#This Row],[200D EMA]])/Table2[[#This Row],[200D EMA]]</f>
        <v>0.40778788566095014</v>
      </c>
      <c r="V62">
        <v>0.131195649591477</v>
      </c>
      <c r="W62">
        <v>655.25</v>
      </c>
      <c r="X62">
        <v>690</v>
      </c>
      <c r="Y62">
        <v>655</v>
      </c>
      <c r="Z62">
        <v>711</v>
      </c>
      <c r="AA62">
        <v>655</v>
      </c>
      <c r="AB62">
        <v>711</v>
      </c>
      <c r="AC62" s="1">
        <f>(Table2[[#This Row],[Close Price]]/Table2[[#This Row],[Day Low]])-1</f>
        <v>2.3044639450591431E-2</v>
      </c>
      <c r="AD62" s="1">
        <f>(Table2[[#This Row],[Day High]]/Table2[[#This Row],[Close Price]])-1</f>
        <v>2.9313045424032236E-2</v>
      </c>
      <c r="AE62" s="1">
        <f>(Table2[[#This Row],[Close Price]]/Table2[[#This Row],[Current Week Low]])-1</f>
        <v>2.3435114503816745E-2</v>
      </c>
      <c r="AF62" s="1">
        <f>(Table2[[#This Row],[Current Week High]]/Table2[[#This Row],[Close Price]])-1</f>
        <v>6.0639964197807039E-2</v>
      </c>
      <c r="AG62" s="1">
        <f>(Table2[[#This Row],[Close Price]]/Table2[[#This Row],[Current Month Low]])-1</f>
        <v>2.3435114503816745E-2</v>
      </c>
      <c r="AH62" s="1">
        <f>(Table2[[#This Row],[Current Month High]]/Table2[[#This Row],[Close Price]])-1</f>
        <v>6.0639964197807039E-2</v>
      </c>
      <c r="AI62">
        <v>30.3498172596404</v>
      </c>
      <c r="AJ62">
        <v>210.63484708063001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0.15</v>
      </c>
      <c r="AM62" t="s">
        <v>3215</v>
      </c>
      <c r="AN62">
        <v>4.96</v>
      </c>
      <c r="AO62" t="s">
        <v>3215</v>
      </c>
      <c r="AP62">
        <v>7.9386490838227006E-2</v>
      </c>
      <c r="AQ62">
        <f>(Table2[[#This Row],[Sharpe Ratio]]-AVERAGE(Table2[Sharpe Ratio]))/_xlfn.STDEV.P(Table2[Sharpe Ratio])</f>
        <v>0.22920835263594422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5.5339820813838259</v>
      </c>
      <c r="AS62">
        <f>_xlfn.RANK.AVG(Table2[[#This Row],[1Y Return vs Nifty Z-Score]],Table2[1Y Return vs Nifty Z-Score])</f>
        <v>78</v>
      </c>
      <c r="AT62">
        <f>_xlfn.RANK.AVG(Table2[[#This Row],[6M Return vs Nifty Z-Score]],Table2[6M Return vs Nifty Z-Score])</f>
        <v>4</v>
      </c>
      <c r="AU62">
        <f>_xlfn.RANK.AVG(Table2[[#This Row],[Sharpe Ratio Z-Score]],Table2[Sharpe Ratio Z-Score])</f>
        <v>285</v>
      </c>
      <c r="AV62">
        <f>(Table2[[#This Row],[Rank 1Y]]+Table2[[#This Row],[Rank 6M]]+Table2[[#This Row],[Rank Sharpe]])/3</f>
        <v>122.33333333333333</v>
      </c>
    </row>
    <row r="63" spans="1:48" x14ac:dyDescent="0.3">
      <c r="A63" t="s">
        <v>805</v>
      </c>
      <c r="B63" t="s">
        <v>806</v>
      </c>
      <c r="C63" t="s">
        <v>3159</v>
      </c>
      <c r="D63" t="s">
        <v>46</v>
      </c>
      <c r="E63">
        <v>19343.953376279998</v>
      </c>
      <c r="F63">
        <v>308.10000000000002</v>
      </c>
      <c r="G63">
        <v>72.987224728058195</v>
      </c>
      <c r="H63">
        <f>(Table2[[#This Row],[1Y Return vs Nifty]]-AVERAGE(Table2[1Y Return vs Nifty]))/_xlfn.STDEV.P(Table2[1Y Return vs Nifty])</f>
        <v>0.95031763247579093</v>
      </c>
      <c r="I63">
        <v>10.8433800832646</v>
      </c>
      <c r="J63">
        <f>(Table2[[#This Row],[1M Return vs Nifty]]-AVERAGE(Table2[1M Return vs Nifty]))/_xlfn.STDEV.P(Table2[1M Return vs Nifty])</f>
        <v>0.56238441193544331</v>
      </c>
      <c r="K63">
        <v>16.866407005585899</v>
      </c>
      <c r="L63">
        <f>(Table2[[#This Row],[6M Return vs Nifty]]-AVERAGE(Table2[6M Return vs Nifty]))/_xlfn.STDEV.P(Table2[6M Return vs Nifty])</f>
        <v>0.33055190037171528</v>
      </c>
      <c r="M63">
        <v>1.29492824953783</v>
      </c>
      <c r="N63">
        <f>(Table2[[#This Row],[1W Return vs Nifty]]-AVERAGE(Table2[1W Return vs Nifty]))/_xlfn.STDEV.P(Table2[1W Return vs Nifty])</f>
        <v>0.12204721692527767</v>
      </c>
      <c r="O63">
        <v>302.83</v>
      </c>
      <c r="P63">
        <v>305.55061447135103</v>
      </c>
      <c r="Q63">
        <v>278.37053624738098</v>
      </c>
      <c r="R63">
        <v>56.081889948998203</v>
      </c>
      <c r="S63" s="1">
        <f>(Table2[[#This Row],[Close Price]]-Table2[[#This Row],[20D EMA]])/Table2[[#This Row],[20D EMA]]</f>
        <v>1.7402503054519167E-2</v>
      </c>
      <c r="T63" s="1">
        <f>(Table2[[#This Row],[Close Price]]-Table2[[#This Row],[50D EMA]])/Table2[[#This Row],[50D EMA]]</f>
        <v>8.3435784708200365E-3</v>
      </c>
      <c r="U63" s="1">
        <f>(Table2[[#This Row],[Close Price]]-Table2[[#This Row],[200D EMA]])/Table2[[#This Row],[200D EMA]]</f>
        <v>0.10679816963889886</v>
      </c>
      <c r="V63">
        <v>1.0947965305320999</v>
      </c>
      <c r="W63">
        <v>304.3</v>
      </c>
      <c r="X63">
        <v>318.5</v>
      </c>
      <c r="Y63">
        <v>301.05</v>
      </c>
      <c r="Z63">
        <v>321.89999999999998</v>
      </c>
      <c r="AA63">
        <v>301.05</v>
      </c>
      <c r="AB63">
        <v>321.89999999999998</v>
      </c>
      <c r="AC63" s="1">
        <f>(Table2[[#This Row],[Close Price]]/Table2[[#This Row],[Day Low]])-1</f>
        <v>1.2487676634899803E-2</v>
      </c>
      <c r="AD63" s="1">
        <f>(Table2[[#This Row],[Day High]]/Table2[[#This Row],[Close Price]])-1</f>
        <v>3.3755274261603407E-2</v>
      </c>
      <c r="AE63" s="1">
        <f>(Table2[[#This Row],[Close Price]]/Table2[[#This Row],[Current Week Low]])-1</f>
        <v>2.3418036870951786E-2</v>
      </c>
      <c r="AF63" s="1">
        <f>(Table2[[#This Row],[Current Week High]]/Table2[[#This Row],[Close Price]])-1</f>
        <v>4.4790652385588992E-2</v>
      </c>
      <c r="AG63" s="1">
        <f>(Table2[[#This Row],[Close Price]]/Table2[[#This Row],[Current Month Low]])-1</f>
        <v>2.3418036870951786E-2</v>
      </c>
      <c r="AH63" s="1">
        <f>(Table2[[#This Row],[Current Month High]]/Table2[[#This Row],[Close Price]])-1</f>
        <v>4.4790652385588992E-2</v>
      </c>
      <c r="AI63">
        <v>18.305744888023298</v>
      </c>
      <c r="AJ63">
        <v>108.73983739837399</v>
      </c>
      <c r="AK63" t="str">
        <f>IF(AND(Table2[[#This Row],[20D EMA]]&gt;Table2[[#This Row],[50D EMA]],Table2[[#This Row],[50D EMA]]&gt;Table2[[#This Row],[200D EMA]]),"Uptrend","Downtrend/NoTrend")</f>
        <v>Downtrend/NoTrend</v>
      </c>
      <c r="AL63">
        <v>0.02</v>
      </c>
      <c r="AM63" t="s">
        <v>3215</v>
      </c>
      <c r="AN63">
        <v>6.61</v>
      </c>
      <c r="AO63" t="s">
        <v>3215</v>
      </c>
      <c r="AP63">
        <v>0.16451449311944599</v>
      </c>
      <c r="AQ63">
        <f>(Table2[[#This Row],[Sharpe Ratio]]-AVERAGE(Table2[Sharpe Ratio]))/_xlfn.STDEV.P(Table2[Sharpe Ratio])</f>
        <v>1.2457878057730327</v>
      </c>
      <c r="AR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">
        <f>_xlfn.RANK.AVG(Table2[[#This Row],[1Y Return vs Nifty Z-Score]],Table2[1Y Return vs Nifty Z-Score])</f>
        <v>97</v>
      </c>
      <c r="AT63">
        <f>_xlfn.RANK.AVG(Table2[[#This Row],[6M Return vs Nifty Z-Score]],Table2[6M Return vs Nifty Z-Score])</f>
        <v>208</v>
      </c>
      <c r="AU63">
        <f>_xlfn.RANK.AVG(Table2[[#This Row],[Sharpe Ratio Z-Score]],Table2[Sharpe Ratio Z-Score])</f>
        <v>74</v>
      </c>
      <c r="AV63">
        <f>(Table2[[#This Row],[Rank 1Y]]+Table2[[#This Row],[Rank 6M]]+Table2[[#This Row],[Rank Sharpe]])/3</f>
        <v>126.33333333333333</v>
      </c>
    </row>
    <row r="64" spans="1:48" x14ac:dyDescent="0.3">
      <c r="A64" t="s">
        <v>1521</v>
      </c>
      <c r="B64" t="s">
        <v>1522</v>
      </c>
      <c r="C64" t="s">
        <v>3159</v>
      </c>
      <c r="D64" t="s">
        <v>46</v>
      </c>
      <c r="E64">
        <v>6619.5546469000001</v>
      </c>
      <c r="F64">
        <v>484.9</v>
      </c>
      <c r="G64">
        <v>45.1414471830957</v>
      </c>
      <c r="H64">
        <f>(Table2[[#This Row],[1Y Return vs Nifty]]-AVERAGE(Table2[1Y Return vs Nifty]))/_xlfn.STDEV.P(Table2[1Y Return vs Nifty])</f>
        <v>0.4423916945961926</v>
      </c>
      <c r="I64">
        <v>0.409437412619996</v>
      </c>
      <c r="J64">
        <f>(Table2[[#This Row],[1M Return vs Nifty]]-AVERAGE(Table2[1M Return vs Nifty]))/_xlfn.STDEV.P(Table2[1M Return vs Nifty])</f>
        <v>-0.45145187333590192</v>
      </c>
      <c r="K64">
        <v>20.858733510943999</v>
      </c>
      <c r="L64">
        <f>(Table2[[#This Row],[6M Return vs Nifty]]-AVERAGE(Table2[6M Return vs Nifty]))/_xlfn.STDEV.P(Table2[6M Return vs Nifty])</f>
        <v>0.46191151773078626</v>
      </c>
      <c r="M64">
        <v>1.83826193463948</v>
      </c>
      <c r="N64">
        <f>(Table2[[#This Row],[1W Return vs Nifty]]-AVERAGE(Table2[1W Return vs Nifty]))/_xlfn.STDEV.P(Table2[1W Return vs Nifty])</f>
        <v>0.26177469410327031</v>
      </c>
      <c r="O64">
        <v>512.09</v>
      </c>
      <c r="P64">
        <v>529.81885756197698</v>
      </c>
      <c r="Q64">
        <v>459.639934059111</v>
      </c>
      <c r="R64">
        <v>36.513029593596897</v>
      </c>
      <c r="S64" s="1">
        <f>(Table2[[#This Row],[Close Price]]-Table2[[#This Row],[20D EMA]])/Table2[[#This Row],[20D EMA]]</f>
        <v>-5.309613544494142E-2</v>
      </c>
      <c r="T64" s="1">
        <f>(Table2[[#This Row],[Close Price]]-Table2[[#This Row],[50D EMA]])/Table2[[#This Row],[50D EMA]]</f>
        <v>-8.4781537917839211E-2</v>
      </c>
      <c r="U64" s="1">
        <f>(Table2[[#This Row],[Close Price]]-Table2[[#This Row],[200D EMA]])/Table2[[#This Row],[200D EMA]]</f>
        <v>5.4956203909037334E-2</v>
      </c>
      <c r="V64">
        <v>0.91966974676122604</v>
      </c>
      <c r="W64">
        <v>482.2</v>
      </c>
      <c r="X64">
        <v>502.15</v>
      </c>
      <c r="Y64">
        <v>472.85</v>
      </c>
      <c r="Z64">
        <v>507.7</v>
      </c>
      <c r="AA64">
        <v>472.85</v>
      </c>
      <c r="AB64">
        <v>507.7</v>
      </c>
      <c r="AC64" s="1">
        <f>(Table2[[#This Row],[Close Price]]/Table2[[#This Row],[Day Low]])-1</f>
        <v>5.5993363749480274E-3</v>
      </c>
      <c r="AD64" s="1">
        <f>(Table2[[#This Row],[Day High]]/Table2[[#This Row],[Close Price]])-1</f>
        <v>3.5574345225819703E-2</v>
      </c>
      <c r="AE64" s="1">
        <f>(Table2[[#This Row],[Close Price]]/Table2[[#This Row],[Current Week Low]])-1</f>
        <v>2.5483768636988424E-2</v>
      </c>
      <c r="AF64" s="1">
        <f>(Table2[[#This Row],[Current Week High]]/Table2[[#This Row],[Close Price]])-1</f>
        <v>4.7020004124561865E-2</v>
      </c>
      <c r="AG64" s="1">
        <f>(Table2[[#This Row],[Close Price]]/Table2[[#This Row],[Current Month Low]])-1</f>
        <v>2.5483768636988424E-2</v>
      </c>
      <c r="AH64" s="1">
        <f>(Table2[[#This Row],[Current Month High]]/Table2[[#This Row],[Close Price]])-1</f>
        <v>4.7020004124561865E-2</v>
      </c>
      <c r="AI64">
        <v>27.655186636419799</v>
      </c>
      <c r="AJ64">
        <v>73.178571428571402</v>
      </c>
      <c r="AK64" t="str">
        <f>IF(AND(Table2[[#This Row],[20D EMA]]&gt;Table2[[#This Row],[50D EMA]],Table2[[#This Row],[50D EMA]]&gt;Table2[[#This Row],[200D EMA]]),"Uptrend","Downtrend/NoTrend")</f>
        <v>Downtrend/NoTrend</v>
      </c>
      <c r="AL64">
        <v>-0.09</v>
      </c>
      <c r="AM64" t="s">
        <v>3216</v>
      </c>
      <c r="AN64">
        <v>-7.08</v>
      </c>
      <c r="AO64" t="s">
        <v>3216</v>
      </c>
      <c r="AP64">
        <v>0.19478983263716701</v>
      </c>
      <c r="AQ64">
        <f>(Table2[[#This Row],[Sharpe Ratio]]-AVERAGE(Table2[Sharpe Ratio]))/_xlfn.STDEV.P(Table2[Sharpe Ratio])</f>
        <v>1.6073290996564746</v>
      </c>
      <c r="AR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">
        <f>_xlfn.RANK.AVG(Table2[[#This Row],[1Y Return vs Nifty Z-Score]],Table2[1Y Return vs Nifty Z-Score])</f>
        <v>177</v>
      </c>
      <c r="AT64">
        <f>_xlfn.RANK.AVG(Table2[[#This Row],[6M Return vs Nifty Z-Score]],Table2[6M Return vs Nifty Z-Score])</f>
        <v>174</v>
      </c>
      <c r="AU64">
        <f>_xlfn.RANK.AVG(Table2[[#This Row],[Sharpe Ratio Z-Score]],Table2[Sharpe Ratio Z-Score])</f>
        <v>32</v>
      </c>
      <c r="AV64">
        <f>(Table2[[#This Row],[Rank 1Y]]+Table2[[#This Row],[Rank 6M]]+Table2[[#This Row],[Rank Sharpe]])/3</f>
        <v>127.66666666666667</v>
      </c>
    </row>
    <row r="65" spans="1:48" x14ac:dyDescent="0.3">
      <c r="A65" t="s">
        <v>822</v>
      </c>
      <c r="B65" t="s">
        <v>823</v>
      </c>
      <c r="C65" t="s">
        <v>3158</v>
      </c>
      <c r="D65" t="s">
        <v>265</v>
      </c>
      <c r="E65">
        <v>18960.8626845</v>
      </c>
      <c r="F65">
        <v>2717.55</v>
      </c>
      <c r="G65">
        <v>63.531188253894101</v>
      </c>
      <c r="H65">
        <f>(Table2[[#This Row],[1Y Return vs Nifty]]-AVERAGE(Table2[1Y Return vs Nifty]))/_xlfn.STDEV.P(Table2[1Y Return vs Nifty])</f>
        <v>0.77783309017819657</v>
      </c>
      <c r="I65">
        <v>14.1164509927609</v>
      </c>
      <c r="J65">
        <f>(Table2[[#This Row],[1M Return vs Nifty]]-AVERAGE(Table2[1M Return vs Nifty]))/_xlfn.STDEV.P(Table2[1M Return vs Nifty])</f>
        <v>0.88041932520456356</v>
      </c>
      <c r="K65">
        <v>64.053742974213307</v>
      </c>
      <c r="L65">
        <f>(Table2[[#This Row],[6M Return vs Nifty]]-AVERAGE(Table2[6M Return vs Nifty]))/_xlfn.STDEV.P(Table2[6M Return vs Nifty])</f>
        <v>1.8831579782347874</v>
      </c>
      <c r="M65">
        <v>3.2951039878308302E-2</v>
      </c>
      <c r="N65">
        <f>(Table2[[#This Row],[1W Return vs Nifty]]-AVERAGE(Table2[1W Return vs Nifty]))/_xlfn.STDEV.P(Table2[1W Return vs Nifty])</f>
        <v>-0.20249163755207414</v>
      </c>
      <c r="O65">
        <v>2720.21</v>
      </c>
      <c r="P65">
        <v>2640.2468436253298</v>
      </c>
      <c r="Q65">
        <v>2134.6304405445599</v>
      </c>
      <c r="R65">
        <v>48.587970204741602</v>
      </c>
      <c r="S65" s="1">
        <f>(Table2[[#This Row],[Close Price]]-Table2[[#This Row],[20D EMA]])/Table2[[#This Row],[20D EMA]]</f>
        <v>-9.7786567948792715E-4</v>
      </c>
      <c r="T65" s="1">
        <f>(Table2[[#This Row],[Close Price]]-Table2[[#This Row],[50D EMA]])/Table2[[#This Row],[50D EMA]]</f>
        <v>2.9278761022406986E-2</v>
      </c>
      <c r="U65" s="1">
        <f>(Table2[[#This Row],[Close Price]]-Table2[[#This Row],[200D EMA]])/Table2[[#This Row],[200D EMA]]</f>
        <v>0.27307750718046225</v>
      </c>
      <c r="V65">
        <v>0.469823434463221</v>
      </c>
      <c r="W65">
        <v>2695.05</v>
      </c>
      <c r="X65">
        <v>2825</v>
      </c>
      <c r="Y65">
        <v>2640</v>
      </c>
      <c r="Z65">
        <v>2873.95</v>
      </c>
      <c r="AA65">
        <v>2640</v>
      </c>
      <c r="AB65">
        <v>2873.95</v>
      </c>
      <c r="AC65" s="1">
        <f>(Table2[[#This Row],[Close Price]]/Table2[[#This Row],[Day Low]])-1</f>
        <v>8.3486391718150532E-3</v>
      </c>
      <c r="AD65" s="1">
        <f>(Table2[[#This Row],[Day High]]/Table2[[#This Row],[Close Price]])-1</f>
        <v>3.9539290905411084E-2</v>
      </c>
      <c r="AE65" s="1">
        <f>(Table2[[#This Row],[Close Price]]/Table2[[#This Row],[Current Week Low]])-1</f>
        <v>2.9375000000000151E-2</v>
      </c>
      <c r="AF65" s="1">
        <f>(Table2[[#This Row],[Current Week High]]/Table2[[#This Row],[Close Price]])-1</f>
        <v>5.7551838972603964E-2</v>
      </c>
      <c r="AG65" s="1">
        <f>(Table2[[#This Row],[Close Price]]/Table2[[#This Row],[Current Month Low]])-1</f>
        <v>2.9375000000000151E-2</v>
      </c>
      <c r="AH65" s="1">
        <f>(Table2[[#This Row],[Current Month High]]/Table2[[#This Row],[Close Price]])-1</f>
        <v>5.7551838972603964E-2</v>
      </c>
      <c r="AI65">
        <v>9.4736067413663001</v>
      </c>
      <c r="AJ65">
        <v>115.79845946160501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0.15</v>
      </c>
      <c r="AM65" t="s">
        <v>3215</v>
      </c>
      <c r="AN65">
        <v>0.75</v>
      </c>
      <c r="AO65" t="s">
        <v>3215</v>
      </c>
      <c r="AP65">
        <v>0.100786296535099</v>
      </c>
      <c r="AQ65">
        <f>(Table2[[#This Row],[Sharpe Ratio]]-AVERAGE(Table2[Sharpe Ratio]))/_xlfn.STDEV.P(Table2[Sharpe Ratio])</f>
        <v>0.48476001824064269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3.8236787743061158</v>
      </c>
      <c r="AS65">
        <f>_xlfn.RANK.AVG(Table2[[#This Row],[1Y Return vs Nifty Z-Score]],Table2[1Y Return vs Nifty Z-Score])</f>
        <v>127</v>
      </c>
      <c r="AT65">
        <f>_xlfn.RANK.AVG(Table2[[#This Row],[6M Return vs Nifty Z-Score]],Table2[6M Return vs Nifty Z-Score])</f>
        <v>34</v>
      </c>
      <c r="AU65">
        <f>_xlfn.RANK.AVG(Table2[[#This Row],[Sharpe Ratio Z-Score]],Table2[Sharpe Ratio Z-Score])</f>
        <v>227</v>
      </c>
      <c r="AV65">
        <f>(Table2[[#This Row],[Rank 1Y]]+Table2[[#This Row],[Rank 6M]]+Table2[[#This Row],[Rank Sharpe]])/3</f>
        <v>129.33333333333334</v>
      </c>
    </row>
    <row r="66" spans="1:48" x14ac:dyDescent="0.3">
      <c r="A66" t="s">
        <v>80</v>
      </c>
      <c r="B66" t="s">
        <v>81</v>
      </c>
      <c r="C66" t="s">
        <v>3165</v>
      </c>
      <c r="D66" t="s">
        <v>82</v>
      </c>
      <c r="E66">
        <v>294301.12650000001</v>
      </c>
      <c r="F66">
        <v>4400.6000000000004</v>
      </c>
      <c r="G66">
        <v>91.038851149520099</v>
      </c>
      <c r="H66">
        <f>(Table2[[#This Row],[1Y Return vs Nifty]]-AVERAGE(Table2[1Y Return vs Nifty]))/_xlfn.STDEV.P(Table2[1Y Return vs Nifty])</f>
        <v>1.2795915866890715</v>
      </c>
      <c r="I66">
        <v>10.0409929169862</v>
      </c>
      <c r="J66">
        <f>(Table2[[#This Row],[1M Return vs Nifty]]-AVERAGE(Table2[1M Return vs Nifty]))/_xlfn.STDEV.P(Table2[1M Return vs Nifty])</f>
        <v>0.48441875219516051</v>
      </c>
      <c r="K66">
        <v>5.8328938983302097</v>
      </c>
      <c r="L66">
        <f>(Table2[[#This Row],[6M Return vs Nifty]]-AVERAGE(Table2[6M Return vs Nifty]))/_xlfn.STDEV.P(Table2[6M Return vs Nifty])</f>
        <v>-3.2484053213298093E-2</v>
      </c>
      <c r="M66">
        <v>4.5905246576495697</v>
      </c>
      <c r="N66">
        <f>(Table2[[#This Row],[1W Return vs Nifty]]-AVERAGE(Table2[1W Return vs Nifty]))/_xlfn.STDEV.P(Table2[1W Return vs Nifty])</f>
        <v>0.96956575761019292</v>
      </c>
      <c r="O66">
        <v>4341.3599999999997</v>
      </c>
      <c r="P66">
        <v>4441.7733116890604</v>
      </c>
      <c r="Q66">
        <v>4124.6122354947802</v>
      </c>
      <c r="R66">
        <v>58.919156927713999</v>
      </c>
      <c r="S66" s="1">
        <f>(Table2[[#This Row],[Close Price]]-Table2[[#This Row],[20D EMA]])/Table2[[#This Row],[20D EMA]]</f>
        <v>1.3645493578049435E-2</v>
      </c>
      <c r="T66" s="1">
        <f>(Table2[[#This Row],[Close Price]]-Table2[[#This Row],[50D EMA]])/Table2[[#This Row],[50D EMA]]</f>
        <v>-9.2695661844577944E-3</v>
      </c>
      <c r="U66" s="1">
        <f>(Table2[[#This Row],[Close Price]]-Table2[[#This Row],[200D EMA]])/Table2[[#This Row],[200D EMA]]</f>
        <v>6.691241473081487E-2</v>
      </c>
      <c r="V66">
        <v>0.73451660323522605</v>
      </c>
      <c r="W66">
        <v>4380</v>
      </c>
      <c r="X66">
        <v>4476.8500000000004</v>
      </c>
      <c r="Y66">
        <v>4130</v>
      </c>
      <c r="Z66">
        <v>4476.8500000000004</v>
      </c>
      <c r="AA66">
        <v>4130</v>
      </c>
      <c r="AB66">
        <v>4476.8500000000004</v>
      </c>
      <c r="AC66" s="1">
        <f>(Table2[[#This Row],[Close Price]]/Table2[[#This Row],[Day Low]])-1</f>
        <v>4.7031963470320903E-3</v>
      </c>
      <c r="AD66" s="1">
        <f>(Table2[[#This Row],[Day High]]/Table2[[#This Row],[Close Price]])-1</f>
        <v>1.7327182656910356E-2</v>
      </c>
      <c r="AE66" s="1">
        <f>(Table2[[#This Row],[Close Price]]/Table2[[#This Row],[Current Week Low]])-1</f>
        <v>6.5520581113801546E-2</v>
      </c>
      <c r="AF66" s="1">
        <f>(Table2[[#This Row],[Current Week High]]/Table2[[#This Row],[Close Price]])-1</f>
        <v>1.7327182656910356E-2</v>
      </c>
      <c r="AG66" s="1">
        <f>(Table2[[#This Row],[Close Price]]/Table2[[#This Row],[Current Month Low]])-1</f>
        <v>6.5520581113801546E-2</v>
      </c>
      <c r="AH66" s="1">
        <f>(Table2[[#This Row],[Current Month High]]/Table2[[#This Row],[Close Price]])-1</f>
        <v>1.7327182656910356E-2</v>
      </c>
      <c r="AI66">
        <v>28.954006271872</v>
      </c>
      <c r="AJ66">
        <v>120.58145363408499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0</v>
      </c>
      <c r="AM66">
        <v>0</v>
      </c>
      <c r="AN66">
        <v>3.94</v>
      </c>
      <c r="AO66" t="s">
        <v>3215</v>
      </c>
      <c r="AP66">
        <v>0.24621271525500199</v>
      </c>
      <c r="AQ66">
        <f>(Table2[[#This Row],[Sharpe Ratio]]-AVERAGE(Table2[Sharpe Ratio]))/_xlfn.STDEV.P(Table2[Sharpe Ratio])</f>
        <v>2.2214095959622648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68</v>
      </c>
      <c r="AT66">
        <f>_xlfn.RANK.AVG(Table2[[#This Row],[6M Return vs Nifty Z-Score]],Table2[6M Return vs Nifty Z-Score])</f>
        <v>321</v>
      </c>
      <c r="AU66">
        <f>_xlfn.RANK.AVG(Table2[[#This Row],[Sharpe Ratio Z-Score]],Table2[Sharpe Ratio Z-Score])</f>
        <v>7</v>
      </c>
      <c r="AV66">
        <f>(Table2[[#This Row],[Rank 1Y]]+Table2[[#This Row],[Rank 6M]]+Table2[[#This Row],[Rank Sharpe]])/3</f>
        <v>132</v>
      </c>
    </row>
    <row r="67" spans="1:48" x14ac:dyDescent="0.3">
      <c r="A67" t="s">
        <v>779</v>
      </c>
      <c r="B67" t="s">
        <v>780</v>
      </c>
      <c r="C67" t="s">
        <v>3165</v>
      </c>
      <c r="D67" t="s">
        <v>114</v>
      </c>
      <c r="E67">
        <v>20322.734918220001</v>
      </c>
      <c r="F67">
        <v>774.9</v>
      </c>
      <c r="G67">
        <v>45.384141677396201</v>
      </c>
      <c r="H67">
        <f>(Table2[[#This Row],[1Y Return vs Nifty]]-AVERAGE(Table2[1Y Return vs Nifty]))/_xlfn.STDEV.P(Table2[1Y Return vs Nifty])</f>
        <v>0.44681860738168588</v>
      </c>
      <c r="I67">
        <v>21.943256674969</v>
      </c>
      <c r="J67">
        <f>(Table2[[#This Row],[1M Return vs Nifty]]-AVERAGE(Table2[1M Return vs Nifty]))/_xlfn.STDEV.P(Table2[1M Return vs Nifty])</f>
        <v>1.6409275864503856</v>
      </c>
      <c r="K67">
        <v>22.963131756476301</v>
      </c>
      <c r="L67">
        <f>(Table2[[#This Row],[6M Return vs Nifty]]-AVERAGE(Table2[6M Return vs Nifty]))/_xlfn.STDEV.P(Table2[6M Return vs Nifty])</f>
        <v>0.53115258504660401</v>
      </c>
      <c r="M67">
        <v>10.1966613946168</v>
      </c>
      <c r="N67">
        <f>(Table2[[#This Row],[1W Return vs Nifty]]-AVERAGE(Table2[1W Return vs Nifty]))/_xlfn.STDEV.P(Table2[1W Return vs Nifty])</f>
        <v>2.4112789523751097</v>
      </c>
      <c r="O67">
        <v>735.99</v>
      </c>
      <c r="P67">
        <v>712.93829316390497</v>
      </c>
      <c r="Q67">
        <v>619.49182379904801</v>
      </c>
      <c r="R67">
        <v>64.726669133360602</v>
      </c>
      <c r="S67" s="1">
        <f>(Table2[[#This Row],[Close Price]]-Table2[[#This Row],[20D EMA]])/Table2[[#This Row],[20D EMA]]</f>
        <v>5.2867566135409404E-2</v>
      </c>
      <c r="T67" s="1">
        <f>(Table2[[#This Row],[Close Price]]-Table2[[#This Row],[50D EMA]])/Table2[[#This Row],[50D EMA]]</f>
        <v>8.6910336322543372E-2</v>
      </c>
      <c r="U67" s="1">
        <f>(Table2[[#This Row],[Close Price]]-Table2[[#This Row],[200D EMA]])/Table2[[#This Row],[200D EMA]]</f>
        <v>0.25086396661041904</v>
      </c>
      <c r="V67">
        <v>0.82470274653964604</v>
      </c>
      <c r="W67">
        <v>766.1</v>
      </c>
      <c r="X67">
        <v>804</v>
      </c>
      <c r="Y67">
        <v>716.15</v>
      </c>
      <c r="Z67">
        <v>806</v>
      </c>
      <c r="AA67">
        <v>716.15</v>
      </c>
      <c r="AB67">
        <v>806</v>
      </c>
      <c r="AC67" s="1">
        <f>(Table2[[#This Row],[Close Price]]/Table2[[#This Row],[Day Low]])-1</f>
        <v>1.1486751076882795E-2</v>
      </c>
      <c r="AD67" s="1">
        <f>(Table2[[#This Row],[Day High]]/Table2[[#This Row],[Close Price]])-1</f>
        <v>3.7553232675183956E-2</v>
      </c>
      <c r="AE67" s="1">
        <f>(Table2[[#This Row],[Close Price]]/Table2[[#This Row],[Current Week Low]])-1</f>
        <v>8.2035886336661257E-2</v>
      </c>
      <c r="AF67" s="1">
        <f>(Table2[[#This Row],[Current Week High]]/Table2[[#This Row],[Close Price]])-1</f>
        <v>4.0134210865918174E-2</v>
      </c>
      <c r="AG67" s="1">
        <f>(Table2[[#This Row],[Close Price]]/Table2[[#This Row],[Current Month Low]])-1</f>
        <v>8.2035886336661257E-2</v>
      </c>
      <c r="AH67" s="1">
        <f>(Table2[[#This Row],[Current Month High]]/Table2[[#This Row],[Close Price]])-1</f>
        <v>4.0134210865918174E-2</v>
      </c>
      <c r="AI67">
        <v>4.0134210865918103</v>
      </c>
      <c r="AJ67">
        <v>76.053618084743803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0.08</v>
      </c>
      <c r="AM67" t="s">
        <v>3215</v>
      </c>
      <c r="AN67">
        <v>8.76</v>
      </c>
      <c r="AO67" t="s">
        <v>3215</v>
      </c>
      <c r="AP67">
        <v>0.17055730656186399</v>
      </c>
      <c r="AQ67">
        <f>(Table2[[#This Row],[Sharpe Ratio]]-AVERAGE(Table2[Sharpe Ratio]))/_xlfn.STDEV.P(Table2[Sharpe Ratio])</f>
        <v>1.3179497245316738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6.348127455785459</v>
      </c>
      <c r="AS67">
        <f>_xlfn.RANK.AVG(Table2[[#This Row],[1Y Return vs Nifty Z-Score]],Table2[1Y Return vs Nifty Z-Score])</f>
        <v>175</v>
      </c>
      <c r="AT67">
        <f>_xlfn.RANK.AVG(Table2[[#This Row],[6M Return vs Nifty Z-Score]],Table2[6M Return vs Nifty Z-Score])</f>
        <v>157</v>
      </c>
      <c r="AU67">
        <f>_xlfn.RANK.AVG(Table2[[#This Row],[Sharpe Ratio Z-Score]],Table2[Sharpe Ratio Z-Score])</f>
        <v>67</v>
      </c>
      <c r="AV67">
        <f>(Table2[[#This Row],[Rank 1Y]]+Table2[[#This Row],[Rank 6M]]+Table2[[#This Row],[Rank Sharpe]])/3</f>
        <v>133</v>
      </c>
    </row>
    <row r="68" spans="1:48" x14ac:dyDescent="0.3">
      <c r="A68" t="s">
        <v>480</v>
      </c>
      <c r="B68" t="s">
        <v>481</v>
      </c>
      <c r="C68" t="s">
        <v>3163</v>
      </c>
      <c r="D68" t="s">
        <v>178</v>
      </c>
      <c r="E68">
        <v>43875.296759643003</v>
      </c>
      <c r="F68">
        <v>238.89</v>
      </c>
      <c r="G68">
        <v>129.941522600398</v>
      </c>
      <c r="H68">
        <f>(Table2[[#This Row],[1Y Return vs Nifty]]-AVERAGE(Table2[1Y Return vs Nifty]))/_xlfn.STDEV.P(Table2[1Y Return vs Nifty])</f>
        <v>1.9892027961732794</v>
      </c>
      <c r="I68">
        <v>16.8698911822597</v>
      </c>
      <c r="J68">
        <f>(Table2[[#This Row],[1M Return vs Nifty]]-AVERAGE(Table2[1M Return vs Nifty]))/_xlfn.STDEV.P(Table2[1M Return vs Nifty])</f>
        <v>1.1479632116869141</v>
      </c>
      <c r="K68">
        <v>25.0333979464585</v>
      </c>
      <c r="L68">
        <f>(Table2[[#This Row],[6M Return vs Nifty]]-AVERAGE(Table2[6M Return vs Nifty]))/_xlfn.STDEV.P(Table2[6M Return vs Nifty])</f>
        <v>0.59927060449779379</v>
      </c>
      <c r="M68">
        <v>4.3946514942172001</v>
      </c>
      <c r="N68">
        <f>(Table2[[#This Row],[1W Return vs Nifty]]-AVERAGE(Table2[1W Return vs Nifty]))/_xlfn.STDEV.P(Table2[1W Return vs Nifty])</f>
        <v>0.91919364978080753</v>
      </c>
      <c r="O68">
        <v>227.71</v>
      </c>
      <c r="P68">
        <v>213.43380851934899</v>
      </c>
      <c r="Q68">
        <v>180.49008787956001</v>
      </c>
      <c r="R68">
        <v>64.556869917747306</v>
      </c>
      <c r="S68" s="1">
        <f>(Table2[[#This Row],[Close Price]]-Table2[[#This Row],[20D EMA]])/Table2[[#This Row],[20D EMA]]</f>
        <v>4.9097536340081585E-2</v>
      </c>
      <c r="T68" s="1">
        <f>(Table2[[#This Row],[Close Price]]-Table2[[#This Row],[50D EMA]])/Table2[[#This Row],[50D EMA]]</f>
        <v>0.11926972421683256</v>
      </c>
      <c r="U68" s="1">
        <f>(Table2[[#This Row],[Close Price]]-Table2[[#This Row],[200D EMA]])/Table2[[#This Row],[200D EMA]]</f>
        <v>0.32356298789886956</v>
      </c>
      <c r="V68">
        <v>0.87074932262694604</v>
      </c>
      <c r="W68">
        <v>236.86</v>
      </c>
      <c r="X68">
        <v>247.99</v>
      </c>
      <c r="Y68">
        <v>223.05</v>
      </c>
      <c r="Z68">
        <v>247.99</v>
      </c>
      <c r="AA68">
        <v>223.05</v>
      </c>
      <c r="AB68">
        <v>247.99</v>
      </c>
      <c r="AC68" s="1">
        <f>(Table2[[#This Row],[Close Price]]/Table2[[#This Row],[Day Low]])-1</f>
        <v>8.5704635649750394E-3</v>
      </c>
      <c r="AD68" s="1">
        <f>(Table2[[#This Row],[Day High]]/Table2[[#This Row],[Close Price]])-1</f>
        <v>3.8092846079785803E-2</v>
      </c>
      <c r="AE68" s="1">
        <f>(Table2[[#This Row],[Close Price]]/Table2[[#This Row],[Current Week Low]])-1</f>
        <v>7.1015467383994446E-2</v>
      </c>
      <c r="AF68" s="1">
        <f>(Table2[[#This Row],[Current Week High]]/Table2[[#This Row],[Close Price]])-1</f>
        <v>3.8092846079785803E-2</v>
      </c>
      <c r="AG68" s="1">
        <f>(Table2[[#This Row],[Close Price]]/Table2[[#This Row],[Current Month Low]])-1</f>
        <v>7.1015467383994446E-2</v>
      </c>
      <c r="AH68" s="1">
        <f>(Table2[[#This Row],[Current Month High]]/Table2[[#This Row],[Close Price]])-1</f>
        <v>3.8092846079785803E-2</v>
      </c>
      <c r="AI68">
        <v>3.8092846079785798</v>
      </c>
      <c r="AJ68">
        <v>167.66386554621801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0.4</v>
      </c>
      <c r="AM68" t="s">
        <v>3215</v>
      </c>
      <c r="AN68">
        <v>6.64</v>
      </c>
      <c r="AO68" t="s">
        <v>3215</v>
      </c>
      <c r="AP68">
        <v>0.104205094976111</v>
      </c>
      <c r="AQ68">
        <f>(Table2[[#This Row],[Sharpe Ratio]]-AVERAGE(Table2[Sharpe Ratio]))/_xlfn.STDEV.P(Table2[Sharpe Ratio])</f>
        <v>0.52558654014196382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5.1812168022807592</v>
      </c>
      <c r="AS68">
        <f>_xlfn.RANK.AVG(Table2[[#This Row],[1Y Return vs Nifty Z-Score]],Table2[1Y Return vs Nifty Z-Score])</f>
        <v>37</v>
      </c>
      <c r="AT68">
        <f>_xlfn.RANK.AVG(Table2[[#This Row],[6M Return vs Nifty Z-Score]],Table2[6M Return vs Nifty Z-Score])</f>
        <v>148</v>
      </c>
      <c r="AU68">
        <f>_xlfn.RANK.AVG(Table2[[#This Row],[Sharpe Ratio Z-Score]],Table2[Sharpe Ratio Z-Score])</f>
        <v>216</v>
      </c>
      <c r="AV68">
        <f>(Table2[[#This Row],[Rank 1Y]]+Table2[[#This Row],[Rank 6M]]+Table2[[#This Row],[Rank Sharpe]])/3</f>
        <v>133.66666666666666</v>
      </c>
    </row>
    <row r="69" spans="1:48" x14ac:dyDescent="0.3">
      <c r="A69" t="s">
        <v>1543</v>
      </c>
      <c r="B69" t="s">
        <v>1544</v>
      </c>
      <c r="C69" t="s">
        <v>3165</v>
      </c>
      <c r="D69" t="s">
        <v>173</v>
      </c>
      <c r="E69">
        <v>6487.08632442</v>
      </c>
      <c r="F69">
        <v>415.35</v>
      </c>
      <c r="G69">
        <v>35.676203942838796</v>
      </c>
      <c r="H69">
        <f>(Table2[[#This Row],[1Y Return vs Nifty]]-AVERAGE(Table2[1Y Return vs Nifty]))/_xlfn.STDEV.P(Table2[1Y Return vs Nifty])</f>
        <v>0.26973921461774236</v>
      </c>
      <c r="I69">
        <v>16.492924172219102</v>
      </c>
      <c r="J69">
        <f>(Table2[[#This Row],[1M Return vs Nifty]]-AVERAGE(Table2[1M Return vs Nifty]))/_xlfn.STDEV.P(Table2[1M Return vs Nifty])</f>
        <v>1.1113344084441419</v>
      </c>
      <c r="K69">
        <v>28.961979516105298</v>
      </c>
      <c r="L69">
        <f>(Table2[[#This Row],[6M Return vs Nifty]]-AVERAGE(Table2[6M Return vs Nifty]))/_xlfn.STDEV.P(Table2[6M Return vs Nifty])</f>
        <v>0.72853282066676239</v>
      </c>
      <c r="M69">
        <v>4.2036286603104198</v>
      </c>
      <c r="N69">
        <f>(Table2[[#This Row],[1W Return vs Nifty]]-AVERAGE(Table2[1W Return vs Nifty]))/_xlfn.STDEV.P(Table2[1W Return vs Nifty])</f>
        <v>0.87006888649617586</v>
      </c>
      <c r="O69">
        <v>410.27</v>
      </c>
      <c r="P69">
        <v>405.644468546052</v>
      </c>
      <c r="Q69">
        <v>360.42119279670499</v>
      </c>
      <c r="R69">
        <v>51.763893073782299</v>
      </c>
      <c r="S69" s="1">
        <f>(Table2[[#This Row],[Close Price]]-Table2[[#This Row],[20D EMA]])/Table2[[#This Row],[20D EMA]]</f>
        <v>1.2382089843274042E-2</v>
      </c>
      <c r="T69" s="1">
        <f>(Table2[[#This Row],[Close Price]]-Table2[[#This Row],[50D EMA]])/Table2[[#This Row],[50D EMA]]</f>
        <v>2.392620189974605E-2</v>
      </c>
      <c r="U69" s="1">
        <f>(Table2[[#This Row],[Close Price]]-Table2[[#This Row],[200D EMA]])/Table2[[#This Row],[200D EMA]]</f>
        <v>0.1524017130543085</v>
      </c>
      <c r="V69">
        <v>1.4706969465262201</v>
      </c>
      <c r="W69">
        <v>413</v>
      </c>
      <c r="X69">
        <v>432.25</v>
      </c>
      <c r="Y69">
        <v>400.05</v>
      </c>
      <c r="Z69">
        <v>451.9</v>
      </c>
      <c r="AA69">
        <v>400.05</v>
      </c>
      <c r="AB69">
        <v>451.9</v>
      </c>
      <c r="AC69" s="1">
        <f>(Table2[[#This Row],[Close Price]]/Table2[[#This Row],[Day Low]])-1</f>
        <v>5.6900726392252743E-3</v>
      </c>
      <c r="AD69" s="1">
        <f>(Table2[[#This Row],[Day High]]/Table2[[#This Row],[Close Price]])-1</f>
        <v>4.0688575899843427E-2</v>
      </c>
      <c r="AE69" s="1">
        <f>(Table2[[#This Row],[Close Price]]/Table2[[#This Row],[Current Week Low]])-1</f>
        <v>3.8245219347581516E-2</v>
      </c>
      <c r="AF69" s="1">
        <f>(Table2[[#This Row],[Current Week High]]/Table2[[#This Row],[Close Price]])-1</f>
        <v>8.7998073913566843E-2</v>
      </c>
      <c r="AG69" s="1">
        <f>(Table2[[#This Row],[Close Price]]/Table2[[#This Row],[Current Month Low]])-1</f>
        <v>3.8245219347581516E-2</v>
      </c>
      <c r="AH69" s="1">
        <f>(Table2[[#This Row],[Current Month High]]/Table2[[#This Row],[Close Price]])-1</f>
        <v>8.7998073913566843E-2</v>
      </c>
      <c r="AI69">
        <v>8.7998073913566799</v>
      </c>
      <c r="AJ69">
        <v>65.247662621841997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0.04</v>
      </c>
      <c r="AM69" t="s">
        <v>3215</v>
      </c>
      <c r="AN69">
        <v>4.58</v>
      </c>
      <c r="AO69" t="s">
        <v>3215</v>
      </c>
      <c r="AP69">
        <v>0.18171892405517601</v>
      </c>
      <c r="AQ69">
        <f>(Table2[[#This Row],[Sharpe Ratio]]-AVERAGE(Table2[Sharpe Ratio]))/_xlfn.STDEV.P(Table2[Sharpe Ratio])</f>
        <v>1.4512392497573796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4.4309145799822023</v>
      </c>
      <c r="AS69">
        <f>_xlfn.RANK.AVG(Table2[[#This Row],[1Y Return vs Nifty Z-Score]],Table2[1Y Return vs Nifty Z-Score])</f>
        <v>219</v>
      </c>
      <c r="AT69">
        <f>_xlfn.RANK.AVG(Table2[[#This Row],[6M Return vs Nifty Z-Score]],Table2[6M Return vs Nifty Z-Score])</f>
        <v>129</v>
      </c>
      <c r="AU69">
        <f>_xlfn.RANK.AVG(Table2[[#This Row],[Sharpe Ratio Z-Score]],Table2[Sharpe Ratio Z-Score])</f>
        <v>54</v>
      </c>
      <c r="AV69">
        <f>(Table2[[#This Row],[Rank 1Y]]+Table2[[#This Row],[Rank 6M]]+Table2[[#This Row],[Rank Sharpe]])/3</f>
        <v>134</v>
      </c>
    </row>
    <row r="70" spans="1:48" x14ac:dyDescent="0.3">
      <c r="A70" t="s">
        <v>223</v>
      </c>
      <c r="B70" t="s">
        <v>224</v>
      </c>
      <c r="C70" t="s">
        <v>3165</v>
      </c>
      <c r="D70" t="s">
        <v>173</v>
      </c>
      <c r="E70">
        <v>109477.95973274999</v>
      </c>
      <c r="F70">
        <v>716.25</v>
      </c>
      <c r="G70">
        <v>62.984722180037799</v>
      </c>
      <c r="H70">
        <f>(Table2[[#This Row],[1Y Return vs Nifty]]-AVERAGE(Table2[1Y Return vs Nifty]))/_xlfn.STDEV.P(Table2[1Y Return vs Nifty])</f>
        <v>0.76786517699514167</v>
      </c>
      <c r="I70">
        <v>-0.20596907363769701</v>
      </c>
      <c r="J70">
        <f>(Table2[[#This Row],[1M Return vs Nifty]]-AVERAGE(Table2[1M Return vs Nifty]))/_xlfn.STDEV.P(Table2[1M Return vs Nifty])</f>
        <v>-0.51124915664998072</v>
      </c>
      <c r="K70">
        <v>14.8018301456227</v>
      </c>
      <c r="L70">
        <f>(Table2[[#This Row],[6M Return vs Nifty]]-AVERAGE(Table2[6M Return vs Nifty]))/_xlfn.STDEV.P(Table2[6M Return vs Nifty])</f>
        <v>0.26262107708630061</v>
      </c>
      <c r="M70">
        <v>1.5026329640816101</v>
      </c>
      <c r="N70">
        <f>(Table2[[#This Row],[1W Return vs Nifty]]-AVERAGE(Table2[1W Return vs Nifty]))/_xlfn.STDEV.P(Table2[1W Return vs Nifty])</f>
        <v>0.17546200889744831</v>
      </c>
      <c r="O70">
        <v>738.46</v>
      </c>
      <c r="P70">
        <v>741.21243279269004</v>
      </c>
      <c r="Q70">
        <v>646.49648965591405</v>
      </c>
      <c r="R70">
        <v>40.2997327008704</v>
      </c>
      <c r="S70" s="1">
        <f>(Table2[[#This Row],[Close Price]]-Table2[[#This Row],[20D EMA]])/Table2[[#This Row],[20D EMA]]</f>
        <v>-3.0076104325217391E-2</v>
      </c>
      <c r="T70" s="1">
        <f>(Table2[[#This Row],[Close Price]]-Table2[[#This Row],[50D EMA]])/Table2[[#This Row],[50D EMA]]</f>
        <v>-3.3677838752162147E-2</v>
      </c>
      <c r="U70" s="1">
        <f>(Table2[[#This Row],[Close Price]]-Table2[[#This Row],[200D EMA]])/Table2[[#This Row],[200D EMA]]</f>
        <v>0.10789464669980031</v>
      </c>
      <c r="V70">
        <v>0.812758099990042</v>
      </c>
      <c r="W70">
        <v>710.9</v>
      </c>
      <c r="X70">
        <v>731</v>
      </c>
      <c r="Y70">
        <v>702.65</v>
      </c>
      <c r="Z70">
        <v>750</v>
      </c>
      <c r="AA70">
        <v>702.65</v>
      </c>
      <c r="AB70">
        <v>750</v>
      </c>
      <c r="AC70" s="1">
        <f>(Table2[[#This Row],[Close Price]]/Table2[[#This Row],[Day Low]])-1</f>
        <v>7.5256716837812654E-3</v>
      </c>
      <c r="AD70" s="1">
        <f>(Table2[[#This Row],[Day High]]/Table2[[#This Row],[Close Price]])-1</f>
        <v>2.0593368237347365E-2</v>
      </c>
      <c r="AE70" s="1">
        <f>(Table2[[#This Row],[Close Price]]/Table2[[#This Row],[Current Week Low]])-1</f>
        <v>1.9355297801181282E-2</v>
      </c>
      <c r="AF70" s="1">
        <f>(Table2[[#This Row],[Current Week High]]/Table2[[#This Row],[Close Price]])-1</f>
        <v>4.7120418848167533E-2</v>
      </c>
      <c r="AG70" s="1">
        <f>(Table2[[#This Row],[Close Price]]/Table2[[#This Row],[Current Month Low]])-1</f>
        <v>1.9355297801181282E-2</v>
      </c>
      <c r="AH70" s="1">
        <f>(Table2[[#This Row],[Current Month High]]/Table2[[#This Row],[Close Price]])-1</f>
        <v>4.7120418848167533E-2</v>
      </c>
      <c r="AI70">
        <v>22.122164048865599</v>
      </c>
      <c r="AJ70">
        <v>89.034045922406904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0.03</v>
      </c>
      <c r="AM70" t="s">
        <v>3215</v>
      </c>
      <c r="AN70">
        <v>-3.27</v>
      </c>
      <c r="AO70" t="s">
        <v>3216</v>
      </c>
      <c r="AP70">
        <v>0.186554676379284</v>
      </c>
      <c r="AQ70">
        <f>(Table2[[#This Row],[Sharpe Ratio]]-AVERAGE(Table2[Sharpe Ratio]))/_xlfn.STDEV.P(Table2[Sharpe Ratio])</f>
        <v>1.5089867161775175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128</v>
      </c>
      <c r="AT70">
        <f>_xlfn.RANK.AVG(Table2[[#This Row],[6M Return vs Nifty Z-Score]],Table2[6M Return vs Nifty Z-Score])</f>
        <v>227</v>
      </c>
      <c r="AU70">
        <f>_xlfn.RANK.AVG(Table2[[#This Row],[Sharpe Ratio Z-Score]],Table2[Sharpe Ratio Z-Score])</f>
        <v>47</v>
      </c>
      <c r="AV70">
        <f>(Table2[[#This Row],[Rank 1Y]]+Table2[[#This Row],[Rank 6M]]+Table2[[#This Row],[Rank Sharpe]])/3</f>
        <v>134</v>
      </c>
    </row>
    <row r="71" spans="1:48" x14ac:dyDescent="0.3">
      <c r="A71" t="s">
        <v>1773</v>
      </c>
      <c r="B71" t="s">
        <v>1774</v>
      </c>
      <c r="C71" t="s">
        <v>3165</v>
      </c>
      <c r="D71" t="s">
        <v>173</v>
      </c>
      <c r="E71">
        <v>4533.8509788000001</v>
      </c>
      <c r="F71">
        <v>4011.15</v>
      </c>
      <c r="G71">
        <v>93.086071888210995</v>
      </c>
      <c r="H71">
        <f>(Table2[[#This Row],[1Y Return vs Nifty]]-AVERAGE(Table2[1Y Return vs Nifty]))/_xlfn.STDEV.P(Table2[1Y Return vs Nifty])</f>
        <v>1.3169342865676121</v>
      </c>
      <c r="I71">
        <v>12.999886957278999</v>
      </c>
      <c r="J71">
        <f>(Table2[[#This Row],[1M Return vs Nifty]]-AVERAGE(Table2[1M Return vs Nifty]))/_xlfn.STDEV.P(Table2[1M Return vs Nifty])</f>
        <v>0.77192600012760915</v>
      </c>
      <c r="K71">
        <v>11.9175190650817</v>
      </c>
      <c r="L71">
        <f>(Table2[[#This Row],[6M Return vs Nifty]]-AVERAGE(Table2[6M Return vs Nifty]))/_xlfn.STDEV.P(Table2[6M Return vs Nifty])</f>
        <v>0.16771851854658779</v>
      </c>
      <c r="M71">
        <v>3.1247547025486</v>
      </c>
      <c r="N71">
        <f>(Table2[[#This Row],[1W Return vs Nifty]]-AVERAGE(Table2[1W Return vs Nifty]))/_xlfn.STDEV.P(Table2[1W Return vs Nifty])</f>
        <v>0.59261814039915739</v>
      </c>
      <c r="O71">
        <v>4605.29</v>
      </c>
      <c r="P71">
        <v>4692.5867873146299</v>
      </c>
      <c r="Q71">
        <v>4085.84634834587</v>
      </c>
      <c r="R71">
        <v>24.6940122125641</v>
      </c>
      <c r="S71" s="1">
        <f>(Table2[[#This Row],[Close Price]]-Table2[[#This Row],[20D EMA]])/Table2[[#This Row],[20D EMA]]</f>
        <v>-0.12901250518425547</v>
      </c>
      <c r="T71" s="1">
        <f>(Table2[[#This Row],[Close Price]]-Table2[[#This Row],[50D EMA]])/Table2[[#This Row],[50D EMA]]</f>
        <v>-0.145215596045393</v>
      </c>
      <c r="U71" s="1">
        <f>(Table2[[#This Row],[Close Price]]-Table2[[#This Row],[200D EMA]])/Table2[[#This Row],[200D EMA]]</f>
        <v>-1.8281732100892688E-2</v>
      </c>
      <c r="V71">
        <v>1.3388183552563599</v>
      </c>
      <c r="W71">
        <v>3861.85</v>
      </c>
      <c r="X71">
        <v>4816.25</v>
      </c>
      <c r="Y71">
        <v>3861.85</v>
      </c>
      <c r="Z71">
        <v>4816.25</v>
      </c>
      <c r="AA71">
        <v>3861.85</v>
      </c>
      <c r="AB71">
        <v>4816.25</v>
      </c>
      <c r="AC71" s="1">
        <f>(Table2[[#This Row],[Close Price]]/Table2[[#This Row],[Day Low]])-1</f>
        <v>3.866022761111898E-2</v>
      </c>
      <c r="AD71" s="1">
        <f>(Table2[[#This Row],[Day High]]/Table2[[#This Row],[Close Price]])-1</f>
        <v>0.20071550552833983</v>
      </c>
      <c r="AE71" s="1">
        <f>(Table2[[#This Row],[Close Price]]/Table2[[#This Row],[Current Week Low]])-1</f>
        <v>3.866022761111898E-2</v>
      </c>
      <c r="AF71" s="1">
        <f>(Table2[[#This Row],[Current Week High]]/Table2[[#This Row],[Close Price]])-1</f>
        <v>0.20071550552833983</v>
      </c>
      <c r="AG71" s="1">
        <f>(Table2[[#This Row],[Close Price]]/Table2[[#This Row],[Current Month Low]])-1</f>
        <v>3.866022761111898E-2</v>
      </c>
      <c r="AH71" s="1">
        <f>(Table2[[#This Row],[Current Month High]]/Table2[[#This Row],[Close Price]])-1</f>
        <v>0.20071550552833983</v>
      </c>
      <c r="AI71">
        <v>41.845854680079199</v>
      </c>
      <c r="AJ71">
        <v>124.65135816297899</v>
      </c>
      <c r="AK71" t="str">
        <f>IF(AND(Table2[[#This Row],[20D EMA]]&gt;Table2[[#This Row],[50D EMA]],Table2[[#This Row],[50D EMA]]&gt;Table2[[#This Row],[200D EMA]]),"Uptrend","Downtrend/NoTrend")</f>
        <v>Downtrend/NoTrend</v>
      </c>
      <c r="AL71">
        <v>-0.11</v>
      </c>
      <c r="AM71" t="s">
        <v>3216</v>
      </c>
      <c r="AN71">
        <v>-13.73</v>
      </c>
      <c r="AO71" t="s">
        <v>3216</v>
      </c>
      <c r="AP71">
        <v>0.160448959033685</v>
      </c>
      <c r="AQ71">
        <f>(Table2[[#This Row],[Sharpe Ratio]]-AVERAGE(Table2[Sharpe Ratio]))/_xlfn.STDEV.P(Table2[Sharpe Ratio])</f>
        <v>1.1972381122895652</v>
      </c>
      <c r="AR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">
        <f>_xlfn.RANK.AVG(Table2[[#This Row],[1Y Return vs Nifty Z-Score]],Table2[1Y Return vs Nifty Z-Score])</f>
        <v>65</v>
      </c>
      <c r="AT71">
        <f>_xlfn.RANK.AVG(Table2[[#This Row],[6M Return vs Nifty Z-Score]],Table2[6M Return vs Nifty Z-Score])</f>
        <v>253</v>
      </c>
      <c r="AU71">
        <f>_xlfn.RANK.AVG(Table2[[#This Row],[Sharpe Ratio Z-Score]],Table2[Sharpe Ratio Z-Score])</f>
        <v>84</v>
      </c>
      <c r="AV71">
        <f>(Table2[[#This Row],[Rank 1Y]]+Table2[[#This Row],[Rank 6M]]+Table2[[#This Row],[Rank Sharpe]])/3</f>
        <v>134</v>
      </c>
    </row>
    <row r="72" spans="1:48" x14ac:dyDescent="0.3">
      <c r="A72" t="s">
        <v>1121</v>
      </c>
      <c r="B72" t="s">
        <v>1122</v>
      </c>
      <c r="C72" t="s">
        <v>3158</v>
      </c>
      <c r="D72" t="s">
        <v>122</v>
      </c>
      <c r="E72">
        <v>11116.743426139999</v>
      </c>
      <c r="F72">
        <v>1810.6</v>
      </c>
      <c r="G72">
        <v>28.133697553230601</v>
      </c>
      <c r="H72">
        <f>(Table2[[#This Row],[1Y Return vs Nifty]]-AVERAGE(Table2[1Y Return vs Nifty]))/_xlfn.STDEV.P(Table2[1Y Return vs Nifty])</f>
        <v>0.13215876366001111</v>
      </c>
      <c r="I72">
        <v>3.9870669745165501</v>
      </c>
      <c r="J72">
        <f>(Table2[[#This Row],[1M Return vs Nifty]]-AVERAGE(Table2[1M Return vs Nifty]))/_xlfn.STDEV.P(Table2[1M Return vs Nifty])</f>
        <v>-0.10382386927230765</v>
      </c>
      <c r="K72">
        <v>36.670809824035302</v>
      </c>
      <c r="L72">
        <f>(Table2[[#This Row],[6M Return vs Nifty]]-AVERAGE(Table2[6M Return vs Nifty]))/_xlfn.STDEV.P(Table2[6M Return vs Nifty])</f>
        <v>0.98217665420007838</v>
      </c>
      <c r="M72">
        <v>-3.4536086744748999</v>
      </c>
      <c r="N72">
        <f>(Table2[[#This Row],[1W Return vs Nifty]]-AVERAGE(Table2[1W Return vs Nifty]))/_xlfn.STDEV.P(Table2[1W Return vs Nifty])</f>
        <v>-1.0991196329723365</v>
      </c>
      <c r="O72">
        <v>1814.07</v>
      </c>
      <c r="P72">
        <v>1770.86254529178</v>
      </c>
      <c r="Q72">
        <v>1470.73038037172</v>
      </c>
      <c r="R72">
        <v>49.269604068253699</v>
      </c>
      <c r="S72" s="1">
        <f>(Table2[[#This Row],[Close Price]]-Table2[[#This Row],[20D EMA]])/Table2[[#This Row],[20D EMA]]</f>
        <v>-1.9128258556726186E-3</v>
      </c>
      <c r="T72" s="1">
        <f>(Table2[[#This Row],[Close Price]]-Table2[[#This Row],[50D EMA]])/Table2[[#This Row],[50D EMA]]</f>
        <v>2.2439604256056209E-2</v>
      </c>
      <c r="U72" s="1">
        <f>(Table2[[#This Row],[Close Price]]-Table2[[#This Row],[200D EMA]])/Table2[[#This Row],[200D EMA]]</f>
        <v>0.23108900459537629</v>
      </c>
      <c r="V72">
        <v>0.368751239056958</v>
      </c>
      <c r="W72">
        <v>1786.35</v>
      </c>
      <c r="X72">
        <v>1823.8</v>
      </c>
      <c r="Y72">
        <v>1780</v>
      </c>
      <c r="Z72">
        <v>1877.9</v>
      </c>
      <c r="AA72">
        <v>1780</v>
      </c>
      <c r="AB72">
        <v>1913.5</v>
      </c>
      <c r="AC72" s="1">
        <f>(Table2[[#This Row],[Close Price]]/Table2[[#This Row],[Day Low]])-1</f>
        <v>1.3575167240462482E-2</v>
      </c>
      <c r="AD72" s="1">
        <f>(Table2[[#This Row],[Day High]]/Table2[[#This Row],[Close Price]])-1</f>
        <v>7.290400972053579E-3</v>
      </c>
      <c r="AE72" s="1">
        <f>(Table2[[#This Row],[Close Price]]/Table2[[#This Row],[Current Week Low]])-1</f>
        <v>1.7191011235955012E-2</v>
      </c>
      <c r="AF72" s="1">
        <f>(Table2[[#This Row],[Current Week High]]/Table2[[#This Row],[Close Price]])-1</f>
        <v>3.7169998895393963E-2</v>
      </c>
      <c r="AG72" s="1">
        <f>(Table2[[#This Row],[Close Price]]/Table2[[#This Row],[Current Month Low]])-1</f>
        <v>1.7191011235955012E-2</v>
      </c>
      <c r="AH72" s="1">
        <f>(Table2[[#This Row],[Current Month High]]/Table2[[#This Row],[Close Price]])-1</f>
        <v>5.6831989395780491E-2</v>
      </c>
      <c r="AI72">
        <v>21.5066828675577</v>
      </c>
      <c r="AJ72">
        <v>87.763144249714799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0.28999999999999998</v>
      </c>
      <c r="AM72" t="s">
        <v>3215</v>
      </c>
      <c r="AN72">
        <v>6.18</v>
      </c>
      <c r="AO72" t="s">
        <v>3215</v>
      </c>
      <c r="AP72">
        <v>0.17640882050474399</v>
      </c>
      <c r="AQ72">
        <f>(Table2[[#This Row],[Sharpe Ratio]]-AVERAGE(Table2[Sharpe Ratio]))/_xlfn.STDEV.P(Table2[Sharpe Ratio])</f>
        <v>1.3878271877009154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1.2992191033163609</v>
      </c>
      <c r="AS72">
        <f>_xlfn.RANK.AVG(Table2[[#This Row],[1Y Return vs Nifty Z-Score]],Table2[1Y Return vs Nifty Z-Score])</f>
        <v>253</v>
      </c>
      <c r="AT72">
        <f>_xlfn.RANK.AVG(Table2[[#This Row],[6M Return vs Nifty Z-Score]],Table2[6M Return vs Nifty Z-Score])</f>
        <v>91</v>
      </c>
      <c r="AU72">
        <f>_xlfn.RANK.AVG(Table2[[#This Row],[Sharpe Ratio Z-Score]],Table2[Sharpe Ratio Z-Score])</f>
        <v>62</v>
      </c>
      <c r="AV72">
        <f>(Table2[[#This Row],[Rank 1Y]]+Table2[[#This Row],[Rank 6M]]+Table2[[#This Row],[Rank Sharpe]])/3</f>
        <v>135.33333333333334</v>
      </c>
    </row>
    <row r="73" spans="1:48" x14ac:dyDescent="0.3">
      <c r="A73" t="s">
        <v>535</v>
      </c>
      <c r="B73" t="s">
        <v>536</v>
      </c>
      <c r="C73" t="s">
        <v>3165</v>
      </c>
      <c r="D73" t="s">
        <v>311</v>
      </c>
      <c r="E73">
        <v>38092.781540099997</v>
      </c>
      <c r="F73">
        <v>1447.95</v>
      </c>
      <c r="G73">
        <v>152.301052579301</v>
      </c>
      <c r="H73">
        <f>(Table2[[#This Row],[1Y Return vs Nifty]]-AVERAGE(Table2[1Y Return vs Nifty]))/_xlfn.STDEV.P(Table2[1Y Return vs Nifty])</f>
        <v>2.3970558437939897</v>
      </c>
      <c r="I73">
        <v>1.45476566785677</v>
      </c>
      <c r="J73">
        <f>(Table2[[#This Row],[1M Return vs Nifty]]-AVERAGE(Table2[1M Return vs Nifty]))/_xlfn.STDEV.P(Table2[1M Return vs Nifty])</f>
        <v>-0.34988032472464686</v>
      </c>
      <c r="K73">
        <v>3.5523277177415302</v>
      </c>
      <c r="L73">
        <f>(Table2[[#This Row],[6M Return vs Nifty]]-AVERAGE(Table2[6M Return vs Nifty]))/_xlfn.STDEV.P(Table2[6M Return vs Nifty])</f>
        <v>-0.10752157843627481</v>
      </c>
      <c r="M73">
        <v>1.02785307524487</v>
      </c>
      <c r="N73">
        <f>(Table2[[#This Row],[1W Return vs Nifty]]-AVERAGE(Table2[1W Return vs Nifty]))/_xlfn.STDEV.P(Table2[1W Return vs Nifty])</f>
        <v>5.3364303746709765E-2</v>
      </c>
      <c r="O73">
        <v>1519.59</v>
      </c>
      <c r="P73">
        <v>1667.3472170254199</v>
      </c>
      <c r="Q73">
        <v>1579.2947520760899</v>
      </c>
      <c r="R73">
        <v>39.628831654943099</v>
      </c>
      <c r="S73" s="1">
        <f>(Table2[[#This Row],[Close Price]]-Table2[[#This Row],[20D EMA]])/Table2[[#This Row],[20D EMA]]</f>
        <v>-4.7144295500759992E-2</v>
      </c>
      <c r="T73" s="1">
        <f>(Table2[[#This Row],[Close Price]]-Table2[[#This Row],[50D EMA]])/Table2[[#This Row],[50D EMA]]</f>
        <v>-0.13158460024710919</v>
      </c>
      <c r="U73" s="1">
        <f>(Table2[[#This Row],[Close Price]]-Table2[[#This Row],[200D EMA]])/Table2[[#This Row],[200D EMA]]</f>
        <v>-8.3166712169104789E-2</v>
      </c>
      <c r="V73">
        <v>0.32740034808457202</v>
      </c>
      <c r="W73">
        <v>1447.65</v>
      </c>
      <c r="X73">
        <v>1490</v>
      </c>
      <c r="Y73">
        <v>1441</v>
      </c>
      <c r="Z73">
        <v>1555</v>
      </c>
      <c r="AA73">
        <v>1441</v>
      </c>
      <c r="AB73">
        <v>1555</v>
      </c>
      <c r="AC73" s="1">
        <f>(Table2[[#This Row],[Close Price]]/Table2[[#This Row],[Day Low]])-1</f>
        <v>2.0723241114906088E-4</v>
      </c>
      <c r="AD73" s="1">
        <f>(Table2[[#This Row],[Day High]]/Table2[[#This Row],[Close Price]])-1</f>
        <v>2.9041058047584389E-2</v>
      </c>
      <c r="AE73" s="1">
        <f>(Table2[[#This Row],[Close Price]]/Table2[[#This Row],[Current Week Low]])-1</f>
        <v>4.8230395558639394E-3</v>
      </c>
      <c r="AF73" s="1">
        <f>(Table2[[#This Row],[Current Week High]]/Table2[[#This Row],[Close Price]])-1</f>
        <v>7.3932110915432059E-2</v>
      </c>
      <c r="AG73" s="1">
        <f>(Table2[[#This Row],[Close Price]]/Table2[[#This Row],[Current Month Low]])-1</f>
        <v>4.8230395558639394E-3</v>
      </c>
      <c r="AH73" s="1">
        <f>(Table2[[#This Row],[Current Month High]]/Table2[[#This Row],[Close Price]])-1</f>
        <v>7.3932110915432059E-2</v>
      </c>
      <c r="AI73">
        <v>105.770226872474</v>
      </c>
      <c r="AJ73">
        <v>181.15533980582501</v>
      </c>
      <c r="AK73" t="str">
        <f>IF(AND(Table2[[#This Row],[20D EMA]]&gt;Table2[[#This Row],[50D EMA]],Table2[[#This Row],[50D EMA]]&gt;Table2[[#This Row],[200D EMA]]),"Uptrend","Downtrend/NoTrend")</f>
        <v>Downtrend/NoTrend</v>
      </c>
      <c r="AL73">
        <v>-0.26</v>
      </c>
      <c r="AM73" t="s">
        <v>3216</v>
      </c>
      <c r="AN73">
        <v>3.38</v>
      </c>
      <c r="AO73" t="s">
        <v>3215</v>
      </c>
      <c r="AP73">
        <v>0.19017498230553101</v>
      </c>
      <c r="AQ73">
        <f>(Table2[[#This Row],[Sharpe Ratio]]-AVERAGE(Table2[Sharpe Ratio]))/_xlfn.STDEV.P(Table2[Sharpe Ratio])</f>
        <v>1.5522195951370781</v>
      </c>
      <c r="AR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">
        <f>_xlfn.RANK.AVG(Table2[[#This Row],[1Y Return vs Nifty Z-Score]],Table2[1Y Return vs Nifty Z-Score])</f>
        <v>23</v>
      </c>
      <c r="AT73">
        <f>_xlfn.RANK.AVG(Table2[[#This Row],[6M Return vs Nifty Z-Score]],Table2[6M Return vs Nifty Z-Score])</f>
        <v>346</v>
      </c>
      <c r="AU73">
        <f>_xlfn.RANK.AVG(Table2[[#This Row],[Sharpe Ratio Z-Score]],Table2[Sharpe Ratio Z-Score])</f>
        <v>39</v>
      </c>
      <c r="AV73">
        <f>(Table2[[#This Row],[Rank 1Y]]+Table2[[#This Row],[Rank 6M]]+Table2[[#This Row],[Rank Sharpe]])/3</f>
        <v>136</v>
      </c>
    </row>
    <row r="74" spans="1:48" x14ac:dyDescent="0.3">
      <c r="A74" t="s">
        <v>239</v>
      </c>
      <c r="B74" t="s">
        <v>240</v>
      </c>
      <c r="C74" t="s">
        <v>3160</v>
      </c>
      <c r="D74" t="s">
        <v>231</v>
      </c>
      <c r="E74">
        <v>104917.351820025</v>
      </c>
      <c r="F74">
        <v>1079.25</v>
      </c>
      <c r="G74">
        <v>58.541118395514999</v>
      </c>
      <c r="H74">
        <f>(Table2[[#This Row],[1Y Return vs Nifty]]-AVERAGE(Table2[1Y Return vs Nifty]))/_xlfn.STDEV.P(Table2[1Y Return vs Nifty])</f>
        <v>0.68681081907050956</v>
      </c>
      <c r="I74">
        <v>20.9432784227855</v>
      </c>
      <c r="J74">
        <f>(Table2[[#This Row],[1M Return vs Nifty]]-AVERAGE(Table2[1M Return vs Nifty]))/_xlfn.STDEV.P(Table2[1M Return vs Nifty])</f>
        <v>1.5437625675742355</v>
      </c>
      <c r="K74">
        <v>25.942626959152399</v>
      </c>
      <c r="L74">
        <f>(Table2[[#This Row],[6M Return vs Nifty]]-AVERAGE(Table2[6M Return vs Nifty]))/_xlfn.STDEV.P(Table2[6M Return vs Nifty])</f>
        <v>0.62918698910184401</v>
      </c>
      <c r="M74">
        <v>6.59965271131811</v>
      </c>
      <c r="N74">
        <f>(Table2[[#This Row],[1W Return vs Nifty]]-AVERAGE(Table2[1W Return vs Nifty]))/_xlfn.STDEV.P(Table2[1W Return vs Nifty])</f>
        <v>1.4862471303362648</v>
      </c>
      <c r="O74">
        <v>1004.06</v>
      </c>
      <c r="P74">
        <v>965.81835012420902</v>
      </c>
      <c r="Q74">
        <v>861.95124029357203</v>
      </c>
      <c r="R74">
        <v>80.723453487118206</v>
      </c>
      <c r="S74" s="1">
        <f>(Table2[[#This Row],[Close Price]]-Table2[[#This Row],[20D EMA]])/Table2[[#This Row],[20D EMA]]</f>
        <v>7.4885962990259611E-2</v>
      </c>
      <c r="T74" s="1">
        <f>(Table2[[#This Row],[Close Price]]-Table2[[#This Row],[50D EMA]])/Table2[[#This Row],[50D EMA]]</f>
        <v>0.11744615316244832</v>
      </c>
      <c r="U74" s="1">
        <f>(Table2[[#This Row],[Close Price]]-Table2[[#This Row],[200D EMA]])/Table2[[#This Row],[200D EMA]]</f>
        <v>0.25210098848795459</v>
      </c>
      <c r="V74">
        <v>0.89607991001293097</v>
      </c>
      <c r="W74">
        <v>1067.0999999999999</v>
      </c>
      <c r="X74">
        <v>1097</v>
      </c>
      <c r="Y74">
        <v>1010.75</v>
      </c>
      <c r="Z74">
        <v>1109</v>
      </c>
      <c r="AA74">
        <v>1000.15</v>
      </c>
      <c r="AB74">
        <v>1109</v>
      </c>
      <c r="AC74" s="1">
        <f>(Table2[[#This Row],[Close Price]]/Table2[[#This Row],[Day Low]])-1</f>
        <v>1.1385999437728556E-2</v>
      </c>
      <c r="AD74" s="1">
        <f>(Table2[[#This Row],[Day High]]/Table2[[#This Row],[Close Price]])-1</f>
        <v>1.6446606439657119E-2</v>
      </c>
      <c r="AE74" s="1">
        <f>(Table2[[#This Row],[Close Price]]/Table2[[#This Row],[Current Week Low]])-1</f>
        <v>6.7771456838980892E-2</v>
      </c>
      <c r="AF74" s="1">
        <f>(Table2[[#This Row],[Current Week High]]/Table2[[#This Row],[Close Price]])-1</f>
        <v>2.7565438962242395E-2</v>
      </c>
      <c r="AG74" s="1">
        <f>(Table2[[#This Row],[Close Price]]/Table2[[#This Row],[Current Month Low]])-1</f>
        <v>7.908813677948312E-2</v>
      </c>
      <c r="AH74" s="1">
        <f>(Table2[[#This Row],[Current Month High]]/Table2[[#This Row],[Close Price]])-1</f>
        <v>2.7565438962242395E-2</v>
      </c>
      <c r="AI74">
        <v>3.59045633541812</v>
      </c>
      <c r="AJ74">
        <v>84.818905728230106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0.24</v>
      </c>
      <c r="AM74" t="s">
        <v>3215</v>
      </c>
      <c r="AN74">
        <v>18.05</v>
      </c>
      <c r="AO74" t="s">
        <v>3215</v>
      </c>
      <c r="AP74">
        <v>0.13843426170270201</v>
      </c>
      <c r="AQ74">
        <f>(Table2[[#This Row],[Sharpe Ratio]]-AVERAGE(Table2[Sharpe Ratio]))/_xlfn.STDEV.P(Table2[Sharpe Ratio])</f>
        <v>0.93434354911423934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5.2803510551970936</v>
      </c>
      <c r="AS74">
        <f>_xlfn.RANK.AVG(Table2[[#This Row],[1Y Return vs Nifty Z-Score]],Table2[1Y Return vs Nifty Z-Score])</f>
        <v>139</v>
      </c>
      <c r="AT74">
        <f>_xlfn.RANK.AVG(Table2[[#This Row],[6M Return vs Nifty Z-Score]],Table2[6M Return vs Nifty Z-Score])</f>
        <v>141</v>
      </c>
      <c r="AU74">
        <f>_xlfn.RANK.AVG(Table2[[#This Row],[Sharpe Ratio Z-Score]],Table2[Sharpe Ratio Z-Score])</f>
        <v>128</v>
      </c>
      <c r="AV74">
        <f>(Table2[[#This Row],[Rank 1Y]]+Table2[[#This Row],[Rank 6M]]+Table2[[#This Row],[Rank Sharpe]])/3</f>
        <v>136</v>
      </c>
    </row>
    <row r="75" spans="1:48" x14ac:dyDescent="0.3">
      <c r="A75" t="s">
        <v>537</v>
      </c>
      <c r="B75" t="s">
        <v>538</v>
      </c>
      <c r="C75" t="s">
        <v>3160</v>
      </c>
      <c r="D75" t="s">
        <v>51</v>
      </c>
      <c r="E75">
        <v>37159.727073374997</v>
      </c>
      <c r="F75">
        <v>281.55</v>
      </c>
      <c r="G75">
        <v>119.358588049857</v>
      </c>
      <c r="H75">
        <f>(Table2[[#This Row],[1Y Return vs Nifty]]-AVERAGE(Table2[1Y Return vs Nifty]))/_xlfn.STDEV.P(Table2[1Y Return vs Nifty])</f>
        <v>1.7961628658491078</v>
      </c>
      <c r="I75">
        <v>37.505316208811301</v>
      </c>
      <c r="J75">
        <f>(Table2[[#This Row],[1M Return vs Nifty]]-AVERAGE(Table2[1M Return vs Nifty]))/_xlfn.STDEV.P(Table2[1M Return vs Nifty])</f>
        <v>3.1530482801313187</v>
      </c>
      <c r="K75">
        <v>74.786664886361905</v>
      </c>
      <c r="L75">
        <f>(Table2[[#This Row],[6M Return vs Nifty]]-AVERAGE(Table2[6M Return vs Nifty]))/_xlfn.STDEV.P(Table2[6M Return vs Nifty])</f>
        <v>2.2363035723219538</v>
      </c>
      <c r="M75">
        <v>4.2772293542233699</v>
      </c>
      <c r="N75">
        <f>(Table2[[#This Row],[1W Return vs Nifty]]-AVERAGE(Table2[1W Return vs Nifty]))/_xlfn.STDEV.P(Table2[1W Return vs Nifty])</f>
        <v>0.88899655389651777</v>
      </c>
      <c r="O75">
        <v>257.89</v>
      </c>
      <c r="P75">
        <v>233.94320437711599</v>
      </c>
      <c r="Q75">
        <v>181.272297164778</v>
      </c>
      <c r="R75">
        <v>63.974608910344699</v>
      </c>
      <c r="S75" s="1">
        <f>(Table2[[#This Row],[Close Price]]-Table2[[#This Row],[20D EMA]])/Table2[[#This Row],[20D EMA]]</f>
        <v>9.1744542246694427E-2</v>
      </c>
      <c r="T75" s="1">
        <f>(Table2[[#This Row],[Close Price]]-Table2[[#This Row],[50D EMA]])/Table2[[#This Row],[50D EMA]]</f>
        <v>0.2034972366461304</v>
      </c>
      <c r="U75" s="1">
        <f>(Table2[[#This Row],[Close Price]]-Table2[[#This Row],[200D EMA]])/Table2[[#This Row],[200D EMA]]</f>
        <v>0.55318823892913305</v>
      </c>
      <c r="V75">
        <v>1.6173413056811199</v>
      </c>
      <c r="W75">
        <v>279</v>
      </c>
      <c r="X75">
        <v>293.64999999999998</v>
      </c>
      <c r="Y75">
        <v>268.75</v>
      </c>
      <c r="Z75">
        <v>307.89999999999998</v>
      </c>
      <c r="AA75">
        <v>268.75</v>
      </c>
      <c r="AB75">
        <v>307.89999999999998</v>
      </c>
      <c r="AC75" s="1">
        <f>(Table2[[#This Row],[Close Price]]/Table2[[#This Row],[Day Low]])-1</f>
        <v>9.1397849462366842E-3</v>
      </c>
      <c r="AD75" s="1">
        <f>(Table2[[#This Row],[Day High]]/Table2[[#This Row],[Close Price]])-1</f>
        <v>4.2976380749422782E-2</v>
      </c>
      <c r="AE75" s="1">
        <f>(Table2[[#This Row],[Close Price]]/Table2[[#This Row],[Current Week Low]])-1</f>
        <v>4.7627906976744239E-2</v>
      </c>
      <c r="AF75" s="1">
        <f>(Table2[[#This Row],[Current Week High]]/Table2[[#This Row],[Close Price]])-1</f>
        <v>9.3589060557627279E-2</v>
      </c>
      <c r="AG75" s="1">
        <f>(Table2[[#This Row],[Close Price]]/Table2[[#This Row],[Current Month Low]])-1</f>
        <v>4.7627906976744239E-2</v>
      </c>
      <c r="AH75" s="1">
        <f>(Table2[[#This Row],[Current Month High]]/Table2[[#This Row],[Close Price]])-1</f>
        <v>9.3589060557627279E-2</v>
      </c>
      <c r="AI75">
        <v>9.3589060557627199</v>
      </c>
      <c r="AJ75">
        <v>195.43546694648401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0.49</v>
      </c>
      <c r="AM75" t="s">
        <v>3215</v>
      </c>
      <c r="AN75">
        <v>29.16</v>
      </c>
      <c r="AO75" t="s">
        <v>3215</v>
      </c>
      <c r="AP75">
        <v>6.3484877890870997E-2</v>
      </c>
      <c r="AQ75">
        <f>(Table2[[#This Row],[Sharpe Ratio]]-AVERAGE(Table2[Sharpe Ratio]))/_xlfn.STDEV.P(Table2[Sharpe Ratio])</f>
        <v>3.9314867991265684E-2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8.113826140190163</v>
      </c>
      <c r="AS75">
        <f>_xlfn.RANK.AVG(Table2[[#This Row],[1Y Return vs Nifty Z-Score]],Table2[1Y Return vs Nifty Z-Score])</f>
        <v>43</v>
      </c>
      <c r="AT75">
        <f>_xlfn.RANK.AVG(Table2[[#This Row],[6M Return vs Nifty Z-Score]],Table2[6M Return vs Nifty Z-Score])</f>
        <v>25</v>
      </c>
      <c r="AU75">
        <f>_xlfn.RANK.AVG(Table2[[#This Row],[Sharpe Ratio Z-Score]],Table2[Sharpe Ratio Z-Score])</f>
        <v>341</v>
      </c>
      <c r="AV75">
        <f>(Table2[[#This Row],[Rank 1Y]]+Table2[[#This Row],[Rank 6M]]+Table2[[#This Row],[Rank Sharpe]])/3</f>
        <v>136.33333333333334</v>
      </c>
    </row>
    <row r="76" spans="1:48" x14ac:dyDescent="0.3">
      <c r="A76" t="s">
        <v>1819</v>
      </c>
      <c r="B76" t="s">
        <v>1820</v>
      </c>
      <c r="C76" t="s">
        <v>3162</v>
      </c>
      <c r="D76" t="s">
        <v>206</v>
      </c>
      <c r="E76">
        <v>4316.2926416999999</v>
      </c>
      <c r="F76">
        <v>1639.95</v>
      </c>
      <c r="G76">
        <v>62.383803828120698</v>
      </c>
      <c r="H76">
        <f>(Table2[[#This Row],[1Y Return vs Nifty]]-AVERAGE(Table2[1Y Return vs Nifty]))/_xlfn.STDEV.P(Table2[1Y Return vs Nifty])</f>
        <v>0.75690401719295208</v>
      </c>
      <c r="I76">
        <v>8.4993535820528407</v>
      </c>
      <c r="J76">
        <f>(Table2[[#This Row],[1M Return vs Nifty]]-AVERAGE(Table2[1M Return vs Nifty]))/_xlfn.STDEV.P(Table2[1M Return vs Nifty])</f>
        <v>0.33462207936559196</v>
      </c>
      <c r="K76">
        <v>34.266619042100203</v>
      </c>
      <c r="L76">
        <f>(Table2[[#This Row],[6M Return vs Nifty]]-AVERAGE(Table2[6M Return vs Nifty]))/_xlfn.STDEV.P(Table2[6M Return vs Nifty])</f>
        <v>0.90307150567343686</v>
      </c>
      <c r="M76">
        <v>4.9011026445933199</v>
      </c>
      <c r="N76">
        <f>(Table2[[#This Row],[1W Return vs Nifty]]-AVERAGE(Table2[1W Return vs Nifty]))/_xlfn.STDEV.P(Table2[1W Return vs Nifty])</f>
        <v>1.0494361572791384</v>
      </c>
      <c r="O76">
        <v>1595.92</v>
      </c>
      <c r="P76">
        <v>1581.12792389679</v>
      </c>
      <c r="Q76">
        <v>1368.62633078929</v>
      </c>
      <c r="R76">
        <v>67.142477926005895</v>
      </c>
      <c r="S76" s="1">
        <f>(Table2[[#This Row],[Close Price]]-Table2[[#This Row],[20D EMA]])/Table2[[#This Row],[20D EMA]]</f>
        <v>2.7589102210637106E-2</v>
      </c>
      <c r="T76" s="1">
        <f>(Table2[[#This Row],[Close Price]]-Table2[[#This Row],[50D EMA]])/Table2[[#This Row],[50D EMA]]</f>
        <v>3.7202604048785205E-2</v>
      </c>
      <c r="U76" s="1">
        <f>(Table2[[#This Row],[Close Price]]-Table2[[#This Row],[200D EMA]])/Table2[[#This Row],[200D EMA]]</f>
        <v>0.19824525007803775</v>
      </c>
      <c r="V76">
        <v>0.379794010434583</v>
      </c>
      <c r="W76">
        <v>1622.45</v>
      </c>
      <c r="X76">
        <v>1649</v>
      </c>
      <c r="Y76">
        <v>1537.6</v>
      </c>
      <c r="Z76">
        <v>1649.75</v>
      </c>
      <c r="AA76">
        <v>1537.6</v>
      </c>
      <c r="AB76">
        <v>1649.75</v>
      </c>
      <c r="AC76" s="1">
        <f>(Table2[[#This Row],[Close Price]]/Table2[[#This Row],[Day Low]])-1</f>
        <v>1.0786156738266106E-2</v>
      </c>
      <c r="AD76" s="1">
        <f>(Table2[[#This Row],[Day High]]/Table2[[#This Row],[Close Price]])-1</f>
        <v>5.518460928686908E-3</v>
      </c>
      <c r="AE76" s="1">
        <f>(Table2[[#This Row],[Close Price]]/Table2[[#This Row],[Current Week Low]])-1</f>
        <v>6.656477627471391E-2</v>
      </c>
      <c r="AF76" s="1">
        <f>(Table2[[#This Row],[Current Week High]]/Table2[[#This Row],[Close Price]])-1</f>
        <v>5.9757919448764074E-3</v>
      </c>
      <c r="AG76" s="1">
        <f>(Table2[[#This Row],[Close Price]]/Table2[[#This Row],[Current Month Low]])-1</f>
        <v>6.656477627471391E-2</v>
      </c>
      <c r="AH76" s="1">
        <f>(Table2[[#This Row],[Current Month High]]/Table2[[#This Row],[Close Price]])-1</f>
        <v>5.9757919448764074E-3</v>
      </c>
      <c r="AI76">
        <v>9.14966919723161</v>
      </c>
      <c r="AJ76">
        <v>88.283582089552198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0.17</v>
      </c>
      <c r="AM76" t="s">
        <v>3215</v>
      </c>
      <c r="AN76">
        <v>6.03</v>
      </c>
      <c r="AO76" t="s">
        <v>3215</v>
      </c>
      <c r="AP76">
        <v>0.11364496377946</v>
      </c>
      <c r="AQ76">
        <f>(Table2[[#This Row],[Sharpe Ratio]]-AVERAGE(Table2[Sharpe Ratio]))/_xlfn.STDEV.P(Table2[Sharpe Ratio])</f>
        <v>0.63831532983084804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3.682349089341967</v>
      </c>
      <c r="AS76">
        <f>_xlfn.RANK.AVG(Table2[[#This Row],[1Y Return vs Nifty Z-Score]],Table2[1Y Return vs Nifty Z-Score])</f>
        <v>129</v>
      </c>
      <c r="AT76">
        <f>_xlfn.RANK.AVG(Table2[[#This Row],[6M Return vs Nifty Z-Score]],Table2[6M Return vs Nifty Z-Score])</f>
        <v>102</v>
      </c>
      <c r="AU76">
        <f>_xlfn.RANK.AVG(Table2[[#This Row],[Sharpe Ratio Z-Score]],Table2[Sharpe Ratio Z-Score])</f>
        <v>181</v>
      </c>
      <c r="AV76">
        <f>(Table2[[#This Row],[Rank 1Y]]+Table2[[#This Row],[Rank 6M]]+Table2[[#This Row],[Rank Sharpe]])/3</f>
        <v>137.33333333333334</v>
      </c>
    </row>
    <row r="77" spans="1:48" x14ac:dyDescent="0.3">
      <c r="A77" t="s">
        <v>964</v>
      </c>
      <c r="B77" t="s">
        <v>965</v>
      </c>
      <c r="C77" t="s">
        <v>3160</v>
      </c>
      <c r="D77" t="s">
        <v>51</v>
      </c>
      <c r="E77">
        <v>15292.0330012799</v>
      </c>
      <c r="F77">
        <v>2011.8</v>
      </c>
      <c r="G77">
        <v>59.110741812340599</v>
      </c>
      <c r="H77">
        <f>(Table2[[#This Row],[1Y Return vs Nifty]]-AVERAGE(Table2[1Y Return vs Nifty]))/_xlfn.STDEV.P(Table2[1Y Return vs Nifty])</f>
        <v>0.69720113795322514</v>
      </c>
      <c r="I77">
        <v>14.6611048735276</v>
      </c>
      <c r="J77">
        <f>(Table2[[#This Row],[1M Return vs Nifty]]-AVERAGE(Table2[1M Return vs Nifty]))/_xlfn.STDEV.P(Table2[1M Return vs Nifty])</f>
        <v>0.93334178075808083</v>
      </c>
      <c r="K77">
        <v>46.621074001828298</v>
      </c>
      <c r="L77">
        <f>(Table2[[#This Row],[6M Return vs Nifty]]-AVERAGE(Table2[6M Return vs Nifty]))/_xlfn.STDEV.P(Table2[6M Return vs Nifty])</f>
        <v>1.3095704415725167</v>
      </c>
      <c r="M77">
        <v>4.3804069296641197</v>
      </c>
      <c r="N77">
        <f>(Table2[[#This Row],[1W Return vs Nifty]]-AVERAGE(Table2[1W Return vs Nifty]))/_xlfn.STDEV.P(Table2[1W Return vs Nifty])</f>
        <v>0.91553041828407333</v>
      </c>
      <c r="O77">
        <v>1967.83</v>
      </c>
      <c r="P77">
        <v>1900.9533654629399</v>
      </c>
      <c r="Q77">
        <v>1601.8887519141299</v>
      </c>
      <c r="R77">
        <v>53.547522606567</v>
      </c>
      <c r="S77" s="1">
        <f>(Table2[[#This Row],[Close Price]]-Table2[[#This Row],[20D EMA]])/Table2[[#This Row],[20D EMA]]</f>
        <v>2.234440983215015E-2</v>
      </c>
      <c r="T77" s="1">
        <f>(Table2[[#This Row],[Close Price]]-Table2[[#This Row],[50D EMA]])/Table2[[#This Row],[50D EMA]]</f>
        <v>5.8311075143111415E-2</v>
      </c>
      <c r="U77" s="1">
        <f>(Table2[[#This Row],[Close Price]]-Table2[[#This Row],[200D EMA]])/Table2[[#This Row],[200D EMA]]</f>
        <v>0.2558924566990427</v>
      </c>
      <c r="V77">
        <v>0.32859617037696298</v>
      </c>
      <c r="W77">
        <v>2000</v>
      </c>
      <c r="X77">
        <v>2118.0500000000002</v>
      </c>
      <c r="Y77">
        <v>1951.05</v>
      </c>
      <c r="Z77">
        <v>2176.75</v>
      </c>
      <c r="AA77">
        <v>1951.05</v>
      </c>
      <c r="AB77">
        <v>2176.75</v>
      </c>
      <c r="AC77" s="1">
        <f>(Table2[[#This Row],[Close Price]]/Table2[[#This Row],[Day Low]])-1</f>
        <v>5.9000000000000163E-3</v>
      </c>
      <c r="AD77" s="1">
        <f>(Table2[[#This Row],[Day High]]/Table2[[#This Row],[Close Price]])-1</f>
        <v>5.2813400934486721E-2</v>
      </c>
      <c r="AE77" s="1">
        <f>(Table2[[#This Row],[Close Price]]/Table2[[#This Row],[Current Week Low]])-1</f>
        <v>3.113708003382798E-2</v>
      </c>
      <c r="AF77" s="1">
        <f>(Table2[[#This Row],[Current Week High]]/Table2[[#This Row],[Close Price]])-1</f>
        <v>8.199125161546883E-2</v>
      </c>
      <c r="AG77" s="1">
        <f>(Table2[[#This Row],[Close Price]]/Table2[[#This Row],[Current Month Low]])-1</f>
        <v>3.113708003382798E-2</v>
      </c>
      <c r="AH77" s="1">
        <f>(Table2[[#This Row],[Current Month High]]/Table2[[#This Row],[Close Price]])-1</f>
        <v>8.199125161546883E-2</v>
      </c>
      <c r="AI77">
        <v>8.1991251615468794</v>
      </c>
      <c r="AJ77">
        <v>86.364057433997203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0.13</v>
      </c>
      <c r="AM77" t="s">
        <v>3215</v>
      </c>
      <c r="AN77">
        <v>9.98</v>
      </c>
      <c r="AO77" t="s">
        <v>3215</v>
      </c>
      <c r="AP77">
        <v>0.105527006844022</v>
      </c>
      <c r="AQ77">
        <f>(Table2[[#This Row],[Sharpe Ratio]]-AVERAGE(Table2[Sharpe Ratio]))/_xlfn.STDEV.P(Table2[Sharpe Ratio])</f>
        <v>0.54137251429576905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4.3970162928636647</v>
      </c>
      <c r="AS77">
        <f>_xlfn.RANK.AVG(Table2[[#This Row],[1Y Return vs Nifty Z-Score]],Table2[1Y Return vs Nifty Z-Score])</f>
        <v>138</v>
      </c>
      <c r="AT77">
        <f>_xlfn.RANK.AVG(Table2[[#This Row],[6M Return vs Nifty Z-Score]],Table2[6M Return vs Nifty Z-Score])</f>
        <v>65</v>
      </c>
      <c r="AU77">
        <f>_xlfn.RANK.AVG(Table2[[#This Row],[Sharpe Ratio Z-Score]],Table2[Sharpe Ratio Z-Score])</f>
        <v>209</v>
      </c>
      <c r="AV77">
        <f>(Table2[[#This Row],[Rank 1Y]]+Table2[[#This Row],[Rank 6M]]+Table2[[#This Row],[Rank Sharpe]])/3</f>
        <v>137.33333333333334</v>
      </c>
    </row>
    <row r="78" spans="1:48" x14ac:dyDescent="0.3">
      <c r="A78" t="s">
        <v>940</v>
      </c>
      <c r="B78" t="s">
        <v>941</v>
      </c>
      <c r="C78" t="s">
        <v>3156</v>
      </c>
      <c r="D78" t="s">
        <v>141</v>
      </c>
      <c r="E78">
        <v>16097.107283109</v>
      </c>
      <c r="F78">
        <v>61.59</v>
      </c>
      <c r="G78">
        <v>140.13798867655601</v>
      </c>
      <c r="H78">
        <f>(Table2[[#This Row],[1Y Return vs Nifty]]-AVERAGE(Table2[1Y Return vs Nifty]))/_xlfn.STDEV.P(Table2[1Y Return vs Nifty])</f>
        <v>2.1751932784439743</v>
      </c>
      <c r="I78">
        <v>13.1316981047277</v>
      </c>
      <c r="J78">
        <f>(Table2[[#This Row],[1M Return vs Nifty]]-AVERAGE(Table2[1M Return vs Nifty]))/_xlfn.STDEV.P(Table2[1M Return vs Nifty])</f>
        <v>0.78473371129730141</v>
      </c>
      <c r="K78">
        <v>9.2624140996756097</v>
      </c>
      <c r="L78">
        <f>(Table2[[#This Row],[6M Return vs Nifty]]-AVERAGE(Table2[6M Return vs Nifty]))/_xlfn.STDEV.P(Table2[6M Return vs Nifty])</f>
        <v>8.0357534459784094E-2</v>
      </c>
      <c r="M78">
        <v>14.847702098844801</v>
      </c>
      <c r="N78">
        <f>(Table2[[#This Row],[1W Return vs Nifty]]-AVERAGE(Table2[1W Return vs Nifty]))/_xlfn.STDEV.P(Table2[1W Return vs Nifty])</f>
        <v>3.6073729949013886</v>
      </c>
      <c r="O78">
        <v>59.81</v>
      </c>
      <c r="P78">
        <v>62.659068453177099</v>
      </c>
      <c r="Q78">
        <v>56.805275799677801</v>
      </c>
      <c r="R78">
        <v>55.489757371726</v>
      </c>
      <c r="S78" s="1">
        <f>(Table2[[#This Row],[Close Price]]-Table2[[#This Row],[20D EMA]])/Table2[[#This Row],[20D EMA]]</f>
        <v>2.9760909546898529E-2</v>
      </c>
      <c r="T78" s="1">
        <f>(Table2[[#This Row],[Close Price]]-Table2[[#This Row],[50D EMA]])/Table2[[#This Row],[50D EMA]]</f>
        <v>-1.7061671671291641E-2</v>
      </c>
      <c r="U78" s="1">
        <f>(Table2[[#This Row],[Close Price]]-Table2[[#This Row],[200D EMA]])/Table2[[#This Row],[200D EMA]]</f>
        <v>8.4230278490247931E-2</v>
      </c>
      <c r="V78">
        <v>0.71713465170372603</v>
      </c>
      <c r="W78">
        <v>61.25</v>
      </c>
      <c r="X78">
        <v>66.540000000000006</v>
      </c>
      <c r="Y78">
        <v>55.86</v>
      </c>
      <c r="Z78">
        <v>69.5</v>
      </c>
      <c r="AA78">
        <v>55.86</v>
      </c>
      <c r="AB78">
        <v>69.5</v>
      </c>
      <c r="AC78" s="1">
        <f>(Table2[[#This Row],[Close Price]]/Table2[[#This Row],[Day Low]])-1</f>
        <v>5.551020408163243E-3</v>
      </c>
      <c r="AD78" s="1">
        <f>(Table2[[#This Row],[Day High]]/Table2[[#This Row],[Close Price]])-1</f>
        <v>8.0370189965903505E-2</v>
      </c>
      <c r="AE78" s="1">
        <f>(Table2[[#This Row],[Close Price]]/Table2[[#This Row],[Current Week Low]])-1</f>
        <v>0.10257787325456502</v>
      </c>
      <c r="AF78" s="1">
        <f>(Table2[[#This Row],[Current Week High]]/Table2[[#This Row],[Close Price]])-1</f>
        <v>0.1284299399253126</v>
      </c>
      <c r="AG78" s="1">
        <f>(Table2[[#This Row],[Close Price]]/Table2[[#This Row],[Current Month Low]])-1</f>
        <v>0.10257787325456502</v>
      </c>
      <c r="AH78" s="1">
        <f>(Table2[[#This Row],[Current Month High]]/Table2[[#This Row],[Close Price]])-1</f>
        <v>0.1284299399253126</v>
      </c>
      <c r="AI78">
        <v>48.400714401688496</v>
      </c>
      <c r="AJ78">
        <v>172.522123893805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-0.16</v>
      </c>
      <c r="AM78" t="s">
        <v>3216</v>
      </c>
      <c r="AN78">
        <v>12.95</v>
      </c>
      <c r="AO78" t="s">
        <v>3215</v>
      </c>
      <c r="AP78">
        <v>0.14508389077758899</v>
      </c>
      <c r="AQ78">
        <f>(Table2[[#This Row],[Sharpe Ratio]]-AVERAGE(Table2[Sharpe Ratio]))/_xlfn.STDEV.P(Table2[Sharpe Ratio])</f>
        <v>1.0137519236486487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28</v>
      </c>
      <c r="AT78">
        <f>_xlfn.RANK.AVG(Table2[[#This Row],[6M Return vs Nifty Z-Score]],Table2[6M Return vs Nifty Z-Score])</f>
        <v>273</v>
      </c>
      <c r="AU78">
        <f>_xlfn.RANK.AVG(Table2[[#This Row],[Sharpe Ratio Z-Score]],Table2[Sharpe Ratio Z-Score])</f>
        <v>115</v>
      </c>
      <c r="AV78">
        <f>(Table2[[#This Row],[Rank 1Y]]+Table2[[#This Row],[Rank 6M]]+Table2[[#This Row],[Rank Sharpe]])/3</f>
        <v>138.66666666666666</v>
      </c>
    </row>
    <row r="79" spans="1:48" x14ac:dyDescent="0.3">
      <c r="A79" t="s">
        <v>1314</v>
      </c>
      <c r="B79" t="s">
        <v>1315</v>
      </c>
      <c r="C79" t="s">
        <v>3165</v>
      </c>
      <c r="D79" t="s">
        <v>766</v>
      </c>
      <c r="E79">
        <v>8756.32325983999</v>
      </c>
      <c r="F79">
        <v>219.2</v>
      </c>
      <c r="G79">
        <v>44.5484133346786</v>
      </c>
      <c r="H79">
        <f>(Table2[[#This Row],[1Y Return vs Nifty]]-AVERAGE(Table2[1Y Return vs Nifty]))/_xlfn.STDEV.P(Table2[1Y Return vs Nifty])</f>
        <v>0.43157435350506201</v>
      </c>
      <c r="I79">
        <v>21.3751084646529</v>
      </c>
      <c r="J79">
        <f>(Table2[[#This Row],[1M Return vs Nifty]]-AVERAGE(Table2[1M Return vs Nifty]))/_xlfn.STDEV.P(Table2[1M Return vs Nifty])</f>
        <v>1.585722254275137</v>
      </c>
      <c r="K79">
        <v>20.703357664127601</v>
      </c>
      <c r="L79">
        <f>(Table2[[#This Row],[6M Return vs Nifty]]-AVERAGE(Table2[6M Return vs Nifty]))/_xlfn.STDEV.P(Table2[6M Return vs Nifty])</f>
        <v>0.45679918241521245</v>
      </c>
      <c r="M79">
        <v>0.77213287692194099</v>
      </c>
      <c r="N79">
        <f>(Table2[[#This Row],[1W Return vs Nifty]]-AVERAGE(Table2[1W Return vs Nifty]))/_xlfn.STDEV.P(Table2[1W Return vs Nifty])</f>
        <v>-1.2398484673879391E-2</v>
      </c>
      <c r="O79">
        <v>212.88</v>
      </c>
      <c r="P79">
        <v>216.04601109809801</v>
      </c>
      <c r="Q79">
        <v>204.15260650644001</v>
      </c>
      <c r="R79">
        <v>58.868263940393298</v>
      </c>
      <c r="S79" s="1">
        <f>(Table2[[#This Row],[Close Price]]-Table2[[#This Row],[20D EMA]])/Table2[[#This Row],[20D EMA]]</f>
        <v>2.9688087185268663E-2</v>
      </c>
      <c r="T79" s="1">
        <f>(Table2[[#This Row],[Close Price]]-Table2[[#This Row],[50D EMA]])/Table2[[#This Row],[50D EMA]]</f>
        <v>1.4598690741250853E-2</v>
      </c>
      <c r="U79" s="1">
        <f>(Table2[[#This Row],[Close Price]]-Table2[[#This Row],[200D EMA]])/Table2[[#This Row],[200D EMA]]</f>
        <v>7.3706595037204725E-2</v>
      </c>
      <c r="V79">
        <v>1.2781430400991201</v>
      </c>
      <c r="W79">
        <v>217.3</v>
      </c>
      <c r="X79">
        <v>223.99</v>
      </c>
      <c r="Y79">
        <v>213.49</v>
      </c>
      <c r="Z79">
        <v>227.7</v>
      </c>
      <c r="AA79">
        <v>213.49</v>
      </c>
      <c r="AB79">
        <v>227.7</v>
      </c>
      <c r="AC79" s="1">
        <f>(Table2[[#This Row],[Close Price]]/Table2[[#This Row],[Day Low]])-1</f>
        <v>8.7436723423837126E-3</v>
      </c>
      <c r="AD79" s="1">
        <f>(Table2[[#This Row],[Day High]]/Table2[[#This Row],[Close Price]])-1</f>
        <v>2.1852189781021991E-2</v>
      </c>
      <c r="AE79" s="1">
        <f>(Table2[[#This Row],[Close Price]]/Table2[[#This Row],[Current Week Low]])-1</f>
        <v>2.6745983418426933E-2</v>
      </c>
      <c r="AF79" s="1">
        <f>(Table2[[#This Row],[Current Week High]]/Table2[[#This Row],[Close Price]])-1</f>
        <v>3.8777372262773779E-2</v>
      </c>
      <c r="AG79" s="1">
        <f>(Table2[[#This Row],[Close Price]]/Table2[[#This Row],[Current Month Low]])-1</f>
        <v>2.6745983418426933E-2</v>
      </c>
      <c r="AH79" s="1">
        <f>(Table2[[#This Row],[Current Month High]]/Table2[[#This Row],[Close Price]])-1</f>
        <v>3.8777372262773779E-2</v>
      </c>
      <c r="AI79">
        <v>35.260036496350303</v>
      </c>
      <c r="AJ79">
        <v>72.666404096100806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-0.03</v>
      </c>
      <c r="AM79" t="s">
        <v>3216</v>
      </c>
      <c r="AN79">
        <v>12.62</v>
      </c>
      <c r="AO79" t="s">
        <v>3215</v>
      </c>
      <c r="AP79">
        <v>0.179298634891258</v>
      </c>
      <c r="AQ79">
        <f>(Table2[[#This Row],[Sharpe Ratio]]-AVERAGE(Table2[Sharpe Ratio]))/_xlfn.STDEV.P(Table2[Sharpe Ratio])</f>
        <v>1.4223367010218715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181</v>
      </c>
      <c r="AT79">
        <f>_xlfn.RANK.AVG(Table2[[#This Row],[6M Return vs Nifty Z-Score]],Table2[6M Return vs Nifty Z-Score])</f>
        <v>176</v>
      </c>
      <c r="AU79">
        <f>_xlfn.RANK.AVG(Table2[[#This Row],[Sharpe Ratio Z-Score]],Table2[Sharpe Ratio Z-Score])</f>
        <v>59</v>
      </c>
      <c r="AV79">
        <f>(Table2[[#This Row],[Rank 1Y]]+Table2[[#This Row],[Rank 6M]]+Table2[[#This Row],[Rank Sharpe]])/3</f>
        <v>138.66666666666666</v>
      </c>
    </row>
    <row r="80" spans="1:48" x14ac:dyDescent="0.3">
      <c r="A80" t="s">
        <v>585</v>
      </c>
      <c r="B80" t="s">
        <v>586</v>
      </c>
      <c r="C80" t="s">
        <v>3156</v>
      </c>
      <c r="D80" t="s">
        <v>378</v>
      </c>
      <c r="E80">
        <v>33372.074999999997</v>
      </c>
      <c r="F80">
        <v>1596.75</v>
      </c>
      <c r="G80">
        <v>74.329893881359197</v>
      </c>
      <c r="H80">
        <f>(Table2[[#This Row],[1Y Return vs Nifty]]-AVERAGE(Table2[1Y Return vs Nifty]))/_xlfn.STDEV.P(Table2[1Y Return vs Nifty])</f>
        <v>0.9748088318273348</v>
      </c>
      <c r="I80">
        <v>20.060311764722599</v>
      </c>
      <c r="J80">
        <f>(Table2[[#This Row],[1M Return vs Nifty]]-AVERAGE(Table2[1M Return vs Nifty]))/_xlfn.STDEV.P(Table2[1M Return vs Nifty])</f>
        <v>1.4579672297152781</v>
      </c>
      <c r="K80">
        <v>38.981756593501999</v>
      </c>
      <c r="L80">
        <f>(Table2[[#This Row],[6M Return vs Nifty]]-AVERAGE(Table2[6M Return vs Nifty]))/_xlfn.STDEV.P(Table2[6M Return vs Nifty])</f>
        <v>1.0582137926873518</v>
      </c>
      <c r="M80">
        <v>2.6235585761732598</v>
      </c>
      <c r="N80">
        <f>(Table2[[#This Row],[1W Return vs Nifty]]-AVERAGE(Table2[1W Return vs Nifty]))/_xlfn.STDEV.P(Table2[1W Return vs Nifty])</f>
        <v>0.46372705149730353</v>
      </c>
      <c r="O80">
        <v>1526.16</v>
      </c>
      <c r="P80">
        <v>1467.71233012229</v>
      </c>
      <c r="Q80">
        <v>1208.70705610596</v>
      </c>
      <c r="R80">
        <v>65.791703707844206</v>
      </c>
      <c r="S80" s="1">
        <f>(Table2[[#This Row],[Close Price]]-Table2[[#This Row],[20D EMA]])/Table2[[#This Row],[20D EMA]]</f>
        <v>4.6253341720396232E-2</v>
      </c>
      <c r="T80" s="1">
        <f>(Table2[[#This Row],[Close Price]]-Table2[[#This Row],[50D EMA]])/Table2[[#This Row],[50D EMA]]</f>
        <v>8.7917548438772405E-2</v>
      </c>
      <c r="U80" s="1">
        <f>(Table2[[#This Row],[Close Price]]-Table2[[#This Row],[200D EMA]])/Table2[[#This Row],[200D EMA]]</f>
        <v>0.32103969438565327</v>
      </c>
      <c r="V80">
        <v>0.96099572556384705</v>
      </c>
      <c r="W80">
        <v>1576</v>
      </c>
      <c r="X80">
        <v>1678.85</v>
      </c>
      <c r="Y80">
        <v>1504</v>
      </c>
      <c r="Z80">
        <v>1678.85</v>
      </c>
      <c r="AA80">
        <v>1504</v>
      </c>
      <c r="AB80">
        <v>1678.85</v>
      </c>
      <c r="AC80" s="1">
        <f>(Table2[[#This Row],[Close Price]]/Table2[[#This Row],[Day Low]])-1</f>
        <v>1.3166243654822329E-2</v>
      </c>
      <c r="AD80" s="1">
        <f>(Table2[[#This Row],[Day High]]/Table2[[#This Row],[Close Price]])-1</f>
        <v>5.1416940660717003E-2</v>
      </c>
      <c r="AE80" s="1">
        <f>(Table2[[#This Row],[Close Price]]/Table2[[#This Row],[Current Week Low]])-1</f>
        <v>6.1668882978723305E-2</v>
      </c>
      <c r="AF80" s="1">
        <f>(Table2[[#This Row],[Current Week High]]/Table2[[#This Row],[Close Price]])-1</f>
        <v>5.1416940660717003E-2</v>
      </c>
      <c r="AG80" s="1">
        <f>(Table2[[#This Row],[Close Price]]/Table2[[#This Row],[Current Month Low]])-1</f>
        <v>6.1668882978723305E-2</v>
      </c>
      <c r="AH80" s="1">
        <f>(Table2[[#This Row],[Current Month High]]/Table2[[#This Row],[Close Price]])-1</f>
        <v>5.1416940660717003E-2</v>
      </c>
      <c r="AI80">
        <v>5.1416940660717003</v>
      </c>
      <c r="AJ80">
        <v>100.34504391468001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7.0000000000000007E-2</v>
      </c>
      <c r="AM80" t="s">
        <v>3215</v>
      </c>
      <c r="AN80">
        <v>7.86</v>
      </c>
      <c r="AO80" t="s">
        <v>3215</v>
      </c>
      <c r="AP80">
        <v>9.4146342741636996E-2</v>
      </c>
      <c r="AQ80">
        <f>(Table2[[#This Row],[Sharpe Ratio]]-AVERAGE(Table2[Sharpe Ratio]))/_xlfn.STDEV.P(Table2[Sharpe Ratio])</f>
        <v>0.40546718374049207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4.3601840894677606</v>
      </c>
      <c r="AS80">
        <f>_xlfn.RANK.AVG(Table2[[#This Row],[1Y Return vs Nifty Z-Score]],Table2[1Y Return vs Nifty Z-Score])</f>
        <v>95</v>
      </c>
      <c r="AT80">
        <f>_xlfn.RANK.AVG(Table2[[#This Row],[6M Return vs Nifty Z-Score]],Table2[6M Return vs Nifty Z-Score])</f>
        <v>83</v>
      </c>
      <c r="AU80">
        <f>_xlfn.RANK.AVG(Table2[[#This Row],[Sharpe Ratio Z-Score]],Table2[Sharpe Ratio Z-Score])</f>
        <v>241</v>
      </c>
      <c r="AV80">
        <f>(Table2[[#This Row],[Rank 1Y]]+Table2[[#This Row],[Rank 6M]]+Table2[[#This Row],[Rank Sharpe]])/3</f>
        <v>139.66666666666666</v>
      </c>
    </row>
    <row r="81" spans="1:48" x14ac:dyDescent="0.3">
      <c r="A81" t="s">
        <v>542</v>
      </c>
      <c r="B81" t="s">
        <v>543</v>
      </c>
      <c r="C81" t="s">
        <v>3167</v>
      </c>
      <c r="D81" t="s">
        <v>284</v>
      </c>
      <c r="E81">
        <v>36754.671428939997</v>
      </c>
      <c r="F81">
        <v>1787.55</v>
      </c>
      <c r="G81">
        <v>65.182396250465203</v>
      </c>
      <c r="H81">
        <f>(Table2[[#This Row],[1Y Return vs Nifty]]-AVERAGE(Table2[1Y Return vs Nifty]))/_xlfn.STDEV.P(Table2[1Y Return vs Nifty])</f>
        <v>0.80795224806267074</v>
      </c>
      <c r="I81">
        <v>-4.9963116713764801</v>
      </c>
      <c r="J81">
        <f>(Table2[[#This Row],[1M Return vs Nifty]]-AVERAGE(Table2[1M Return vs Nifty]))/_xlfn.STDEV.P(Table2[1M Return vs Nifty])</f>
        <v>-0.97671300840493125</v>
      </c>
      <c r="K81">
        <v>16.300871709563001</v>
      </c>
      <c r="L81">
        <f>(Table2[[#This Row],[6M Return vs Nifty]]-AVERAGE(Table2[6M Return vs Nifty]))/_xlfn.STDEV.P(Table2[6M Return vs Nifty])</f>
        <v>0.31194407859438461</v>
      </c>
      <c r="M81">
        <v>-5.8971966174599997</v>
      </c>
      <c r="N81">
        <f>(Table2[[#This Row],[1W Return vs Nifty]]-AVERAGE(Table2[1W Return vs Nifty]))/_xlfn.STDEV.P(Table2[1W Return vs Nifty])</f>
        <v>-1.7275297387657786</v>
      </c>
      <c r="O81">
        <v>1882.25</v>
      </c>
      <c r="P81">
        <v>1878.08974974169</v>
      </c>
      <c r="Q81">
        <v>1598.15525765697</v>
      </c>
      <c r="R81">
        <v>35.434695428548302</v>
      </c>
      <c r="S81" s="1">
        <f>(Table2[[#This Row],[Close Price]]-Table2[[#This Row],[20D EMA]])/Table2[[#This Row],[20D EMA]]</f>
        <v>-5.0312126444414955E-2</v>
      </c>
      <c r="T81" s="1">
        <f>(Table2[[#This Row],[Close Price]]-Table2[[#This Row],[50D EMA]])/Table2[[#This Row],[50D EMA]]</f>
        <v>-4.8208425478144863E-2</v>
      </c>
      <c r="U81" s="1">
        <f>(Table2[[#This Row],[Close Price]]-Table2[[#This Row],[200D EMA]])/Table2[[#This Row],[200D EMA]]</f>
        <v>0.11850834982121737</v>
      </c>
      <c r="V81">
        <v>0.89729047604946099</v>
      </c>
      <c r="W81">
        <v>1755.1</v>
      </c>
      <c r="X81">
        <v>1846</v>
      </c>
      <c r="Y81">
        <v>1732.9</v>
      </c>
      <c r="Z81">
        <v>1931.1</v>
      </c>
      <c r="AA81">
        <v>1732.9</v>
      </c>
      <c r="AB81">
        <v>1931.1</v>
      </c>
      <c r="AC81" s="1">
        <f>(Table2[[#This Row],[Close Price]]/Table2[[#This Row],[Day Low]])-1</f>
        <v>1.8488974987180162E-2</v>
      </c>
      <c r="AD81" s="1">
        <f>(Table2[[#This Row],[Day High]]/Table2[[#This Row],[Close Price]])-1</f>
        <v>3.2698386059131224E-2</v>
      </c>
      <c r="AE81" s="1">
        <f>(Table2[[#This Row],[Close Price]]/Table2[[#This Row],[Current Week Low]])-1</f>
        <v>3.153673033643023E-2</v>
      </c>
      <c r="AF81" s="1">
        <f>(Table2[[#This Row],[Current Week High]]/Table2[[#This Row],[Close Price]])-1</f>
        <v>8.0305446001510461E-2</v>
      </c>
      <c r="AG81" s="1">
        <f>(Table2[[#This Row],[Close Price]]/Table2[[#This Row],[Current Month Low]])-1</f>
        <v>3.153673033643023E-2</v>
      </c>
      <c r="AH81" s="1">
        <f>(Table2[[#This Row],[Current Month High]]/Table2[[#This Row],[Close Price]])-1</f>
        <v>8.0305446001510461E-2</v>
      </c>
      <c r="AI81">
        <v>23.0483063410813</v>
      </c>
      <c r="AJ81">
        <v>98.275192723642604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7.0000000000000007E-2</v>
      </c>
      <c r="AM81" t="s">
        <v>3215</v>
      </c>
      <c r="AN81">
        <v>-5.93</v>
      </c>
      <c r="AO81" t="s">
        <v>3216</v>
      </c>
      <c r="AP81">
        <v>0.159098944065032</v>
      </c>
      <c r="AQ81">
        <f>(Table2[[#This Row],[Sharpe Ratio]]-AVERAGE(Table2[Sharpe Ratio]))/_xlfn.STDEV.P(Table2[Sharpe Ratio])</f>
        <v>1.1811165372286767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-0.40322988328497766</v>
      </c>
      <c r="AS81">
        <f>_xlfn.RANK.AVG(Table2[[#This Row],[1Y Return vs Nifty Z-Score]],Table2[1Y Return vs Nifty Z-Score])</f>
        <v>124</v>
      </c>
      <c r="AT81">
        <f>_xlfn.RANK.AVG(Table2[[#This Row],[6M Return vs Nifty Z-Score]],Table2[6M Return vs Nifty Z-Score])</f>
        <v>213</v>
      </c>
      <c r="AU81">
        <f>_xlfn.RANK.AVG(Table2[[#This Row],[Sharpe Ratio Z-Score]],Table2[Sharpe Ratio Z-Score])</f>
        <v>85</v>
      </c>
      <c r="AV81">
        <f>(Table2[[#This Row],[Rank 1Y]]+Table2[[#This Row],[Rank 6M]]+Table2[[#This Row],[Rank Sharpe]])/3</f>
        <v>140.66666666666666</v>
      </c>
    </row>
    <row r="82" spans="1:48" x14ac:dyDescent="0.3">
      <c r="A82" t="s">
        <v>1183</v>
      </c>
      <c r="B82" t="s">
        <v>1184</v>
      </c>
      <c r="C82" t="s">
        <v>3156</v>
      </c>
      <c r="D82" t="s">
        <v>387</v>
      </c>
      <c r="E82">
        <v>10222.635871439999</v>
      </c>
      <c r="F82">
        <v>111.2</v>
      </c>
      <c r="G82">
        <v>60.982242213486998</v>
      </c>
      <c r="H82">
        <f>(Table2[[#This Row],[1Y Return vs Nifty]]-AVERAGE(Table2[1Y Return vs Nifty]))/_xlfn.STDEV.P(Table2[1Y Return vs Nifty])</f>
        <v>0.73133857925682777</v>
      </c>
      <c r="I82">
        <v>-3.1053263915996601</v>
      </c>
      <c r="J82">
        <f>(Table2[[#This Row],[1M Return vs Nifty]]-AVERAGE(Table2[1M Return vs Nifty]))/_xlfn.STDEV.P(Table2[1M Return vs Nifty])</f>
        <v>-0.79297139202193789</v>
      </c>
      <c r="K82">
        <v>43.016763167546998</v>
      </c>
      <c r="L82">
        <f>(Table2[[#This Row],[6M Return vs Nifty]]-AVERAGE(Table2[6M Return vs Nifty]))/_xlfn.STDEV.P(Table2[6M Return vs Nifty])</f>
        <v>1.1909777133978761</v>
      </c>
      <c r="M82">
        <v>-1.5396684963736</v>
      </c>
      <c r="N82">
        <f>(Table2[[#This Row],[1W Return vs Nifty]]-AVERAGE(Table2[1W Return vs Nifty]))/_xlfn.STDEV.P(Table2[1W Return vs Nifty])</f>
        <v>-0.60691743773082441</v>
      </c>
      <c r="O82">
        <v>113.21</v>
      </c>
      <c r="P82">
        <v>112.443340757017</v>
      </c>
      <c r="Q82">
        <v>90.259191440304704</v>
      </c>
      <c r="R82">
        <v>48.859318247116597</v>
      </c>
      <c r="S82" s="1">
        <f>(Table2[[#This Row],[Close Price]]-Table2[[#This Row],[20D EMA]])/Table2[[#This Row],[20D EMA]]</f>
        <v>-1.7754615316668061E-2</v>
      </c>
      <c r="T82" s="1">
        <f>(Table2[[#This Row],[Close Price]]-Table2[[#This Row],[50D EMA]])/Table2[[#This Row],[50D EMA]]</f>
        <v>-1.1057486807544932E-2</v>
      </c>
      <c r="U82" s="1">
        <f>(Table2[[#This Row],[Close Price]]-Table2[[#This Row],[200D EMA]])/Table2[[#This Row],[200D EMA]]</f>
        <v>0.23200749115446104</v>
      </c>
      <c r="V82">
        <v>0.36411942785062201</v>
      </c>
      <c r="W82">
        <v>105.4</v>
      </c>
      <c r="X82">
        <v>112.95</v>
      </c>
      <c r="Y82">
        <v>105.4</v>
      </c>
      <c r="Z82">
        <v>115.3</v>
      </c>
      <c r="AA82">
        <v>105.4</v>
      </c>
      <c r="AB82">
        <v>115.3</v>
      </c>
      <c r="AC82" s="1">
        <f>(Table2[[#This Row],[Close Price]]/Table2[[#This Row],[Day Low]])-1</f>
        <v>5.5028462998102379E-2</v>
      </c>
      <c r="AD82" s="1">
        <f>(Table2[[#This Row],[Day High]]/Table2[[#This Row],[Close Price]])-1</f>
        <v>1.5737410071942515E-2</v>
      </c>
      <c r="AE82" s="1">
        <f>(Table2[[#This Row],[Close Price]]/Table2[[#This Row],[Current Week Low]])-1</f>
        <v>5.5028462998102379E-2</v>
      </c>
      <c r="AF82" s="1">
        <f>(Table2[[#This Row],[Current Week High]]/Table2[[#This Row],[Close Price]])-1</f>
        <v>3.6870503597122184E-2</v>
      </c>
      <c r="AG82" s="1">
        <f>(Table2[[#This Row],[Close Price]]/Table2[[#This Row],[Current Month Low]])-1</f>
        <v>5.5028462998102379E-2</v>
      </c>
      <c r="AH82" s="1">
        <f>(Table2[[#This Row],[Current Month High]]/Table2[[#This Row],[Close Price]])-1</f>
        <v>3.6870503597122184E-2</v>
      </c>
      <c r="AI82">
        <v>30.8723021582733</v>
      </c>
      <c r="AJ82">
        <v>87.173876451775797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0.1</v>
      </c>
      <c r="AM82" t="s">
        <v>3215</v>
      </c>
      <c r="AN82">
        <v>-0.39</v>
      </c>
      <c r="AO82" t="s">
        <v>3216</v>
      </c>
      <c r="AP82">
        <v>0.102437473448311</v>
      </c>
      <c r="AQ82">
        <f>(Table2[[#This Row],[Sharpe Ratio]]-AVERAGE(Table2[Sharpe Ratio]))/_xlfn.STDEV.P(Table2[Sharpe Ratio])</f>
        <v>0.50447800149509014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1.0269054643970317</v>
      </c>
      <c r="AS82">
        <f>_xlfn.RANK.AVG(Table2[[#This Row],[1Y Return vs Nifty Z-Score]],Table2[1Y Return vs Nifty Z-Score])</f>
        <v>130</v>
      </c>
      <c r="AT82">
        <f>_xlfn.RANK.AVG(Table2[[#This Row],[6M Return vs Nifty Z-Score]],Table2[6M Return vs Nifty Z-Score])</f>
        <v>71</v>
      </c>
      <c r="AU82">
        <f>_xlfn.RANK.AVG(Table2[[#This Row],[Sharpe Ratio Z-Score]],Table2[Sharpe Ratio Z-Score])</f>
        <v>222</v>
      </c>
      <c r="AV82">
        <f>(Table2[[#This Row],[Rank 1Y]]+Table2[[#This Row],[Rank 6M]]+Table2[[#This Row],[Rank Sharpe]])/3</f>
        <v>141</v>
      </c>
    </row>
    <row r="83" spans="1:48" x14ac:dyDescent="0.3">
      <c r="A83" t="s">
        <v>1296</v>
      </c>
      <c r="B83" t="s">
        <v>1297</v>
      </c>
      <c r="C83" t="s">
        <v>3170</v>
      </c>
      <c r="D83" t="s">
        <v>403</v>
      </c>
      <c r="E83">
        <v>8933.8874091870002</v>
      </c>
      <c r="F83">
        <v>109.59</v>
      </c>
      <c r="G83">
        <v>49.479928373066102</v>
      </c>
      <c r="H83">
        <f>(Table2[[#This Row],[1Y Return vs Nifty]]-AVERAGE(Table2[1Y Return vs Nifty]))/_xlfn.STDEV.P(Table2[1Y Return vs Nifty])</f>
        <v>0.52152854483607269</v>
      </c>
      <c r="I83">
        <v>41.349510657089603</v>
      </c>
      <c r="J83">
        <f>(Table2[[#This Row],[1M Return vs Nifty]]-AVERAGE(Table2[1M Return vs Nifty]))/_xlfn.STDEV.P(Table2[1M Return vs Nifty])</f>
        <v>3.5265776297096236</v>
      </c>
      <c r="K83">
        <v>55.291410339848703</v>
      </c>
      <c r="L83">
        <f>(Table2[[#This Row],[6M Return vs Nifty]]-AVERAGE(Table2[6M Return vs Nifty]))/_xlfn.STDEV.P(Table2[6M Return vs Nifty])</f>
        <v>1.5948507317011544</v>
      </c>
      <c r="M83">
        <v>7.88418374231117</v>
      </c>
      <c r="N83">
        <f>(Table2[[#This Row],[1W Return vs Nifty]]-AVERAGE(Table2[1W Return vs Nifty]))/_xlfn.STDEV.P(Table2[1W Return vs Nifty])</f>
        <v>1.8165860826946616</v>
      </c>
      <c r="O83">
        <v>99.35</v>
      </c>
      <c r="P83">
        <v>92.749823554994293</v>
      </c>
      <c r="Q83">
        <v>81.975393002302994</v>
      </c>
      <c r="R83">
        <v>68.822028715292305</v>
      </c>
      <c r="S83" s="1">
        <f>(Table2[[#This Row],[Close Price]]-Table2[[#This Row],[20D EMA]])/Table2[[#This Row],[20D EMA]]</f>
        <v>0.10306995470558641</v>
      </c>
      <c r="T83" s="1">
        <f>(Table2[[#This Row],[Close Price]]-Table2[[#This Row],[50D EMA]])/Table2[[#This Row],[50D EMA]]</f>
        <v>0.18156559009538858</v>
      </c>
      <c r="U83" s="1">
        <f>(Table2[[#This Row],[Close Price]]-Table2[[#This Row],[200D EMA]])/Table2[[#This Row],[200D EMA]]</f>
        <v>0.33686458809561565</v>
      </c>
      <c r="V83">
        <v>2.3628557135488402</v>
      </c>
      <c r="W83">
        <v>109.04</v>
      </c>
      <c r="X83">
        <v>114.38</v>
      </c>
      <c r="Y83">
        <v>100.54</v>
      </c>
      <c r="Z83">
        <v>119.55</v>
      </c>
      <c r="AA83">
        <v>100.54</v>
      </c>
      <c r="AB83">
        <v>119.55</v>
      </c>
      <c r="AC83" s="1">
        <f>(Table2[[#This Row],[Close Price]]/Table2[[#This Row],[Day Low]])-1</f>
        <v>5.0440205429200802E-3</v>
      </c>
      <c r="AD83" s="1">
        <f>(Table2[[#This Row],[Day High]]/Table2[[#This Row],[Close Price]])-1</f>
        <v>4.3708367551783756E-2</v>
      </c>
      <c r="AE83" s="1">
        <f>(Table2[[#This Row],[Close Price]]/Table2[[#This Row],[Current Week Low]])-1</f>
        <v>9.0013924806047418E-2</v>
      </c>
      <c r="AF83" s="1">
        <f>(Table2[[#This Row],[Current Week High]]/Table2[[#This Row],[Close Price]])-1</f>
        <v>9.0884204763208354E-2</v>
      </c>
      <c r="AG83" s="1">
        <f>(Table2[[#This Row],[Close Price]]/Table2[[#This Row],[Current Month Low]])-1</f>
        <v>9.0013924806047418E-2</v>
      </c>
      <c r="AH83" s="1">
        <f>(Table2[[#This Row],[Current Month High]]/Table2[[#This Row],[Close Price]])-1</f>
        <v>9.0884204763208354E-2</v>
      </c>
      <c r="AI83">
        <v>9.0884204763208292</v>
      </c>
      <c r="AJ83">
        <v>76.900726392251798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0.32</v>
      </c>
      <c r="AM83" t="s">
        <v>3215</v>
      </c>
      <c r="AN83">
        <v>21.77</v>
      </c>
      <c r="AO83" t="s">
        <v>3215</v>
      </c>
      <c r="AP83">
        <v>0.103489701907012</v>
      </c>
      <c r="AQ83">
        <f>(Table2[[#This Row],[Sharpe Ratio]]-AVERAGE(Table2[Sharpe Ratio]))/_xlfn.STDEV.P(Table2[Sharpe Ratio])</f>
        <v>0.51704347704316989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7.9765864659846821</v>
      </c>
      <c r="AS83">
        <f>_xlfn.RANK.AVG(Table2[[#This Row],[1Y Return vs Nifty Z-Score]],Table2[1Y Return vs Nifty Z-Score])</f>
        <v>162</v>
      </c>
      <c r="AT83">
        <f>_xlfn.RANK.AVG(Table2[[#This Row],[6M Return vs Nifty Z-Score]],Table2[6M Return vs Nifty Z-Score])</f>
        <v>50</v>
      </c>
      <c r="AU83">
        <f>_xlfn.RANK.AVG(Table2[[#This Row],[Sharpe Ratio Z-Score]],Table2[Sharpe Ratio Z-Score])</f>
        <v>218</v>
      </c>
      <c r="AV83">
        <f>(Table2[[#This Row],[Rank 1Y]]+Table2[[#This Row],[Rank 6M]]+Table2[[#This Row],[Rank Sharpe]])/3</f>
        <v>143.33333333333334</v>
      </c>
    </row>
    <row r="84" spans="1:48" x14ac:dyDescent="0.3">
      <c r="A84" t="s">
        <v>900</v>
      </c>
      <c r="B84" t="s">
        <v>901</v>
      </c>
      <c r="C84" t="s">
        <v>3165</v>
      </c>
      <c r="D84" t="s">
        <v>253</v>
      </c>
      <c r="E84">
        <v>17043.458309549998</v>
      </c>
      <c r="F84">
        <v>1174.5</v>
      </c>
      <c r="G84">
        <v>91.982131409449707</v>
      </c>
      <c r="H84">
        <f>(Table2[[#This Row],[1Y Return vs Nifty]]-AVERAGE(Table2[1Y Return vs Nifty]))/_xlfn.STDEV.P(Table2[1Y Return vs Nifty])</f>
        <v>1.2967976607494718</v>
      </c>
      <c r="I84">
        <v>7.9497068702618803</v>
      </c>
      <c r="J84">
        <f>(Table2[[#This Row],[1M Return vs Nifty]]-AVERAGE(Table2[1M Return vs Nifty]))/_xlfn.STDEV.P(Table2[1M Return vs Nifty])</f>
        <v>0.28121448474064181</v>
      </c>
      <c r="K84">
        <v>5.3067615129999997</v>
      </c>
      <c r="L84">
        <f>(Table2[[#This Row],[6M Return vs Nifty]]-AVERAGE(Table2[6M Return vs Nifty]))/_xlfn.STDEV.P(Table2[6M Return vs Nifty])</f>
        <v>-4.9795400049393729E-2</v>
      </c>
      <c r="M84">
        <v>2.4946514942171998</v>
      </c>
      <c r="N84">
        <f>(Table2[[#This Row],[1W Return vs Nifty]]-AVERAGE(Table2[1W Return vs Nifty]))/_xlfn.STDEV.P(Table2[1W Return vs Nifty])</f>
        <v>0.43057640789469448</v>
      </c>
      <c r="O84">
        <v>1148.94</v>
      </c>
      <c r="P84">
        <v>1183.42772544636</v>
      </c>
      <c r="Q84">
        <v>1084.41967318928</v>
      </c>
      <c r="R84">
        <v>57.780481496957997</v>
      </c>
      <c r="S84" s="1">
        <f>(Table2[[#This Row],[Close Price]]-Table2[[#This Row],[20D EMA]])/Table2[[#This Row],[20D EMA]]</f>
        <v>2.2246592511358246E-2</v>
      </c>
      <c r="T84" s="1">
        <f>(Table2[[#This Row],[Close Price]]-Table2[[#This Row],[50D EMA]])/Table2[[#This Row],[50D EMA]]</f>
        <v>-7.5439549491648763E-3</v>
      </c>
      <c r="U84" s="1">
        <f>(Table2[[#This Row],[Close Price]]-Table2[[#This Row],[200D EMA]])/Table2[[#This Row],[200D EMA]]</f>
        <v>8.3067772595635012E-2</v>
      </c>
      <c r="V84">
        <v>0.69813674639908496</v>
      </c>
      <c r="W84">
        <v>1157.75</v>
      </c>
      <c r="X84">
        <v>1209</v>
      </c>
      <c r="Y84">
        <v>1098</v>
      </c>
      <c r="Z84">
        <v>1209</v>
      </c>
      <c r="AA84">
        <v>1098</v>
      </c>
      <c r="AB84">
        <v>1209</v>
      </c>
      <c r="AC84" s="1">
        <f>(Table2[[#This Row],[Close Price]]/Table2[[#This Row],[Day Low]])-1</f>
        <v>1.446771755560361E-2</v>
      </c>
      <c r="AD84" s="1">
        <f>(Table2[[#This Row],[Day High]]/Table2[[#This Row],[Close Price]])-1</f>
        <v>2.9374201787994991E-2</v>
      </c>
      <c r="AE84" s="1">
        <f>(Table2[[#This Row],[Close Price]]/Table2[[#This Row],[Current Week Low]])-1</f>
        <v>6.9672131147541005E-2</v>
      </c>
      <c r="AF84" s="1">
        <f>(Table2[[#This Row],[Current Week High]]/Table2[[#This Row],[Close Price]])-1</f>
        <v>2.9374201787994991E-2</v>
      </c>
      <c r="AG84" s="1">
        <f>(Table2[[#This Row],[Close Price]]/Table2[[#This Row],[Current Month Low]])-1</f>
        <v>6.9672131147541005E-2</v>
      </c>
      <c r="AH84" s="1">
        <f>(Table2[[#This Row],[Current Month High]]/Table2[[#This Row],[Close Price]])-1</f>
        <v>2.9374201787994991E-2</v>
      </c>
      <c r="AI84">
        <v>23.456790123456699</v>
      </c>
      <c r="AJ84">
        <v>123.140495867768</v>
      </c>
      <c r="AK84" t="str">
        <f>IF(AND(Table2[[#This Row],[20D EMA]]&gt;Table2[[#This Row],[50D EMA]],Table2[[#This Row],[50D EMA]]&gt;Table2[[#This Row],[200D EMA]]),"Uptrend","Downtrend/NoTrend")</f>
        <v>Downtrend/NoTrend</v>
      </c>
      <c r="AL84">
        <v>-0.06</v>
      </c>
      <c r="AM84" t="s">
        <v>3216</v>
      </c>
      <c r="AN84">
        <v>3.75</v>
      </c>
      <c r="AO84" t="s">
        <v>3215</v>
      </c>
      <c r="AP84">
        <v>0.18818630309383699</v>
      </c>
      <c r="AQ84">
        <f>(Table2[[#This Row],[Sharpe Ratio]]-AVERAGE(Table2[Sharpe Ratio]))/_xlfn.STDEV.P(Table2[Sharpe Ratio])</f>
        <v>1.5284712353575252</v>
      </c>
      <c r="AR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4">
        <f>_xlfn.RANK.AVG(Table2[[#This Row],[1Y Return vs Nifty Z-Score]],Table2[1Y Return vs Nifty Z-Score])</f>
        <v>66</v>
      </c>
      <c r="AT84">
        <f>_xlfn.RANK.AVG(Table2[[#This Row],[6M Return vs Nifty Z-Score]],Table2[6M Return vs Nifty Z-Score])</f>
        <v>330</v>
      </c>
      <c r="AU84">
        <f>_xlfn.RANK.AVG(Table2[[#This Row],[Sharpe Ratio Z-Score]],Table2[Sharpe Ratio Z-Score])</f>
        <v>44</v>
      </c>
      <c r="AV84">
        <f>(Table2[[#This Row],[Rank 1Y]]+Table2[[#This Row],[Rank 6M]]+Table2[[#This Row],[Rank Sharpe]])/3</f>
        <v>146.66666666666666</v>
      </c>
    </row>
    <row r="85" spans="1:48" x14ac:dyDescent="0.3">
      <c r="A85" t="s">
        <v>473</v>
      </c>
      <c r="B85" t="s">
        <v>474</v>
      </c>
      <c r="C85" t="s">
        <v>3160</v>
      </c>
      <c r="D85" t="s">
        <v>231</v>
      </c>
      <c r="E85">
        <v>46864.027037100001</v>
      </c>
      <c r="F85">
        <v>620.75</v>
      </c>
      <c r="G85">
        <v>58.2426075348179</v>
      </c>
      <c r="H85">
        <f>(Table2[[#This Row],[1Y Return vs Nifty]]-AVERAGE(Table2[1Y Return vs Nifty]))/_xlfn.STDEV.P(Table2[1Y Return vs Nifty])</f>
        <v>0.68136577776606044</v>
      </c>
      <c r="I85">
        <v>11.0559779936689</v>
      </c>
      <c r="J85">
        <f>(Table2[[#This Row],[1M Return vs Nifty]]-AVERAGE(Table2[1M Return vs Nifty]))/_xlfn.STDEV.P(Table2[1M Return vs Nifty])</f>
        <v>0.58304194116906227</v>
      </c>
      <c r="K85">
        <v>25.8679522655525</v>
      </c>
      <c r="L85">
        <f>(Table2[[#This Row],[6M Return vs Nifty]]-AVERAGE(Table2[6M Return vs Nifty]))/_xlfn.STDEV.P(Table2[6M Return vs Nifty])</f>
        <v>0.62672996581867213</v>
      </c>
      <c r="M85">
        <v>-1.53194741293883</v>
      </c>
      <c r="N85">
        <f>(Table2[[#This Row],[1W Return vs Nifty]]-AVERAGE(Table2[1W Return vs Nifty]))/_xlfn.STDEV.P(Table2[1W Return vs Nifty])</f>
        <v>-0.60493183010331386</v>
      </c>
      <c r="O85">
        <v>611.6</v>
      </c>
      <c r="P85">
        <v>590.18100006137195</v>
      </c>
      <c r="Q85">
        <v>503.50182617399798</v>
      </c>
      <c r="R85">
        <v>55.3285242073216</v>
      </c>
      <c r="S85" s="1">
        <f>(Table2[[#This Row],[Close Price]]-Table2[[#This Row],[20D EMA]])/Table2[[#This Row],[20D EMA]]</f>
        <v>1.4960758665794599E-2</v>
      </c>
      <c r="T85" s="1">
        <f>(Table2[[#This Row],[Close Price]]-Table2[[#This Row],[50D EMA]])/Table2[[#This Row],[50D EMA]]</f>
        <v>5.1795974345919697E-2</v>
      </c>
      <c r="U85" s="1">
        <f>(Table2[[#This Row],[Close Price]]-Table2[[#This Row],[200D EMA]])/Table2[[#This Row],[200D EMA]]</f>
        <v>0.23286543907287419</v>
      </c>
      <c r="V85">
        <v>0.73281649612531996</v>
      </c>
      <c r="W85">
        <v>612.65</v>
      </c>
      <c r="X85">
        <v>624.75</v>
      </c>
      <c r="Y85">
        <v>604.9</v>
      </c>
      <c r="Z85">
        <v>642.70000000000005</v>
      </c>
      <c r="AA85">
        <v>604.9</v>
      </c>
      <c r="AB85">
        <v>643.9</v>
      </c>
      <c r="AC85" s="1">
        <f>(Table2[[#This Row],[Close Price]]/Table2[[#This Row],[Day Low]])-1</f>
        <v>1.3221251938300815E-2</v>
      </c>
      <c r="AD85" s="1">
        <f>(Table2[[#This Row],[Day High]]/Table2[[#This Row],[Close Price]])-1</f>
        <v>6.4438179621426617E-3</v>
      </c>
      <c r="AE85" s="1">
        <f>(Table2[[#This Row],[Close Price]]/Table2[[#This Row],[Current Week Low]])-1</f>
        <v>2.620267812861643E-2</v>
      </c>
      <c r="AF85" s="1">
        <f>(Table2[[#This Row],[Current Week High]]/Table2[[#This Row],[Close Price]])-1</f>
        <v>3.5360451067257381E-2</v>
      </c>
      <c r="AG85" s="1">
        <f>(Table2[[#This Row],[Close Price]]/Table2[[#This Row],[Current Month Low]])-1</f>
        <v>2.620267812861643E-2</v>
      </c>
      <c r="AH85" s="1">
        <f>(Table2[[#This Row],[Current Month High]]/Table2[[#This Row],[Close Price]])-1</f>
        <v>3.7293596455900024E-2</v>
      </c>
      <c r="AI85">
        <v>3.7293596455900002</v>
      </c>
      <c r="AJ85">
        <v>86.355448814169904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0.17</v>
      </c>
      <c r="AM85" t="s">
        <v>3215</v>
      </c>
      <c r="AN85">
        <v>4.58</v>
      </c>
      <c r="AO85" t="s">
        <v>3215</v>
      </c>
      <c r="AP85">
        <v>0.122698574665001</v>
      </c>
      <c r="AQ85">
        <f>(Table2[[#This Row],[Sharpe Ratio]]-AVERAGE(Table2[Sharpe Ratio]))/_xlfn.STDEV.P(Table2[Sharpe Ratio])</f>
        <v>0.74643151435653377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2.032637369007015</v>
      </c>
      <c r="AS85">
        <f>_xlfn.RANK.AVG(Table2[[#This Row],[1Y Return vs Nifty Z-Score]],Table2[1Y Return vs Nifty Z-Score])</f>
        <v>141</v>
      </c>
      <c r="AT85">
        <f>_xlfn.RANK.AVG(Table2[[#This Row],[6M Return vs Nifty Z-Score]],Table2[6M Return vs Nifty Z-Score])</f>
        <v>143</v>
      </c>
      <c r="AU85">
        <f>_xlfn.RANK.AVG(Table2[[#This Row],[Sharpe Ratio Z-Score]],Table2[Sharpe Ratio Z-Score])</f>
        <v>157</v>
      </c>
      <c r="AV85">
        <f>(Table2[[#This Row],[Rank 1Y]]+Table2[[#This Row],[Rank 6M]]+Table2[[#This Row],[Rank Sharpe]])/3</f>
        <v>147</v>
      </c>
    </row>
    <row r="86" spans="1:48" x14ac:dyDescent="0.3">
      <c r="A86" t="s">
        <v>314</v>
      </c>
      <c r="B86" t="s">
        <v>315</v>
      </c>
      <c r="C86" t="s">
        <v>3154</v>
      </c>
      <c r="D86" t="s">
        <v>72</v>
      </c>
      <c r="E86">
        <v>82721.139211304995</v>
      </c>
      <c r="F86">
        <v>508.55</v>
      </c>
      <c r="G86">
        <v>121.40045589354401</v>
      </c>
      <c r="H86">
        <f>(Table2[[#This Row],[1Y Return vs Nifty]]-AVERAGE(Table2[1Y Return vs Nifty]))/_xlfn.STDEV.P(Table2[1Y Return vs Nifty])</f>
        <v>1.8334079252789004</v>
      </c>
      <c r="I86">
        <v>-0.86486431529628804</v>
      </c>
      <c r="J86">
        <f>(Table2[[#This Row],[1M Return vs Nifty]]-AVERAGE(Table2[1M Return vs Nifty]))/_xlfn.STDEV.P(Table2[1M Return vs Nifty])</f>
        <v>-0.57527211760274988</v>
      </c>
      <c r="K86">
        <v>10.7947214592692</v>
      </c>
      <c r="L86">
        <f>(Table2[[#This Row],[6M Return vs Nifty]]-AVERAGE(Table2[6M Return vs Nifty]))/_xlfn.STDEV.P(Table2[6M Return vs Nifty])</f>
        <v>0.13077508126177037</v>
      </c>
      <c r="M86">
        <v>11.5058401511832</v>
      </c>
      <c r="N86">
        <f>(Table2[[#This Row],[1W Return vs Nifty]]-AVERAGE(Table2[1W Return vs Nifty]))/_xlfn.STDEV.P(Table2[1W Return vs Nifty])</f>
        <v>2.7479564856221441</v>
      </c>
      <c r="O86">
        <v>512.79999999999995</v>
      </c>
      <c r="P86">
        <v>544.29297230427005</v>
      </c>
      <c r="Q86">
        <v>480.87474973509399</v>
      </c>
      <c r="R86">
        <v>52.220208606201403</v>
      </c>
      <c r="S86" s="1">
        <f>(Table2[[#This Row],[Close Price]]-Table2[[#This Row],[20D EMA]])/Table2[[#This Row],[20D EMA]]</f>
        <v>-8.287831513260421E-3</v>
      </c>
      <c r="T86" s="1">
        <f>(Table2[[#This Row],[Close Price]]-Table2[[#This Row],[50D EMA]])/Table2[[#This Row],[50D EMA]]</f>
        <v>-6.5668627233880658E-2</v>
      </c>
      <c r="U86" s="1">
        <f>(Table2[[#This Row],[Close Price]]-Table2[[#This Row],[200D EMA]])/Table2[[#This Row],[200D EMA]]</f>
        <v>5.7551889094097509E-2</v>
      </c>
      <c r="V86">
        <v>0.41880342436003198</v>
      </c>
      <c r="W86">
        <v>501.8</v>
      </c>
      <c r="X86">
        <v>524.54999999999995</v>
      </c>
      <c r="Y86">
        <v>459.05</v>
      </c>
      <c r="Z86">
        <v>535.85</v>
      </c>
      <c r="AA86">
        <v>459.05</v>
      </c>
      <c r="AB86">
        <v>535.85</v>
      </c>
      <c r="AC86" s="1">
        <f>(Table2[[#This Row],[Close Price]]/Table2[[#This Row],[Day Low]])-1</f>
        <v>1.3451574332403293E-2</v>
      </c>
      <c r="AD86" s="1">
        <f>(Table2[[#This Row],[Day High]]/Table2[[#This Row],[Close Price]])-1</f>
        <v>3.1461999803362284E-2</v>
      </c>
      <c r="AE86" s="1">
        <f>(Table2[[#This Row],[Close Price]]/Table2[[#This Row],[Current Week Low]])-1</f>
        <v>0.10783139091602223</v>
      </c>
      <c r="AF86" s="1">
        <f>(Table2[[#This Row],[Current Week High]]/Table2[[#This Row],[Close Price]])-1</f>
        <v>5.3682037164487273E-2</v>
      </c>
      <c r="AG86" s="1">
        <f>(Table2[[#This Row],[Close Price]]/Table2[[#This Row],[Current Month Low]])-1</f>
        <v>0.10783139091602223</v>
      </c>
      <c r="AH86" s="1">
        <f>(Table2[[#This Row],[Current Month High]]/Table2[[#This Row],[Close Price]])-1</f>
        <v>5.3682037164487273E-2</v>
      </c>
      <c r="AI86">
        <v>50.997935306262796</v>
      </c>
      <c r="AJ86">
        <v>160.172237380627</v>
      </c>
      <c r="AK86" t="str">
        <f>IF(AND(Table2[[#This Row],[20D EMA]]&gt;Table2[[#This Row],[50D EMA]],Table2[[#This Row],[50D EMA]]&gt;Table2[[#This Row],[200D EMA]]),"Uptrend","Downtrend/NoTrend")</f>
        <v>Downtrend/NoTrend</v>
      </c>
      <c r="AL86">
        <v>-0.16</v>
      </c>
      <c r="AM86" t="s">
        <v>3216</v>
      </c>
      <c r="AN86">
        <v>0.71</v>
      </c>
      <c r="AO86" t="s">
        <v>3215</v>
      </c>
      <c r="AP86">
        <v>0.127685451480546</v>
      </c>
      <c r="AQ86">
        <f>(Table2[[#This Row],[Sharpe Ratio]]-AVERAGE(Table2[Sharpe Ratio]))/_xlfn.STDEV.P(Table2[Sharpe Ratio])</f>
        <v>0.80598367545696181</v>
      </c>
      <c r="AR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6">
        <f>_xlfn.RANK.AVG(Table2[[#This Row],[1Y Return vs Nifty Z-Score]],Table2[1Y Return vs Nifty Z-Score])</f>
        <v>41</v>
      </c>
      <c r="AT86">
        <f>_xlfn.RANK.AVG(Table2[[#This Row],[6M Return vs Nifty Z-Score]],Table2[6M Return vs Nifty Z-Score])</f>
        <v>263</v>
      </c>
      <c r="AU86">
        <f>_xlfn.RANK.AVG(Table2[[#This Row],[Sharpe Ratio Z-Score]],Table2[Sharpe Ratio Z-Score])</f>
        <v>151</v>
      </c>
      <c r="AV86">
        <f>(Table2[[#This Row],[Rank 1Y]]+Table2[[#This Row],[Rank 6M]]+Table2[[#This Row],[Rank Sharpe]])/3</f>
        <v>151.66666666666666</v>
      </c>
    </row>
    <row r="87" spans="1:48" x14ac:dyDescent="0.3">
      <c r="A87" t="s">
        <v>1529</v>
      </c>
      <c r="B87" t="s">
        <v>1530</v>
      </c>
      <c r="C87" t="s">
        <v>3164</v>
      </c>
      <c r="D87" t="s">
        <v>408</v>
      </c>
      <c r="E87">
        <v>6576.7497457099998</v>
      </c>
      <c r="F87">
        <v>211.7</v>
      </c>
      <c r="G87">
        <v>79.949801391510405</v>
      </c>
      <c r="H87">
        <f>(Table2[[#This Row],[1Y Return vs Nifty]]-AVERAGE(Table2[1Y Return vs Nifty]))/_xlfn.STDEV.P(Table2[1Y Return vs Nifty])</f>
        <v>1.077319770452805</v>
      </c>
      <c r="I87">
        <v>2.4533082047441099</v>
      </c>
      <c r="J87">
        <f>(Table2[[#This Row],[1M Return vs Nifty]]-AVERAGE(Table2[1M Return vs Nifty]))/_xlfn.STDEV.P(Table2[1M Return vs Nifty])</f>
        <v>-0.25285481018626355</v>
      </c>
      <c r="K87">
        <v>12.5920737371074</v>
      </c>
      <c r="L87">
        <f>(Table2[[#This Row],[6M Return vs Nifty]]-AVERAGE(Table2[6M Return vs Nifty]))/_xlfn.STDEV.P(Table2[6M Return vs Nifty])</f>
        <v>0.18991340753829403</v>
      </c>
      <c r="M87">
        <v>0.64719812498037299</v>
      </c>
      <c r="N87">
        <f>(Table2[[#This Row],[1W Return vs Nifty]]-AVERAGE(Table2[1W Return vs Nifty]))/_xlfn.STDEV.P(Table2[1W Return vs Nifty])</f>
        <v>-4.4527576205150264E-2</v>
      </c>
      <c r="O87">
        <v>212.06</v>
      </c>
      <c r="P87">
        <v>212.57577429561201</v>
      </c>
      <c r="Q87">
        <v>189.86289988522699</v>
      </c>
      <c r="R87">
        <v>49.9194795619443</v>
      </c>
      <c r="S87" s="1">
        <f>(Table2[[#This Row],[Close Price]]-Table2[[#This Row],[20D EMA]])/Table2[[#This Row],[20D EMA]]</f>
        <v>-1.6976327454494655E-3</v>
      </c>
      <c r="T87" s="1">
        <f>(Table2[[#This Row],[Close Price]]-Table2[[#This Row],[50D EMA]])/Table2[[#This Row],[50D EMA]]</f>
        <v>-4.1198217365735644E-3</v>
      </c>
      <c r="U87" s="1">
        <f>(Table2[[#This Row],[Close Price]]-Table2[[#This Row],[200D EMA]])/Table2[[#This Row],[200D EMA]]</f>
        <v>0.11501509841034568</v>
      </c>
      <c r="V87">
        <v>0.94645754497909096</v>
      </c>
      <c r="W87">
        <v>209.88</v>
      </c>
      <c r="X87">
        <v>213.16</v>
      </c>
      <c r="Y87">
        <v>208</v>
      </c>
      <c r="Z87">
        <v>215.66</v>
      </c>
      <c r="AA87">
        <v>208</v>
      </c>
      <c r="AB87">
        <v>215.66</v>
      </c>
      <c r="AC87" s="1">
        <f>(Table2[[#This Row],[Close Price]]/Table2[[#This Row],[Day Low]])-1</f>
        <v>8.6716218791689226E-3</v>
      </c>
      <c r="AD87" s="1">
        <f>(Table2[[#This Row],[Day High]]/Table2[[#This Row],[Close Price]])-1</f>
        <v>6.8965517241379448E-3</v>
      </c>
      <c r="AE87" s="1">
        <f>(Table2[[#This Row],[Close Price]]/Table2[[#This Row],[Current Week Low]])-1</f>
        <v>1.7788461538461586E-2</v>
      </c>
      <c r="AF87" s="1">
        <f>(Table2[[#This Row],[Current Week High]]/Table2[[#This Row],[Close Price]])-1</f>
        <v>1.8705715635332965E-2</v>
      </c>
      <c r="AG87" s="1">
        <f>(Table2[[#This Row],[Close Price]]/Table2[[#This Row],[Current Month Low]])-1</f>
        <v>1.7788461538461586E-2</v>
      </c>
      <c r="AH87" s="1">
        <f>(Table2[[#This Row],[Current Month High]]/Table2[[#This Row],[Close Price]])-1</f>
        <v>1.8705715635332965E-2</v>
      </c>
      <c r="AI87">
        <v>8.4837033538025501</v>
      </c>
      <c r="AJ87">
        <v>113.299748110831</v>
      </c>
      <c r="AK87" t="str">
        <f>IF(AND(Table2[[#This Row],[20D EMA]]&gt;Table2[[#This Row],[50D EMA]],Table2[[#This Row],[50D EMA]]&gt;Table2[[#This Row],[200D EMA]]),"Uptrend","Downtrend/NoTrend")</f>
        <v>Downtrend/NoTrend</v>
      </c>
      <c r="AL87">
        <v>0.08</v>
      </c>
      <c r="AM87" t="s">
        <v>3215</v>
      </c>
      <c r="AN87">
        <v>3.88</v>
      </c>
      <c r="AO87" t="s">
        <v>3215</v>
      </c>
      <c r="AP87">
        <v>0.142878947349805</v>
      </c>
      <c r="AQ87">
        <f>(Table2[[#This Row],[Sharpe Ratio]]-AVERAGE(Table2[Sharpe Ratio]))/_xlfn.STDEV.P(Table2[Sharpe Ratio])</f>
        <v>0.98742098525061006</v>
      </c>
      <c r="AR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7">
        <f>_xlfn.RANK.AVG(Table2[[#This Row],[1Y Return vs Nifty Z-Score]],Table2[1Y Return vs Nifty Z-Score])</f>
        <v>89</v>
      </c>
      <c r="AT87">
        <f>_xlfn.RANK.AVG(Table2[[#This Row],[6M Return vs Nifty Z-Score]],Table2[6M Return vs Nifty Z-Score])</f>
        <v>249</v>
      </c>
      <c r="AU87">
        <f>_xlfn.RANK.AVG(Table2[[#This Row],[Sharpe Ratio Z-Score]],Table2[Sharpe Ratio Z-Score])</f>
        <v>118</v>
      </c>
      <c r="AV87">
        <f>(Table2[[#This Row],[Rank 1Y]]+Table2[[#This Row],[Rank 6M]]+Table2[[#This Row],[Rank Sharpe]])/3</f>
        <v>152</v>
      </c>
    </row>
    <row r="88" spans="1:48" x14ac:dyDescent="0.3">
      <c r="A88" t="s">
        <v>546</v>
      </c>
      <c r="B88" t="s">
        <v>547</v>
      </c>
      <c r="C88" t="s">
        <v>3165</v>
      </c>
      <c r="D88" t="s">
        <v>246</v>
      </c>
      <c r="E88">
        <v>36357.346114375003</v>
      </c>
      <c r="F88">
        <v>9051.25</v>
      </c>
      <c r="G88">
        <v>52.357861329314296</v>
      </c>
      <c r="H88">
        <f>(Table2[[#This Row],[1Y Return vs Nifty]]-AVERAGE(Table2[1Y Return vs Nifty]))/_xlfn.STDEV.P(Table2[1Y Return vs Nifty])</f>
        <v>0.57402400105368567</v>
      </c>
      <c r="I88">
        <v>4.8779154414894297</v>
      </c>
      <c r="J88">
        <f>(Table2[[#This Row],[1M Return vs Nifty]]-AVERAGE(Table2[1M Return vs Nifty]))/_xlfn.STDEV.P(Table2[1M Return vs Nifty])</f>
        <v>-1.7262678646208566E-2</v>
      </c>
      <c r="K88">
        <v>7.0870471141084899</v>
      </c>
      <c r="L88">
        <f>(Table2[[#This Row],[6M Return vs Nifty]]-AVERAGE(Table2[6M Return vs Nifty]))/_xlfn.STDEV.P(Table2[6M Return vs Nifty])</f>
        <v>8.7813809422447858E-3</v>
      </c>
      <c r="M88">
        <v>-7.5889353179091001</v>
      </c>
      <c r="N88">
        <f>(Table2[[#This Row],[1W Return vs Nifty]]-AVERAGE(Table2[1W Return vs Nifty]))/_xlfn.STDEV.P(Table2[1W Return vs Nifty])</f>
        <v>-2.162589053400219</v>
      </c>
      <c r="O88">
        <v>9639.15</v>
      </c>
      <c r="P88">
        <v>9551.1463577918203</v>
      </c>
      <c r="Q88">
        <v>8142.1934156061097</v>
      </c>
      <c r="R88">
        <v>30.554990577898799</v>
      </c>
      <c r="S88" s="1">
        <f>(Table2[[#This Row],[Close Price]]-Table2[[#This Row],[20D EMA]])/Table2[[#This Row],[20D EMA]]</f>
        <v>-6.0990855002775103E-2</v>
      </c>
      <c r="T88" s="1">
        <f>(Table2[[#This Row],[Close Price]]-Table2[[#This Row],[50D EMA]])/Table2[[#This Row],[50D EMA]]</f>
        <v>-5.2338885727994847E-2</v>
      </c>
      <c r="U88" s="1">
        <f>(Table2[[#This Row],[Close Price]]-Table2[[#This Row],[200D EMA]])/Table2[[#This Row],[200D EMA]]</f>
        <v>0.11164762834686598</v>
      </c>
      <c r="V88">
        <v>0.77390971841427902</v>
      </c>
      <c r="W88">
        <v>9025</v>
      </c>
      <c r="X88">
        <v>9360</v>
      </c>
      <c r="Y88">
        <v>9025</v>
      </c>
      <c r="Z88">
        <v>10000.049999999999</v>
      </c>
      <c r="AA88">
        <v>9025</v>
      </c>
      <c r="AB88">
        <v>10263.200000000001</v>
      </c>
      <c r="AC88" s="1">
        <f>(Table2[[#This Row],[Close Price]]/Table2[[#This Row],[Day Low]])-1</f>
        <v>2.9085872576177785E-3</v>
      </c>
      <c r="AD88" s="1">
        <f>(Table2[[#This Row],[Day High]]/Table2[[#This Row],[Close Price]])-1</f>
        <v>3.4111310592459532E-2</v>
      </c>
      <c r="AE88" s="1">
        <f>(Table2[[#This Row],[Close Price]]/Table2[[#This Row],[Current Week Low]])-1</f>
        <v>2.9085872576177785E-3</v>
      </c>
      <c r="AF88" s="1">
        <f>(Table2[[#This Row],[Current Week High]]/Table2[[#This Row],[Close Price]])-1</f>
        <v>0.10482530037287652</v>
      </c>
      <c r="AG88" s="1">
        <f>(Table2[[#This Row],[Close Price]]/Table2[[#This Row],[Current Month Low]])-1</f>
        <v>2.9085872576177785E-3</v>
      </c>
      <c r="AH88" s="1">
        <f>(Table2[[#This Row],[Current Month High]]/Table2[[#This Row],[Close Price]])-1</f>
        <v>0.13389863278552694</v>
      </c>
      <c r="AI88">
        <v>21.530175390139402</v>
      </c>
      <c r="AJ88">
        <v>79.182998772617495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0.13</v>
      </c>
      <c r="AM88" t="s">
        <v>3215</v>
      </c>
      <c r="AN88">
        <v>-6.72</v>
      </c>
      <c r="AO88" t="s">
        <v>3216</v>
      </c>
      <c r="AP88">
        <v>0.26554357685702901</v>
      </c>
      <c r="AQ88">
        <f>(Table2[[#This Row],[Sharpe Ratio]]-AVERAGE(Table2[Sharpe Ratio]))/_xlfn.STDEV.P(Table2[Sharpe Ratio])</f>
        <v>2.4522543966089358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0.85520804655843863</v>
      </c>
      <c r="AS88">
        <f>_xlfn.RANK.AVG(Table2[[#This Row],[1Y Return vs Nifty Z-Score]],Table2[1Y Return vs Nifty Z-Score])</f>
        <v>154</v>
      </c>
      <c r="AT88">
        <f>_xlfn.RANK.AVG(Table2[[#This Row],[6M Return vs Nifty Z-Score]],Table2[6M Return vs Nifty Z-Score])</f>
        <v>301</v>
      </c>
      <c r="AU88">
        <f>_xlfn.RANK.AVG(Table2[[#This Row],[Sharpe Ratio Z-Score]],Table2[Sharpe Ratio Z-Score])</f>
        <v>3</v>
      </c>
      <c r="AV88">
        <f>(Table2[[#This Row],[Rank 1Y]]+Table2[[#This Row],[Rank 6M]]+Table2[[#This Row],[Rank Sharpe]])/3</f>
        <v>152.66666666666666</v>
      </c>
    </row>
    <row r="89" spans="1:48" x14ac:dyDescent="0.3">
      <c r="A89" t="s">
        <v>438</v>
      </c>
      <c r="B89" t="s">
        <v>439</v>
      </c>
      <c r="C89" t="s">
        <v>3170</v>
      </c>
      <c r="D89" t="s">
        <v>403</v>
      </c>
      <c r="E89">
        <v>51601.922128799997</v>
      </c>
      <c r="F89">
        <v>1752</v>
      </c>
      <c r="G89">
        <v>33.740662752037302</v>
      </c>
      <c r="H89">
        <f>(Table2[[#This Row],[1Y Return vs Nifty]]-AVERAGE(Table2[1Y Return vs Nifty]))/_xlfn.STDEV.P(Table2[1Y Return vs Nifty])</f>
        <v>0.23443362571633652</v>
      </c>
      <c r="I89">
        <v>18.0904762663504</v>
      </c>
      <c r="J89">
        <f>(Table2[[#This Row],[1M Return vs Nifty]]-AVERAGE(Table2[1M Return vs Nifty]))/_xlfn.STDEV.P(Table2[1M Return vs Nifty])</f>
        <v>1.2665639637299266</v>
      </c>
      <c r="K89">
        <v>36.296594223623302</v>
      </c>
      <c r="L89">
        <f>(Table2[[#This Row],[6M Return vs Nifty]]-AVERAGE(Table2[6M Return vs Nifty]))/_xlfn.STDEV.P(Table2[6M Return vs Nifty])</f>
        <v>0.96986382908070445</v>
      </c>
      <c r="M89">
        <v>6.46968510475934</v>
      </c>
      <c r="N89">
        <f>(Table2[[#This Row],[1W Return vs Nifty]]-AVERAGE(Table2[1W Return vs Nifty]))/_xlfn.STDEV.P(Table2[1W Return vs Nifty])</f>
        <v>1.452823754835588</v>
      </c>
      <c r="O89">
        <v>1667.23</v>
      </c>
      <c r="P89">
        <v>1653.03848251114</v>
      </c>
      <c r="Q89">
        <v>1473.3700554121999</v>
      </c>
      <c r="R89">
        <v>66.396988498429295</v>
      </c>
      <c r="S89" s="1">
        <f>(Table2[[#This Row],[Close Price]]-Table2[[#This Row],[20D EMA]])/Table2[[#This Row],[20D EMA]]</f>
        <v>5.0844814452714972E-2</v>
      </c>
      <c r="T89" s="1">
        <f>(Table2[[#This Row],[Close Price]]-Table2[[#This Row],[50D EMA]])/Table2[[#This Row],[50D EMA]]</f>
        <v>5.9866432957160778E-2</v>
      </c>
      <c r="U89" s="1">
        <f>(Table2[[#This Row],[Close Price]]-Table2[[#This Row],[200D EMA]])/Table2[[#This Row],[200D EMA]]</f>
        <v>0.18911063351959376</v>
      </c>
      <c r="V89">
        <v>0.98010350839492699</v>
      </c>
      <c r="W89">
        <v>1741.1</v>
      </c>
      <c r="X89">
        <v>1784.95</v>
      </c>
      <c r="Y89">
        <v>1623</v>
      </c>
      <c r="Z89">
        <v>1799</v>
      </c>
      <c r="AA89">
        <v>1623</v>
      </c>
      <c r="AB89">
        <v>1799</v>
      </c>
      <c r="AC89" s="1">
        <f>(Table2[[#This Row],[Close Price]]/Table2[[#This Row],[Day Low]])-1</f>
        <v>6.2604100855780942E-3</v>
      </c>
      <c r="AD89" s="1">
        <f>(Table2[[#This Row],[Day High]]/Table2[[#This Row],[Close Price]])-1</f>
        <v>1.8807077625570878E-2</v>
      </c>
      <c r="AE89" s="1">
        <f>(Table2[[#This Row],[Close Price]]/Table2[[#This Row],[Current Week Low]])-1</f>
        <v>7.9482439926062742E-2</v>
      </c>
      <c r="AF89" s="1">
        <f>(Table2[[#This Row],[Current Week High]]/Table2[[#This Row],[Close Price]])-1</f>
        <v>2.6826484018264818E-2</v>
      </c>
      <c r="AG89" s="1">
        <f>(Table2[[#This Row],[Close Price]]/Table2[[#This Row],[Current Month Low]])-1</f>
        <v>7.9482439926062742E-2</v>
      </c>
      <c r="AH89" s="1">
        <f>(Table2[[#This Row],[Current Month High]]/Table2[[#This Row],[Close Price]])-1</f>
        <v>2.6826484018264818E-2</v>
      </c>
      <c r="AI89">
        <v>2.68264840182648</v>
      </c>
      <c r="AJ89">
        <v>70.993558461838703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0.06</v>
      </c>
      <c r="AM89" t="s">
        <v>3215</v>
      </c>
      <c r="AN89">
        <v>9.32</v>
      </c>
      <c r="AO89" t="s">
        <v>3215</v>
      </c>
      <c r="AP89">
        <v>0.131373677618074</v>
      </c>
      <c r="AQ89">
        <f>(Table2[[#This Row],[Sharpe Ratio]]-AVERAGE(Table2[Sharpe Ratio]))/_xlfn.STDEV.P(Table2[Sharpe Ratio])</f>
        <v>0.85002764230054095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4.7737128156630968</v>
      </c>
      <c r="AS89">
        <f>_xlfn.RANK.AVG(Table2[[#This Row],[1Y Return vs Nifty Z-Score]],Table2[1Y Return vs Nifty Z-Score])</f>
        <v>228</v>
      </c>
      <c r="AT89">
        <f>_xlfn.RANK.AVG(Table2[[#This Row],[6M Return vs Nifty Z-Score]],Table2[6M Return vs Nifty Z-Score])</f>
        <v>94</v>
      </c>
      <c r="AU89">
        <f>_xlfn.RANK.AVG(Table2[[#This Row],[Sharpe Ratio Z-Score]],Table2[Sharpe Ratio Z-Score])</f>
        <v>142</v>
      </c>
      <c r="AV89">
        <f>(Table2[[#This Row],[Rank 1Y]]+Table2[[#This Row],[Rank 6M]]+Table2[[#This Row],[Rank Sharpe]])/3</f>
        <v>154.66666666666666</v>
      </c>
    </row>
    <row r="90" spans="1:48" x14ac:dyDescent="0.3">
      <c r="A90" t="s">
        <v>1101</v>
      </c>
      <c r="B90" t="s">
        <v>1102</v>
      </c>
      <c r="C90" t="s">
        <v>3160</v>
      </c>
      <c r="D90" t="s">
        <v>231</v>
      </c>
      <c r="E90">
        <v>11488.855123589999</v>
      </c>
      <c r="F90">
        <v>1119.45</v>
      </c>
      <c r="G90">
        <v>67.670565545608895</v>
      </c>
      <c r="H90">
        <f>(Table2[[#This Row],[1Y Return vs Nifty]]-AVERAGE(Table2[1Y Return vs Nifty]))/_xlfn.STDEV.P(Table2[1Y Return vs Nifty])</f>
        <v>0.85333814977787381</v>
      </c>
      <c r="I90">
        <v>8.2948764900168808</v>
      </c>
      <c r="J90">
        <f>(Table2[[#This Row],[1M Return vs Nifty]]-AVERAGE(Table2[1M Return vs Nifty]))/_xlfn.STDEV.P(Table2[1M Return vs Nifty])</f>
        <v>0.31475362676271629</v>
      </c>
      <c r="K90">
        <v>56.932333527922502</v>
      </c>
      <c r="L90">
        <f>(Table2[[#This Row],[6M Return vs Nifty]]-AVERAGE(Table2[6M Return vs Nifty]))/_xlfn.STDEV.P(Table2[6M Return vs Nifty])</f>
        <v>1.6488420677834388</v>
      </c>
      <c r="M90">
        <v>3.7813105791616599</v>
      </c>
      <c r="N90">
        <f>(Table2[[#This Row],[1W Return vs Nifty]]-AVERAGE(Table2[1W Return vs Nifty]))/_xlfn.STDEV.P(Table2[1W Return vs Nifty])</f>
        <v>0.76146262543852195</v>
      </c>
      <c r="O90">
        <v>985.16</v>
      </c>
      <c r="P90">
        <v>948.40512297288797</v>
      </c>
      <c r="Q90">
        <v>806.44120034210005</v>
      </c>
      <c r="R90">
        <v>79.811190256141103</v>
      </c>
      <c r="S90" s="1">
        <f>(Table2[[#This Row],[Close Price]]-Table2[[#This Row],[20D EMA]])/Table2[[#This Row],[20D EMA]]</f>
        <v>0.13631288318648754</v>
      </c>
      <c r="T90" s="1">
        <f>(Table2[[#This Row],[Close Price]]-Table2[[#This Row],[50D EMA]])/Table2[[#This Row],[50D EMA]]</f>
        <v>0.18035001381155732</v>
      </c>
      <c r="U90" s="1">
        <f>(Table2[[#This Row],[Close Price]]-Table2[[#This Row],[200D EMA]])/Table2[[#This Row],[200D EMA]]</f>
        <v>0.38813592302218525</v>
      </c>
      <c r="V90">
        <v>1.02186032951387</v>
      </c>
      <c r="W90">
        <v>1001.05</v>
      </c>
      <c r="X90">
        <v>1138.6500000000001</v>
      </c>
      <c r="Y90">
        <v>951.9</v>
      </c>
      <c r="Z90">
        <v>1138.6500000000001</v>
      </c>
      <c r="AA90">
        <v>951.9</v>
      </c>
      <c r="AB90">
        <v>1138.6500000000001</v>
      </c>
      <c r="AC90" s="1">
        <f>(Table2[[#This Row],[Close Price]]/Table2[[#This Row],[Day Low]])-1</f>
        <v>0.11827581039908108</v>
      </c>
      <c r="AD90" s="1">
        <f>(Table2[[#This Row],[Day High]]/Table2[[#This Row],[Close Price]])-1</f>
        <v>1.7151279646254958E-2</v>
      </c>
      <c r="AE90" s="1">
        <f>(Table2[[#This Row],[Close Price]]/Table2[[#This Row],[Current Week Low]])-1</f>
        <v>0.17601638827607946</v>
      </c>
      <c r="AF90" s="1">
        <f>(Table2[[#This Row],[Current Week High]]/Table2[[#This Row],[Close Price]])-1</f>
        <v>1.7151279646254958E-2</v>
      </c>
      <c r="AG90" s="1">
        <f>(Table2[[#This Row],[Close Price]]/Table2[[#This Row],[Current Month Low]])-1</f>
        <v>0.17601638827607946</v>
      </c>
      <c r="AH90" s="1">
        <f>(Table2[[#This Row],[Current Month High]]/Table2[[#This Row],[Close Price]])-1</f>
        <v>1.7151279646254958E-2</v>
      </c>
      <c r="AI90">
        <v>1.71512796462549</v>
      </c>
      <c r="AJ90">
        <v>96.878297572986199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0.23</v>
      </c>
      <c r="AM90" t="s">
        <v>3215</v>
      </c>
      <c r="AN90">
        <v>19</v>
      </c>
      <c r="AO90" t="s">
        <v>3215</v>
      </c>
      <c r="AP90">
        <v>7.1032312160905997E-2</v>
      </c>
      <c r="AQ90">
        <f>(Table2[[#This Row],[Sharpe Ratio]]-AVERAGE(Table2[Sharpe Ratio]))/_xlfn.STDEV.P(Table2[Sharpe Ratio])</f>
        <v>0.12944463019893621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3.7078410999614873</v>
      </c>
      <c r="AS90">
        <f>_xlfn.RANK.AVG(Table2[[#This Row],[1Y Return vs Nifty Z-Score]],Table2[1Y Return vs Nifty Z-Score])</f>
        <v>112</v>
      </c>
      <c r="AT90">
        <f>_xlfn.RANK.AVG(Table2[[#This Row],[6M Return vs Nifty Z-Score]],Table2[6M Return vs Nifty Z-Score])</f>
        <v>45</v>
      </c>
      <c r="AU90">
        <f>_xlfn.RANK.AVG(Table2[[#This Row],[Sharpe Ratio Z-Score]],Table2[Sharpe Ratio Z-Score])</f>
        <v>311</v>
      </c>
      <c r="AV90">
        <f>(Table2[[#This Row],[Rank 1Y]]+Table2[[#This Row],[Rank 6M]]+Table2[[#This Row],[Rank Sharpe]])/3</f>
        <v>156</v>
      </c>
    </row>
    <row r="91" spans="1:48" x14ac:dyDescent="0.3">
      <c r="A91" t="s">
        <v>1510</v>
      </c>
      <c r="B91" t="s">
        <v>1511</v>
      </c>
      <c r="C91" t="s">
        <v>3158</v>
      </c>
      <c r="D91" t="s">
        <v>238</v>
      </c>
      <c r="E91">
        <v>6710.0579058499998</v>
      </c>
      <c r="F91">
        <v>347.75</v>
      </c>
      <c r="G91">
        <v>19.057601659057099</v>
      </c>
      <c r="H91">
        <f>(Table2[[#This Row],[1Y Return vs Nifty]]-AVERAGE(Table2[1Y Return vs Nifty]))/_xlfn.STDEV.P(Table2[1Y Return vs Nifty])</f>
        <v>-3.3395403821558367E-2</v>
      </c>
      <c r="I91">
        <v>29.700878829213099</v>
      </c>
      <c r="J91">
        <f>(Table2[[#This Row],[1M Return vs Nifty]]-AVERAGE(Table2[1M Return vs Nifty]))/_xlfn.STDEV.P(Table2[1M Return vs Nifty])</f>
        <v>2.3947134826989065</v>
      </c>
      <c r="K91">
        <v>42.037624159447503</v>
      </c>
      <c r="L91">
        <f>(Table2[[#This Row],[6M Return vs Nifty]]-AVERAGE(Table2[6M Return vs Nifty]))/_xlfn.STDEV.P(Table2[6M Return vs Nifty])</f>
        <v>1.1587610784927225</v>
      </c>
      <c r="M91">
        <v>20.521081526545501</v>
      </c>
      <c r="N91">
        <f>(Table2[[#This Row],[1W Return vs Nifty]]-AVERAGE(Table2[1W Return vs Nifty]))/_xlfn.STDEV.P(Table2[1W Return vs Nifty])</f>
        <v>5.0663787886574569</v>
      </c>
      <c r="O91">
        <v>309.20999999999998</v>
      </c>
      <c r="P91">
        <v>295.66440528290599</v>
      </c>
      <c r="Q91">
        <v>258.24661070393603</v>
      </c>
      <c r="R91">
        <v>74.916172695000398</v>
      </c>
      <c r="S91" s="1">
        <f>(Table2[[#This Row],[Close Price]]-Table2[[#This Row],[20D EMA]])/Table2[[#This Row],[20D EMA]]</f>
        <v>0.12464021215355267</v>
      </c>
      <c r="T91" s="1">
        <f>(Table2[[#This Row],[Close Price]]-Table2[[#This Row],[50D EMA]])/Table2[[#This Row],[50D EMA]]</f>
        <v>0.17616457641309916</v>
      </c>
      <c r="U91" s="1">
        <f>(Table2[[#This Row],[Close Price]]-Table2[[#This Row],[200D EMA]])/Table2[[#This Row],[200D EMA]]</f>
        <v>0.34658108020118084</v>
      </c>
      <c r="V91">
        <v>1.7864784545613199</v>
      </c>
      <c r="W91">
        <v>345.25</v>
      </c>
      <c r="X91">
        <v>359</v>
      </c>
      <c r="Y91">
        <v>285.45</v>
      </c>
      <c r="Z91">
        <v>364.5</v>
      </c>
      <c r="AA91">
        <v>285.45</v>
      </c>
      <c r="AB91">
        <v>364.5</v>
      </c>
      <c r="AC91" s="1">
        <f>(Table2[[#This Row],[Close Price]]/Table2[[#This Row],[Day Low]])-1</f>
        <v>7.2411296162200323E-3</v>
      </c>
      <c r="AD91" s="1">
        <f>(Table2[[#This Row],[Day High]]/Table2[[#This Row],[Close Price]])-1</f>
        <v>3.2350826743350103E-2</v>
      </c>
      <c r="AE91" s="1">
        <f>(Table2[[#This Row],[Close Price]]/Table2[[#This Row],[Current Week Low]])-1</f>
        <v>0.21825188299176745</v>
      </c>
      <c r="AF91" s="1">
        <f>(Table2[[#This Row],[Current Week High]]/Table2[[#This Row],[Close Price]])-1</f>
        <v>4.8166786484543422E-2</v>
      </c>
      <c r="AG91" s="1">
        <f>(Table2[[#This Row],[Close Price]]/Table2[[#This Row],[Current Month Low]])-1</f>
        <v>0.21825188299176745</v>
      </c>
      <c r="AH91" s="1">
        <f>(Table2[[#This Row],[Current Month High]]/Table2[[#This Row],[Close Price]])-1</f>
        <v>4.8166786484543422E-2</v>
      </c>
      <c r="AI91">
        <v>4.8166786484543396</v>
      </c>
      <c r="AJ91">
        <v>91.018950837681899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0.49</v>
      </c>
      <c r="AM91" t="s">
        <v>3215</v>
      </c>
      <c r="AN91">
        <v>22.25</v>
      </c>
      <c r="AO91" t="s">
        <v>3215</v>
      </c>
      <c r="AP91">
        <v>0.15713497301528701</v>
      </c>
      <c r="AQ91">
        <f>(Table2[[#This Row],[Sharpe Ratio]]-AVERAGE(Table2[Sharpe Ratio]))/_xlfn.STDEV.P(Table2[Sharpe Ratio])</f>
        <v>1.157663236760855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9.7441211827883834</v>
      </c>
      <c r="AS91">
        <f>_xlfn.RANK.AVG(Table2[[#This Row],[1Y Return vs Nifty Z-Score]],Table2[1Y Return vs Nifty Z-Score])</f>
        <v>307</v>
      </c>
      <c r="AT91">
        <f>_xlfn.RANK.AVG(Table2[[#This Row],[6M Return vs Nifty Z-Score]],Table2[6M Return vs Nifty Z-Score])</f>
        <v>73</v>
      </c>
      <c r="AU91">
        <f>_xlfn.RANK.AVG(Table2[[#This Row],[Sharpe Ratio Z-Score]],Table2[Sharpe Ratio Z-Score])</f>
        <v>89</v>
      </c>
      <c r="AV91">
        <f>(Table2[[#This Row],[Rank 1Y]]+Table2[[#This Row],[Rank 6M]]+Table2[[#This Row],[Rank Sharpe]])/3</f>
        <v>156.33333333333334</v>
      </c>
    </row>
    <row r="92" spans="1:48" x14ac:dyDescent="0.3">
      <c r="A92" t="s">
        <v>904</v>
      </c>
      <c r="B92" t="s">
        <v>905</v>
      </c>
      <c r="C92" t="s">
        <v>3168</v>
      </c>
      <c r="D92" t="s">
        <v>711</v>
      </c>
      <c r="E92">
        <v>16996.423638600001</v>
      </c>
      <c r="F92">
        <v>413.1</v>
      </c>
      <c r="G92">
        <v>25.958759952211899</v>
      </c>
      <c r="H92">
        <f>(Table2[[#This Row],[1Y Return vs Nifty]]-AVERAGE(Table2[1Y Return vs Nifty]))/_xlfn.STDEV.P(Table2[1Y Return vs Nifty])</f>
        <v>9.2486421271896435E-2</v>
      </c>
      <c r="I92">
        <v>25.822944605589999</v>
      </c>
      <c r="J92">
        <f>(Table2[[#This Row],[1M Return vs Nifty]]-AVERAGE(Table2[1M Return vs Nifty]))/_xlfn.STDEV.P(Table2[1M Return vs Nifty])</f>
        <v>2.0179057359143662</v>
      </c>
      <c r="K92">
        <v>19.4607953258649</v>
      </c>
      <c r="L92">
        <f>(Table2[[#This Row],[6M Return vs Nifty]]-AVERAGE(Table2[6M Return vs Nifty]))/_xlfn.STDEV.P(Table2[6M Return vs Nifty])</f>
        <v>0.41591512318811263</v>
      </c>
      <c r="M92">
        <v>3.7547915189274601</v>
      </c>
      <c r="N92">
        <f>(Table2[[#This Row],[1W Return vs Nifty]]-AVERAGE(Table2[1W Return vs Nifty]))/_xlfn.STDEV.P(Table2[1W Return vs Nifty])</f>
        <v>0.75464279908639209</v>
      </c>
      <c r="O92">
        <v>393.84</v>
      </c>
      <c r="P92">
        <v>388.55658452628899</v>
      </c>
      <c r="Q92">
        <v>358.10960382143702</v>
      </c>
      <c r="R92">
        <v>64.539706427423894</v>
      </c>
      <c r="S92" s="1">
        <f>(Table2[[#This Row],[Close Price]]-Table2[[#This Row],[20D EMA]])/Table2[[#This Row],[20D EMA]]</f>
        <v>4.8903107861060453E-2</v>
      </c>
      <c r="T92" s="1">
        <f>(Table2[[#This Row],[Close Price]]-Table2[[#This Row],[50D EMA]])/Table2[[#This Row],[50D EMA]]</f>
        <v>6.3165614613463011E-2</v>
      </c>
      <c r="U92" s="1">
        <f>(Table2[[#This Row],[Close Price]]-Table2[[#This Row],[200D EMA]])/Table2[[#This Row],[200D EMA]]</f>
        <v>0.15355744607727045</v>
      </c>
      <c r="V92">
        <v>0.62826461394848698</v>
      </c>
      <c r="W92">
        <v>407.1</v>
      </c>
      <c r="X92">
        <v>422.9</v>
      </c>
      <c r="Y92">
        <v>390</v>
      </c>
      <c r="Z92">
        <v>427.55</v>
      </c>
      <c r="AA92">
        <v>390</v>
      </c>
      <c r="AB92">
        <v>427.55</v>
      </c>
      <c r="AC92" s="1">
        <f>(Table2[[#This Row],[Close Price]]/Table2[[#This Row],[Day Low]])-1</f>
        <v>1.4738393515106862E-2</v>
      </c>
      <c r="AD92" s="1">
        <f>(Table2[[#This Row],[Day High]]/Table2[[#This Row],[Close Price]])-1</f>
        <v>2.3723069474703262E-2</v>
      </c>
      <c r="AE92" s="1">
        <f>(Table2[[#This Row],[Close Price]]/Table2[[#This Row],[Current Week Low]])-1</f>
        <v>5.9230769230769198E-2</v>
      </c>
      <c r="AF92" s="1">
        <f>(Table2[[#This Row],[Current Week High]]/Table2[[#This Row],[Close Price]])-1</f>
        <v>3.4979423868312765E-2</v>
      </c>
      <c r="AG92" s="1">
        <f>(Table2[[#This Row],[Close Price]]/Table2[[#This Row],[Current Month Low]])-1</f>
        <v>5.9230769230769198E-2</v>
      </c>
      <c r="AH92" s="1">
        <f>(Table2[[#This Row],[Current Month High]]/Table2[[#This Row],[Close Price]])-1</f>
        <v>3.4979423868312765E-2</v>
      </c>
      <c r="AI92">
        <v>14.8390220285645</v>
      </c>
      <c r="AJ92">
        <v>60.302677532013902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0.04</v>
      </c>
      <c r="AM92" t="s">
        <v>3215</v>
      </c>
      <c r="AN92">
        <v>8.44</v>
      </c>
      <c r="AO92" t="s">
        <v>3215</v>
      </c>
      <c r="AP92">
        <v>0.21483655316373401</v>
      </c>
      <c r="AQ92">
        <f>(Table2[[#This Row],[Sharpe Ratio]]-AVERAGE(Table2[Sharpe Ratio]))/_xlfn.STDEV.P(Table2[Sharpe Ratio])</f>
        <v>1.8467225265428187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5.1276726060035855</v>
      </c>
      <c r="AS92">
        <f>_xlfn.RANK.AVG(Table2[[#This Row],[1Y Return vs Nifty Z-Score]],Table2[1Y Return vs Nifty Z-Score])</f>
        <v>267</v>
      </c>
      <c r="AT92">
        <f>_xlfn.RANK.AVG(Table2[[#This Row],[6M Return vs Nifty Z-Score]],Table2[6M Return vs Nifty Z-Score])</f>
        <v>183</v>
      </c>
      <c r="AU92">
        <f>_xlfn.RANK.AVG(Table2[[#This Row],[Sharpe Ratio Z-Score]],Table2[Sharpe Ratio Z-Score])</f>
        <v>20</v>
      </c>
      <c r="AV92">
        <f>(Table2[[#This Row],[Rank 1Y]]+Table2[[#This Row],[Rank 6M]]+Table2[[#This Row],[Rank Sharpe]])/3</f>
        <v>156.66666666666666</v>
      </c>
    </row>
    <row r="93" spans="1:48" x14ac:dyDescent="0.3">
      <c r="A93" t="s">
        <v>884</v>
      </c>
      <c r="B93" t="s">
        <v>885</v>
      </c>
      <c r="C93" t="s">
        <v>3165</v>
      </c>
      <c r="D93" t="s">
        <v>766</v>
      </c>
      <c r="E93">
        <v>17455.916842499999</v>
      </c>
      <c r="F93">
        <v>4191.6499999999996</v>
      </c>
      <c r="G93">
        <v>71.912984248971398</v>
      </c>
      <c r="H93">
        <f>(Table2[[#This Row],[1Y Return vs Nifty]]-AVERAGE(Table2[1Y Return vs Nifty]))/_xlfn.STDEV.P(Table2[1Y Return vs Nifty])</f>
        <v>0.93072275486939782</v>
      </c>
      <c r="I93">
        <v>25.0830309850713</v>
      </c>
      <c r="J93">
        <f>(Table2[[#This Row],[1M Return vs Nifty]]-AVERAGE(Table2[1M Return vs Nifty]))/_xlfn.STDEV.P(Table2[1M Return vs Nifty])</f>
        <v>1.9460104514444923</v>
      </c>
      <c r="K93">
        <v>16.124008736794099</v>
      </c>
      <c r="L93">
        <f>(Table2[[#This Row],[6M Return vs Nifty]]-AVERAGE(Table2[6M Return vs Nifty]))/_xlfn.STDEV.P(Table2[6M Return vs Nifty])</f>
        <v>0.30612475184424781</v>
      </c>
      <c r="M93">
        <v>4.97281562139624</v>
      </c>
      <c r="N93">
        <f>(Table2[[#This Row],[1W Return vs Nifty]]-AVERAGE(Table2[1W Return vs Nifty]))/_xlfn.STDEV.P(Table2[1W Return vs Nifty])</f>
        <v>1.0678783661911835</v>
      </c>
      <c r="O93">
        <v>3977.19</v>
      </c>
      <c r="P93">
        <v>3932.6196773031602</v>
      </c>
      <c r="Q93">
        <v>3692.5139622482902</v>
      </c>
      <c r="R93">
        <v>65.620476650995002</v>
      </c>
      <c r="S93" s="1">
        <f>(Table2[[#This Row],[Close Price]]-Table2[[#This Row],[20D EMA]])/Table2[[#This Row],[20D EMA]]</f>
        <v>5.3922493016426064E-2</v>
      </c>
      <c r="T93" s="1">
        <f>(Table2[[#This Row],[Close Price]]-Table2[[#This Row],[50D EMA]])/Table2[[#This Row],[50D EMA]]</f>
        <v>6.5867117583684701E-2</v>
      </c>
      <c r="U93" s="1">
        <f>(Table2[[#This Row],[Close Price]]-Table2[[#This Row],[200D EMA]])/Table2[[#This Row],[200D EMA]]</f>
        <v>0.13517512536304574</v>
      </c>
      <c r="V93">
        <v>0.88926657752698801</v>
      </c>
      <c r="W93">
        <v>4163</v>
      </c>
      <c r="X93">
        <v>4349</v>
      </c>
      <c r="Y93">
        <v>3933</v>
      </c>
      <c r="Z93">
        <v>4349</v>
      </c>
      <c r="AA93">
        <v>3933</v>
      </c>
      <c r="AB93">
        <v>4349</v>
      </c>
      <c r="AC93" s="1">
        <f>(Table2[[#This Row],[Close Price]]/Table2[[#This Row],[Day Low]])-1</f>
        <v>6.882056209464249E-3</v>
      </c>
      <c r="AD93" s="1">
        <f>(Table2[[#This Row],[Day High]]/Table2[[#This Row],[Close Price]])-1</f>
        <v>3.753891665573228E-2</v>
      </c>
      <c r="AE93" s="1">
        <f>(Table2[[#This Row],[Close Price]]/Table2[[#This Row],[Current Week Low]])-1</f>
        <v>6.5764047800660919E-2</v>
      </c>
      <c r="AF93" s="1">
        <f>(Table2[[#This Row],[Current Week High]]/Table2[[#This Row],[Close Price]])-1</f>
        <v>3.753891665573228E-2</v>
      </c>
      <c r="AG93" s="1">
        <f>(Table2[[#This Row],[Close Price]]/Table2[[#This Row],[Current Month Low]])-1</f>
        <v>6.5764047800660919E-2</v>
      </c>
      <c r="AH93" s="1">
        <f>(Table2[[#This Row],[Current Month High]]/Table2[[#This Row],[Close Price]])-1</f>
        <v>3.753891665573228E-2</v>
      </c>
      <c r="AI93">
        <v>30.926961936230299</v>
      </c>
      <c r="AJ93">
        <v>101.516790461767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0.14000000000000001</v>
      </c>
      <c r="AM93" t="s">
        <v>3215</v>
      </c>
      <c r="AN93">
        <v>8.08</v>
      </c>
      <c r="AO93" t="s">
        <v>3215</v>
      </c>
      <c r="AP93">
        <v>0.123785655359392</v>
      </c>
      <c r="AQ93">
        <f>(Table2[[#This Row],[Sharpe Ratio]]-AVERAGE(Table2[Sharpe Ratio]))/_xlfn.STDEV.P(Table2[Sharpe Ratio])</f>
        <v>0.75941318746298325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5.0101495118123047</v>
      </c>
      <c r="AS93">
        <f>_xlfn.RANK.AVG(Table2[[#This Row],[1Y Return vs Nifty Z-Score]],Table2[1Y Return vs Nifty Z-Score])</f>
        <v>102</v>
      </c>
      <c r="AT93">
        <f>_xlfn.RANK.AVG(Table2[[#This Row],[6M Return vs Nifty Z-Score]],Table2[6M Return vs Nifty Z-Score])</f>
        <v>214</v>
      </c>
      <c r="AU93">
        <f>_xlfn.RANK.AVG(Table2[[#This Row],[Sharpe Ratio Z-Score]],Table2[Sharpe Ratio Z-Score])</f>
        <v>155</v>
      </c>
      <c r="AV93">
        <f>(Table2[[#This Row],[Rank 1Y]]+Table2[[#This Row],[Rank 6M]]+Table2[[#This Row],[Rank Sharpe]])/3</f>
        <v>157</v>
      </c>
    </row>
    <row r="94" spans="1:48" x14ac:dyDescent="0.3">
      <c r="A94" t="s">
        <v>747</v>
      </c>
      <c r="B94" t="s">
        <v>748</v>
      </c>
      <c r="C94" t="s">
        <v>3165</v>
      </c>
      <c r="D94" t="s">
        <v>114</v>
      </c>
      <c r="E94">
        <v>22654.58243916</v>
      </c>
      <c r="F94">
        <v>814.8</v>
      </c>
      <c r="G94">
        <v>56.930267075507302</v>
      </c>
      <c r="H94">
        <f>(Table2[[#This Row],[1Y Return vs Nifty]]-AVERAGE(Table2[1Y Return vs Nifty]))/_xlfn.STDEV.P(Table2[1Y Return vs Nifty])</f>
        <v>0.65742779443855726</v>
      </c>
      <c r="I94">
        <v>-0.496378761586663</v>
      </c>
      <c r="J94">
        <f>(Table2[[#This Row],[1M Return vs Nifty]]-AVERAGE(Table2[1M Return vs Nifty]))/_xlfn.STDEV.P(Table2[1M Return vs Nifty])</f>
        <v>-0.53946743314725809</v>
      </c>
      <c r="K94">
        <v>29.324516362551201</v>
      </c>
      <c r="L94">
        <f>(Table2[[#This Row],[6M Return vs Nifty]]-AVERAGE(Table2[6M Return vs Nifty]))/_xlfn.STDEV.P(Table2[6M Return vs Nifty])</f>
        <v>0.740461379456677</v>
      </c>
      <c r="M94">
        <v>1.66018450511043</v>
      </c>
      <c r="N94">
        <f>(Table2[[#This Row],[1W Return vs Nifty]]-AVERAGE(Table2[1W Return vs Nifty]))/_xlfn.STDEV.P(Table2[1W Return vs Nifty])</f>
        <v>0.21597906123029503</v>
      </c>
      <c r="O94">
        <v>855.86</v>
      </c>
      <c r="P94">
        <v>847.22664332577995</v>
      </c>
      <c r="Q94">
        <v>721.26701632265701</v>
      </c>
      <c r="R94">
        <v>35.597693493636598</v>
      </c>
      <c r="S94" s="1">
        <f>(Table2[[#This Row],[Close Price]]-Table2[[#This Row],[20D EMA]])/Table2[[#This Row],[20D EMA]]</f>
        <v>-4.7975136120393592E-2</v>
      </c>
      <c r="T94" s="1">
        <f>(Table2[[#This Row],[Close Price]]-Table2[[#This Row],[50D EMA]])/Table2[[#This Row],[50D EMA]]</f>
        <v>-3.8273871084234933E-2</v>
      </c>
      <c r="U94" s="1">
        <f>(Table2[[#This Row],[Close Price]]-Table2[[#This Row],[200D EMA]])/Table2[[#This Row],[200D EMA]]</f>
        <v>0.12967872030834859</v>
      </c>
      <c r="V94">
        <v>0.353186372716421</v>
      </c>
      <c r="W94">
        <v>805</v>
      </c>
      <c r="X94">
        <v>857.95</v>
      </c>
      <c r="Y94">
        <v>805</v>
      </c>
      <c r="Z94">
        <v>889.3</v>
      </c>
      <c r="AA94">
        <v>805</v>
      </c>
      <c r="AB94">
        <v>889.3</v>
      </c>
      <c r="AC94" s="1">
        <f>(Table2[[#This Row],[Close Price]]/Table2[[#This Row],[Day Low]])-1</f>
        <v>1.2173913043478146E-2</v>
      </c>
      <c r="AD94" s="1">
        <f>(Table2[[#This Row],[Day High]]/Table2[[#This Row],[Close Price]])-1</f>
        <v>5.295778105056459E-2</v>
      </c>
      <c r="AE94" s="1">
        <f>(Table2[[#This Row],[Close Price]]/Table2[[#This Row],[Current Week Low]])-1</f>
        <v>1.2173913043478146E-2</v>
      </c>
      <c r="AF94" s="1">
        <f>(Table2[[#This Row],[Current Week High]]/Table2[[#This Row],[Close Price]])-1</f>
        <v>9.1433480608738238E-2</v>
      </c>
      <c r="AG94" s="1">
        <f>(Table2[[#This Row],[Close Price]]/Table2[[#This Row],[Current Month Low]])-1</f>
        <v>1.2173913043478146E-2</v>
      </c>
      <c r="AH94" s="1">
        <f>(Table2[[#This Row],[Current Month High]]/Table2[[#This Row],[Close Price]])-1</f>
        <v>9.1433480608738238E-2</v>
      </c>
      <c r="AI94">
        <v>17.4398625429553</v>
      </c>
      <c r="AJ94">
        <v>84.510869565217305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0.01</v>
      </c>
      <c r="AM94" t="s">
        <v>3215</v>
      </c>
      <c r="AN94">
        <v>-1.42</v>
      </c>
      <c r="AO94" t="s">
        <v>3216</v>
      </c>
      <c r="AP94">
        <v>0.10666254735226501</v>
      </c>
      <c r="AQ94">
        <f>(Table2[[#This Row],[Sharpe Ratio]]-AVERAGE(Table2[Sharpe Ratio]))/_xlfn.STDEV.P(Table2[Sharpe Ratio])</f>
        <v>0.55493288359788484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1.6293336855761558</v>
      </c>
      <c r="AS94">
        <f>_xlfn.RANK.AVG(Table2[[#This Row],[1Y Return vs Nifty Z-Score]],Table2[1Y Return vs Nifty Z-Score])</f>
        <v>144</v>
      </c>
      <c r="AT94">
        <f>_xlfn.RANK.AVG(Table2[[#This Row],[6M Return vs Nifty Z-Score]],Table2[6M Return vs Nifty Z-Score])</f>
        <v>127</v>
      </c>
      <c r="AU94">
        <f>_xlfn.RANK.AVG(Table2[[#This Row],[Sharpe Ratio Z-Score]],Table2[Sharpe Ratio Z-Score])</f>
        <v>205</v>
      </c>
      <c r="AV94">
        <f>(Table2[[#This Row],[Rank 1Y]]+Table2[[#This Row],[Rank 6M]]+Table2[[#This Row],[Rank Sharpe]])/3</f>
        <v>158.66666666666666</v>
      </c>
    </row>
    <row r="95" spans="1:48" x14ac:dyDescent="0.3">
      <c r="A95" t="s">
        <v>1129</v>
      </c>
      <c r="B95" t="s">
        <v>1130</v>
      </c>
      <c r="C95" t="s">
        <v>3161</v>
      </c>
      <c r="D95" t="s">
        <v>222</v>
      </c>
      <c r="E95">
        <v>10853.535151419999</v>
      </c>
      <c r="F95">
        <v>274.3</v>
      </c>
      <c r="G95">
        <v>28.9578869279465</v>
      </c>
      <c r="H95">
        <f>(Table2[[#This Row],[1Y Return vs Nifty]]-AVERAGE(Table2[1Y Return vs Nifty]))/_xlfn.STDEV.P(Table2[1Y Return vs Nifty])</f>
        <v>0.14719253890536088</v>
      </c>
      <c r="I95">
        <v>3.8935211716267899</v>
      </c>
      <c r="J95">
        <f>(Table2[[#This Row],[1M Return vs Nifty]]-AVERAGE(Table2[1M Return vs Nifty]))/_xlfn.STDEV.P(Table2[1M Return vs Nifty])</f>
        <v>-0.11291344665433679</v>
      </c>
      <c r="K95">
        <v>56.1726874077467</v>
      </c>
      <c r="L95">
        <f>(Table2[[#This Row],[6M Return vs Nifty]]-AVERAGE(Table2[6M Return vs Nifty]))/_xlfn.STDEV.P(Table2[6M Return vs Nifty])</f>
        <v>1.6238474127769726</v>
      </c>
      <c r="M95">
        <v>2.1032308370695301</v>
      </c>
      <c r="N95">
        <f>(Table2[[#This Row],[1W Return vs Nifty]]-AVERAGE(Table2[1W Return vs Nifty]))/_xlfn.STDEV.P(Table2[1W Return vs Nifty])</f>
        <v>0.32991594373009225</v>
      </c>
      <c r="O95">
        <v>284.7</v>
      </c>
      <c r="P95">
        <v>271.96392109045098</v>
      </c>
      <c r="Q95">
        <v>229.31522634258201</v>
      </c>
      <c r="R95">
        <v>39.935828149813602</v>
      </c>
      <c r="S95" s="1">
        <f>(Table2[[#This Row],[Close Price]]-Table2[[#This Row],[20D EMA]])/Table2[[#This Row],[20D EMA]]</f>
        <v>-3.6529680365296725E-2</v>
      </c>
      <c r="T95" s="1">
        <f>(Table2[[#This Row],[Close Price]]-Table2[[#This Row],[50D EMA]])/Table2[[#This Row],[50D EMA]]</f>
        <v>8.5896647620846995E-3</v>
      </c>
      <c r="U95" s="1">
        <f>(Table2[[#This Row],[Close Price]]-Table2[[#This Row],[200D EMA]])/Table2[[#This Row],[200D EMA]]</f>
        <v>0.1961700248818789</v>
      </c>
      <c r="V95">
        <v>0.16468798253644601</v>
      </c>
      <c r="W95">
        <v>273.85000000000002</v>
      </c>
      <c r="X95">
        <v>282</v>
      </c>
      <c r="Y95">
        <v>273.85000000000002</v>
      </c>
      <c r="Z95">
        <v>308.89999999999998</v>
      </c>
      <c r="AA95">
        <v>273.85000000000002</v>
      </c>
      <c r="AB95">
        <v>308.89999999999998</v>
      </c>
      <c r="AC95" s="1">
        <f>(Table2[[#This Row],[Close Price]]/Table2[[#This Row],[Day Low]])-1</f>
        <v>1.6432353478181838E-3</v>
      </c>
      <c r="AD95" s="1">
        <f>(Table2[[#This Row],[Day High]]/Table2[[#This Row],[Close Price]])-1</f>
        <v>2.8071454611738877E-2</v>
      </c>
      <c r="AE95" s="1">
        <f>(Table2[[#This Row],[Close Price]]/Table2[[#This Row],[Current Week Low]])-1</f>
        <v>1.6432353478181838E-3</v>
      </c>
      <c r="AF95" s="1">
        <f>(Table2[[#This Row],[Current Week High]]/Table2[[#This Row],[Close Price]])-1</f>
        <v>0.12613926358002181</v>
      </c>
      <c r="AG95" s="1">
        <f>(Table2[[#This Row],[Close Price]]/Table2[[#This Row],[Current Month Low]])-1</f>
        <v>1.6432353478181838E-3</v>
      </c>
      <c r="AH95" s="1">
        <f>(Table2[[#This Row],[Current Month High]]/Table2[[#This Row],[Close Price]])-1</f>
        <v>0.12613926358002181</v>
      </c>
      <c r="AI95">
        <v>27.9620853080568</v>
      </c>
      <c r="AJ95">
        <v>89.892696434752494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0.31</v>
      </c>
      <c r="AM95" t="s">
        <v>3215</v>
      </c>
      <c r="AN95">
        <v>2.64</v>
      </c>
      <c r="AO95" t="s">
        <v>3215</v>
      </c>
      <c r="AP95">
        <v>0.11241764631906</v>
      </c>
      <c r="AQ95">
        <f>(Table2[[#This Row],[Sharpe Ratio]]-AVERAGE(Table2[Sharpe Ratio]))/_xlfn.STDEV.P(Table2[Sharpe Ratio])</f>
        <v>0.62365898081190374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2.611701429569993</v>
      </c>
      <c r="AS95">
        <f>_xlfn.RANK.AVG(Table2[[#This Row],[1Y Return vs Nifty Z-Score]],Table2[1Y Return vs Nifty Z-Score])</f>
        <v>248</v>
      </c>
      <c r="AT95">
        <f>_xlfn.RANK.AVG(Table2[[#This Row],[6M Return vs Nifty Z-Score]],Table2[6M Return vs Nifty Z-Score])</f>
        <v>47</v>
      </c>
      <c r="AU95">
        <f>_xlfn.RANK.AVG(Table2[[#This Row],[Sharpe Ratio Z-Score]],Table2[Sharpe Ratio Z-Score])</f>
        <v>185</v>
      </c>
      <c r="AV95">
        <f>(Table2[[#This Row],[Rank 1Y]]+Table2[[#This Row],[Rank 6M]]+Table2[[#This Row],[Rank Sharpe]])/3</f>
        <v>160</v>
      </c>
    </row>
    <row r="96" spans="1:48" x14ac:dyDescent="0.3">
      <c r="A96" t="s">
        <v>764</v>
      </c>
      <c r="B96" t="s">
        <v>765</v>
      </c>
      <c r="C96" t="s">
        <v>3165</v>
      </c>
      <c r="D96" t="s">
        <v>766</v>
      </c>
      <c r="E96">
        <v>20968.081130355</v>
      </c>
      <c r="F96">
        <v>493.95</v>
      </c>
      <c r="G96">
        <v>34.476530221151599</v>
      </c>
      <c r="H96">
        <f>(Table2[[#This Row],[1Y Return vs Nifty]]-AVERAGE(Table2[1Y Return vs Nifty]))/_xlfn.STDEV.P(Table2[1Y Return vs Nifty])</f>
        <v>0.24785634928013164</v>
      </c>
      <c r="I96">
        <v>14.216856359784201</v>
      </c>
      <c r="J96">
        <f>(Table2[[#This Row],[1M Return vs Nifty]]-AVERAGE(Table2[1M Return vs Nifty]))/_xlfn.STDEV.P(Table2[1M Return vs Nifty])</f>
        <v>0.89017542676055594</v>
      </c>
      <c r="K96">
        <v>12.716285352416</v>
      </c>
      <c r="L96">
        <f>(Table2[[#This Row],[6M Return vs Nifty]]-AVERAGE(Table2[6M Return vs Nifty]))/_xlfn.STDEV.P(Table2[6M Return vs Nifty])</f>
        <v>0.19400034537681787</v>
      </c>
      <c r="M96">
        <v>-1.67464229626786</v>
      </c>
      <c r="N96">
        <f>(Table2[[#This Row],[1W Return vs Nifty]]-AVERAGE(Table2[1W Return vs Nifty]))/_xlfn.STDEV.P(Table2[1W Return vs Nifty])</f>
        <v>-0.64162824079988823</v>
      </c>
      <c r="O96">
        <v>500.38</v>
      </c>
      <c r="P96">
        <v>516.32734129412199</v>
      </c>
      <c r="Q96">
        <v>489.94478870358898</v>
      </c>
      <c r="R96">
        <v>46.7687063991849</v>
      </c>
      <c r="S96" s="1">
        <f>(Table2[[#This Row],[Close Price]]-Table2[[#This Row],[20D EMA]])/Table2[[#This Row],[20D EMA]]</f>
        <v>-1.285023382229507E-2</v>
      </c>
      <c r="T96" s="1">
        <f>(Table2[[#This Row],[Close Price]]-Table2[[#This Row],[50D EMA]])/Table2[[#This Row],[50D EMA]]</f>
        <v>-4.3339446712303623E-2</v>
      </c>
      <c r="U96" s="1">
        <f>(Table2[[#This Row],[Close Price]]-Table2[[#This Row],[200D EMA]])/Table2[[#This Row],[200D EMA]]</f>
        <v>8.1748217120727711E-3</v>
      </c>
      <c r="V96">
        <v>1.23623893726499</v>
      </c>
      <c r="W96">
        <v>486.2</v>
      </c>
      <c r="X96">
        <v>513</v>
      </c>
      <c r="Y96">
        <v>486.2</v>
      </c>
      <c r="Z96">
        <v>525.45000000000005</v>
      </c>
      <c r="AA96">
        <v>486.2</v>
      </c>
      <c r="AB96">
        <v>526.5</v>
      </c>
      <c r="AC96" s="1">
        <f>(Table2[[#This Row],[Close Price]]/Table2[[#This Row],[Day Low]])-1</f>
        <v>1.593994241053065E-2</v>
      </c>
      <c r="AD96" s="1">
        <f>(Table2[[#This Row],[Day High]]/Table2[[#This Row],[Close Price]])-1</f>
        <v>3.8566656544184674E-2</v>
      </c>
      <c r="AE96" s="1">
        <f>(Table2[[#This Row],[Close Price]]/Table2[[#This Row],[Current Week Low]])-1</f>
        <v>1.593994241053065E-2</v>
      </c>
      <c r="AF96" s="1">
        <f>(Table2[[#This Row],[Current Week High]]/Table2[[#This Row],[Close Price]])-1</f>
        <v>6.37716368053447E-2</v>
      </c>
      <c r="AG96" s="1">
        <f>(Table2[[#This Row],[Close Price]]/Table2[[#This Row],[Current Month Low]])-1</f>
        <v>1.593994241053065E-2</v>
      </c>
      <c r="AH96" s="1">
        <f>(Table2[[#This Row],[Current Month High]]/Table2[[#This Row],[Close Price]])-1</f>
        <v>6.5897358032189546E-2</v>
      </c>
      <c r="AI96">
        <v>51.4525761716773</v>
      </c>
      <c r="AJ96">
        <v>64.376039933444204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-0.05</v>
      </c>
      <c r="AM96" t="s">
        <v>3216</v>
      </c>
      <c r="AN96">
        <v>1.88</v>
      </c>
      <c r="AO96" t="s">
        <v>3215</v>
      </c>
      <c r="AP96">
        <v>0.23490185664094099</v>
      </c>
      <c r="AQ96">
        <f>(Table2[[#This Row],[Sharpe Ratio]]-AVERAGE(Table2[Sharpe Ratio]))/_xlfn.STDEV.P(Table2[Sharpe Ratio])</f>
        <v>2.0863378668453483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224</v>
      </c>
      <c r="AT96">
        <f>_xlfn.RANK.AVG(Table2[[#This Row],[6M Return vs Nifty Z-Score]],Table2[6M Return vs Nifty Z-Score])</f>
        <v>246</v>
      </c>
      <c r="AU96">
        <f>_xlfn.RANK.AVG(Table2[[#This Row],[Sharpe Ratio Z-Score]],Table2[Sharpe Ratio Z-Score])</f>
        <v>14</v>
      </c>
      <c r="AV96">
        <f>(Table2[[#This Row],[Rank 1Y]]+Table2[[#This Row],[Rank 6M]]+Table2[[#This Row],[Rank Sharpe]])/3</f>
        <v>161.33333333333334</v>
      </c>
    </row>
    <row r="97" spans="1:48" x14ac:dyDescent="0.3">
      <c r="A97" t="s">
        <v>103</v>
      </c>
      <c r="B97" t="s">
        <v>104</v>
      </c>
      <c r="C97" t="s">
        <v>3165</v>
      </c>
      <c r="D97" t="s">
        <v>105</v>
      </c>
      <c r="E97">
        <v>255493.31450467501</v>
      </c>
      <c r="F97">
        <v>7174.35</v>
      </c>
      <c r="G97">
        <v>85.340594394228305</v>
      </c>
      <c r="H97">
        <f>(Table2[[#This Row],[1Y Return vs Nifty]]-AVERAGE(Table2[1Y Return vs Nifty]))/_xlfn.STDEV.P(Table2[1Y Return vs Nifty])</f>
        <v>1.1756515044975457</v>
      </c>
      <c r="I97">
        <v>3.9316959639451698</v>
      </c>
      <c r="J97">
        <f>(Table2[[#This Row],[1M Return vs Nifty]]-AVERAGE(Table2[1M Return vs Nifty]))/_xlfn.STDEV.P(Table2[1M Return vs Nifty])</f>
        <v>-0.1092041115681895</v>
      </c>
      <c r="K97">
        <v>5.5125094438529496</v>
      </c>
      <c r="L97">
        <f>(Table2[[#This Row],[6M Return vs Nifty]]-AVERAGE(Table2[6M Return vs Nifty]))/_xlfn.STDEV.P(Table2[6M Return vs Nifty])</f>
        <v>-4.3025670811819794E-2</v>
      </c>
      <c r="M97">
        <v>1.69392868369734</v>
      </c>
      <c r="N97">
        <f>(Table2[[#This Row],[1W Return vs Nifty]]-AVERAGE(Table2[1W Return vs Nifty]))/_xlfn.STDEV.P(Table2[1W Return vs Nifty])</f>
        <v>0.2246569493728468</v>
      </c>
      <c r="O97">
        <v>7105.75</v>
      </c>
      <c r="P97">
        <v>7114.6644965004898</v>
      </c>
      <c r="Q97">
        <v>6358.6330108434104</v>
      </c>
      <c r="R97">
        <v>59.695976543205902</v>
      </c>
      <c r="S97" s="1">
        <f>(Table2[[#This Row],[Close Price]]-Table2[[#This Row],[20D EMA]])/Table2[[#This Row],[20D EMA]]</f>
        <v>9.6541533265313822E-3</v>
      </c>
      <c r="T97" s="1">
        <f>(Table2[[#This Row],[Close Price]]-Table2[[#This Row],[50D EMA]])/Table2[[#This Row],[50D EMA]]</f>
        <v>8.3890819488210925E-3</v>
      </c>
      <c r="U97" s="1">
        <f>(Table2[[#This Row],[Close Price]]-Table2[[#This Row],[200D EMA]])/Table2[[#This Row],[200D EMA]]</f>
        <v>0.12828496121187424</v>
      </c>
      <c r="V97">
        <v>0.724839438282319</v>
      </c>
      <c r="W97">
        <v>7009.5</v>
      </c>
      <c r="X97">
        <v>7227.4</v>
      </c>
      <c r="Y97">
        <v>6783.2</v>
      </c>
      <c r="Z97">
        <v>7227.4</v>
      </c>
      <c r="AA97">
        <v>6783.2</v>
      </c>
      <c r="AB97">
        <v>7227.4</v>
      </c>
      <c r="AC97" s="1">
        <f>(Table2[[#This Row],[Close Price]]/Table2[[#This Row],[Day Low]])-1</f>
        <v>2.3518082602182799E-2</v>
      </c>
      <c r="AD97" s="1">
        <f>(Table2[[#This Row],[Day High]]/Table2[[#This Row],[Close Price]])-1</f>
        <v>7.3943980987822844E-3</v>
      </c>
      <c r="AE97" s="1">
        <f>(Table2[[#This Row],[Close Price]]/Table2[[#This Row],[Current Week Low]])-1</f>
        <v>5.7664524118410165E-2</v>
      </c>
      <c r="AF97" s="1">
        <f>(Table2[[#This Row],[Current Week High]]/Table2[[#This Row],[Close Price]])-1</f>
        <v>7.3943980987822844E-3</v>
      </c>
      <c r="AG97" s="1">
        <f>(Table2[[#This Row],[Close Price]]/Table2[[#This Row],[Current Month Low]])-1</f>
        <v>5.7664524118410165E-2</v>
      </c>
      <c r="AH97" s="1">
        <f>(Table2[[#This Row],[Current Month High]]/Table2[[#This Row],[Close Price]])-1</f>
        <v>7.3943980987822844E-3</v>
      </c>
      <c r="AI97">
        <v>13.318976632029299</v>
      </c>
      <c r="AJ97">
        <v>114.479820627802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0.08</v>
      </c>
      <c r="AM97" t="s">
        <v>3215</v>
      </c>
      <c r="AN97">
        <v>4.4000000000000004</v>
      </c>
      <c r="AO97" t="s">
        <v>3215</v>
      </c>
      <c r="AP97">
        <v>0.16089970628175701</v>
      </c>
      <c r="AQ97">
        <f>(Table2[[#This Row],[Sharpe Ratio]]-AVERAGE(Table2[Sharpe Ratio]))/_xlfn.STDEV.P(Table2[Sharpe Ratio])</f>
        <v>1.2026208345274767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81</v>
      </c>
      <c r="AT97">
        <f>_xlfn.RANK.AVG(Table2[[#This Row],[6M Return vs Nifty Z-Score]],Table2[6M Return vs Nifty Z-Score])</f>
        <v>327</v>
      </c>
      <c r="AU97">
        <f>_xlfn.RANK.AVG(Table2[[#This Row],[Sharpe Ratio Z-Score]],Table2[Sharpe Ratio Z-Score])</f>
        <v>83</v>
      </c>
      <c r="AV97">
        <f>(Table2[[#This Row],[Rank 1Y]]+Table2[[#This Row],[Rank 6M]]+Table2[[#This Row],[Rank Sharpe]])/3</f>
        <v>163.66666666666666</v>
      </c>
    </row>
    <row r="98" spans="1:48" x14ac:dyDescent="0.3">
      <c r="A98" t="s">
        <v>1488</v>
      </c>
      <c r="B98" t="s">
        <v>1489</v>
      </c>
      <c r="C98" t="s">
        <v>3167</v>
      </c>
      <c r="D98" t="s">
        <v>91</v>
      </c>
      <c r="E98">
        <v>6932.2494465250002</v>
      </c>
      <c r="F98">
        <v>2831.75</v>
      </c>
      <c r="G98">
        <v>34.373613349404302</v>
      </c>
      <c r="H98">
        <f>(Table2[[#This Row],[1Y Return vs Nifty]]-AVERAGE(Table2[1Y Return vs Nifty]))/_xlfn.STDEV.P(Table2[1Y Return vs Nifty])</f>
        <v>0.24597907548084652</v>
      </c>
      <c r="I98">
        <v>-2.9916661078094502</v>
      </c>
      <c r="J98">
        <f>(Table2[[#This Row],[1M Return vs Nifty]]-AVERAGE(Table2[1M Return vs Nifty]))/_xlfn.STDEV.P(Table2[1M Return vs Nifty])</f>
        <v>-0.78192734821815546</v>
      </c>
      <c r="K98">
        <v>18.913879649784899</v>
      </c>
      <c r="L98">
        <f>(Table2[[#This Row],[6M Return vs Nifty]]-AVERAGE(Table2[6M Return vs Nifty]))/_xlfn.STDEV.P(Table2[6M Return vs Nifty])</f>
        <v>0.39791994322446828</v>
      </c>
      <c r="M98">
        <v>-2.61606676985358</v>
      </c>
      <c r="N98">
        <f>(Table2[[#This Row],[1W Return vs Nifty]]-AVERAGE(Table2[1W Return vs Nifty]))/_xlfn.STDEV.P(Table2[1W Return vs Nifty])</f>
        <v>-0.88373151960385699</v>
      </c>
      <c r="O98">
        <v>2930.88</v>
      </c>
      <c r="P98">
        <v>3031.1420014007299</v>
      </c>
      <c r="Q98">
        <v>2750.1165519763899</v>
      </c>
      <c r="R98">
        <v>42.449726791344403</v>
      </c>
      <c r="S98" s="1">
        <f>(Table2[[#This Row],[Close Price]]-Table2[[#This Row],[20D EMA]])/Table2[[#This Row],[20D EMA]]</f>
        <v>-3.3822606179713978E-2</v>
      </c>
      <c r="T98" s="1">
        <f>(Table2[[#This Row],[Close Price]]-Table2[[#This Row],[50D EMA]])/Table2[[#This Row],[50D EMA]]</f>
        <v>-6.5781148263126005E-2</v>
      </c>
      <c r="U98" s="1">
        <f>(Table2[[#This Row],[Close Price]]-Table2[[#This Row],[200D EMA]])/Table2[[#This Row],[200D EMA]]</f>
        <v>2.9683632122770812E-2</v>
      </c>
      <c r="V98">
        <v>0.63397139077281905</v>
      </c>
      <c r="W98">
        <v>2788.05</v>
      </c>
      <c r="X98">
        <v>2986.55</v>
      </c>
      <c r="Y98">
        <v>2784</v>
      </c>
      <c r="Z98">
        <v>2999</v>
      </c>
      <c r="AA98">
        <v>2784</v>
      </c>
      <c r="AB98">
        <v>3080</v>
      </c>
      <c r="AC98" s="1">
        <f>(Table2[[#This Row],[Close Price]]/Table2[[#This Row],[Day Low]])-1</f>
        <v>1.5674037409659114E-2</v>
      </c>
      <c r="AD98" s="1">
        <f>(Table2[[#This Row],[Day High]]/Table2[[#This Row],[Close Price]])-1</f>
        <v>5.4665842676790088E-2</v>
      </c>
      <c r="AE98" s="1">
        <f>(Table2[[#This Row],[Close Price]]/Table2[[#This Row],[Current Week Low]])-1</f>
        <v>1.7151580459770166E-2</v>
      </c>
      <c r="AF98" s="1">
        <f>(Table2[[#This Row],[Current Week High]]/Table2[[#This Row],[Close Price]])-1</f>
        <v>5.9062417233159747E-2</v>
      </c>
      <c r="AG98" s="1">
        <f>(Table2[[#This Row],[Close Price]]/Table2[[#This Row],[Current Month Low]])-1</f>
        <v>1.7151580459770166E-2</v>
      </c>
      <c r="AH98" s="1">
        <f>(Table2[[#This Row],[Current Month High]]/Table2[[#This Row],[Close Price]])-1</f>
        <v>8.7666637238456691E-2</v>
      </c>
      <c r="AI98">
        <v>24.479562108236902</v>
      </c>
      <c r="AJ98">
        <v>60.157796504722597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-0.06</v>
      </c>
      <c r="AM98" t="s">
        <v>3216</v>
      </c>
      <c r="AN98">
        <v>-0.85</v>
      </c>
      <c r="AO98" t="s">
        <v>3216</v>
      </c>
      <c r="AP98">
        <v>0.16245621901537299</v>
      </c>
      <c r="AQ98">
        <f>(Table2[[#This Row],[Sharpe Ratio]]-AVERAGE(Table2[Sharpe Ratio]))/_xlfn.STDEV.P(Table2[Sharpe Ratio])</f>
        <v>1.2212083594445196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225</v>
      </c>
      <c r="AT98">
        <f>_xlfn.RANK.AVG(Table2[[#This Row],[6M Return vs Nifty Z-Score]],Table2[6M Return vs Nifty Z-Score])</f>
        <v>190</v>
      </c>
      <c r="AU98">
        <f>_xlfn.RANK.AVG(Table2[[#This Row],[Sharpe Ratio Z-Score]],Table2[Sharpe Ratio Z-Score])</f>
        <v>79</v>
      </c>
      <c r="AV98">
        <f>(Table2[[#This Row],[Rank 1Y]]+Table2[[#This Row],[Rank 6M]]+Table2[[#This Row],[Rank Sharpe]])/3</f>
        <v>164.66666666666666</v>
      </c>
    </row>
    <row r="99" spans="1:48" x14ac:dyDescent="0.3">
      <c r="A99" t="s">
        <v>1350</v>
      </c>
      <c r="B99" t="s">
        <v>1351</v>
      </c>
      <c r="C99" t="s">
        <v>3160</v>
      </c>
      <c r="D99" t="s">
        <v>51</v>
      </c>
      <c r="E99">
        <v>8345.9225809849995</v>
      </c>
      <c r="F99">
        <v>2038.85</v>
      </c>
      <c r="G99">
        <v>48.6676954559398</v>
      </c>
      <c r="H99">
        <f>(Table2[[#This Row],[1Y Return vs Nifty]]-AVERAGE(Table2[1Y Return vs Nifty]))/_xlfn.STDEV.P(Table2[1Y Return vs Nifty])</f>
        <v>0.50671286351627798</v>
      </c>
      <c r="I99">
        <v>32.936154709566999</v>
      </c>
      <c r="J99">
        <f>(Table2[[#This Row],[1M Return vs Nifty]]-AVERAGE(Table2[1M Return vs Nifty]))/_xlfn.STDEV.P(Table2[1M Return vs Nifty])</f>
        <v>2.7090759613805475</v>
      </c>
      <c r="K99">
        <v>61.176540043723001</v>
      </c>
      <c r="L99">
        <f>(Table2[[#This Row],[6M Return vs Nifty]]-AVERAGE(Table2[6M Return vs Nifty]))/_xlfn.STDEV.P(Table2[6M Return vs Nifty])</f>
        <v>1.7884892993313057</v>
      </c>
      <c r="M99">
        <v>4.3811710485104198</v>
      </c>
      <c r="N99">
        <f>(Table2[[#This Row],[1W Return vs Nifty]]-AVERAGE(Table2[1W Return vs Nifty]))/_xlfn.STDEV.P(Table2[1W Return vs Nifty])</f>
        <v>0.91572692441204828</v>
      </c>
      <c r="O99">
        <v>1835.86</v>
      </c>
      <c r="P99">
        <v>1674.81223690312</v>
      </c>
      <c r="Q99">
        <v>1400.8432068673801</v>
      </c>
      <c r="R99">
        <v>74.687158281025603</v>
      </c>
      <c r="S99" s="1">
        <f>(Table2[[#This Row],[Close Price]]-Table2[[#This Row],[20D EMA]])/Table2[[#This Row],[20D EMA]]</f>
        <v>0.11056943339906095</v>
      </c>
      <c r="T99" s="1">
        <f>(Table2[[#This Row],[Close Price]]-Table2[[#This Row],[50D EMA]])/Table2[[#This Row],[50D EMA]]</f>
        <v>0.21736034349141056</v>
      </c>
      <c r="U99" s="1">
        <f>(Table2[[#This Row],[Close Price]]-Table2[[#This Row],[200D EMA]])/Table2[[#This Row],[200D EMA]]</f>
        <v>0.45544482780435885</v>
      </c>
      <c r="V99">
        <v>1.9919730510479501</v>
      </c>
      <c r="W99">
        <v>2026.5</v>
      </c>
      <c r="X99">
        <v>2118</v>
      </c>
      <c r="Y99">
        <v>1935.05</v>
      </c>
      <c r="Z99">
        <v>2130</v>
      </c>
      <c r="AA99">
        <v>1935.05</v>
      </c>
      <c r="AB99">
        <v>2130</v>
      </c>
      <c r="AC99" s="1">
        <f>(Table2[[#This Row],[Close Price]]/Table2[[#This Row],[Day Low]])-1</f>
        <v>6.0942511719712655E-3</v>
      </c>
      <c r="AD99" s="1">
        <f>(Table2[[#This Row],[Day High]]/Table2[[#This Row],[Close Price]])-1</f>
        <v>3.882090394094706E-2</v>
      </c>
      <c r="AE99" s="1">
        <f>(Table2[[#This Row],[Close Price]]/Table2[[#This Row],[Current Week Low]])-1</f>
        <v>5.3642024753882245E-2</v>
      </c>
      <c r="AF99" s="1">
        <f>(Table2[[#This Row],[Current Week High]]/Table2[[#This Row],[Close Price]])-1</f>
        <v>4.470657478480522E-2</v>
      </c>
      <c r="AG99" s="1">
        <f>(Table2[[#This Row],[Close Price]]/Table2[[#This Row],[Current Month Low]])-1</f>
        <v>5.3642024753882245E-2</v>
      </c>
      <c r="AH99" s="1">
        <f>(Table2[[#This Row],[Current Month High]]/Table2[[#This Row],[Close Price]])-1</f>
        <v>4.470657478480522E-2</v>
      </c>
      <c r="AI99">
        <v>4.4706574784805202</v>
      </c>
      <c r="AJ99">
        <v>102.981731295733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0.54</v>
      </c>
      <c r="AM99" t="s">
        <v>3215</v>
      </c>
      <c r="AN99">
        <v>32.200000000000003</v>
      </c>
      <c r="AO99" t="s">
        <v>3215</v>
      </c>
      <c r="AP99">
        <v>7.7680257902098995E-2</v>
      </c>
      <c r="AQ99">
        <f>(Table2[[#This Row],[Sharpe Ratio]]-AVERAGE(Table2[Sharpe Ratio]))/_xlfn.STDEV.P(Table2[Sharpe Ratio])</f>
        <v>0.20883290274104901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6.1288379513812288</v>
      </c>
      <c r="AS99">
        <f>_xlfn.RANK.AVG(Table2[[#This Row],[1Y Return vs Nifty Z-Score]],Table2[1Y Return vs Nifty Z-Score])</f>
        <v>164</v>
      </c>
      <c r="AT99">
        <f>_xlfn.RANK.AVG(Table2[[#This Row],[6M Return vs Nifty Z-Score]],Table2[6M Return vs Nifty Z-Score])</f>
        <v>37</v>
      </c>
      <c r="AU99">
        <f>_xlfn.RANK.AVG(Table2[[#This Row],[Sharpe Ratio Z-Score]],Table2[Sharpe Ratio Z-Score])</f>
        <v>295</v>
      </c>
      <c r="AV99">
        <f>(Table2[[#This Row],[Rank 1Y]]+Table2[[#This Row],[Rank 6M]]+Table2[[#This Row],[Rank Sharpe]])/3</f>
        <v>165.33333333333334</v>
      </c>
    </row>
    <row r="100" spans="1:48" x14ac:dyDescent="0.3">
      <c r="A100" t="s">
        <v>1352</v>
      </c>
      <c r="B100" t="s">
        <v>1353</v>
      </c>
      <c r="C100" t="s">
        <v>3160</v>
      </c>
      <c r="D100" t="s">
        <v>51</v>
      </c>
      <c r="E100">
        <v>8331.7853615999993</v>
      </c>
      <c r="F100">
        <v>852</v>
      </c>
      <c r="G100">
        <v>109.80487262698701</v>
      </c>
      <c r="H100">
        <f>(Table2[[#This Row],[1Y Return vs Nifty]]-AVERAGE(Table2[1Y Return vs Nifty]))/_xlfn.STDEV.P(Table2[1Y Return vs Nifty])</f>
        <v>1.6218965930341154</v>
      </c>
      <c r="I100">
        <v>15.8182047441128</v>
      </c>
      <c r="J100">
        <f>(Table2[[#This Row],[1M Return vs Nifty]]-AVERAGE(Table2[1M Return vs Nifty]))/_xlfn.STDEV.P(Table2[1M Return vs Nifty])</f>
        <v>1.0457738566772385</v>
      </c>
      <c r="K100">
        <v>58.163003730582098</v>
      </c>
      <c r="L100">
        <f>(Table2[[#This Row],[6M Return vs Nifty]]-AVERAGE(Table2[6M Return vs Nifty]))/_xlfn.STDEV.P(Table2[6M Return vs Nifty])</f>
        <v>1.68933483977982</v>
      </c>
      <c r="M100">
        <v>-0.82261697871420503</v>
      </c>
      <c r="N100">
        <f>(Table2[[#This Row],[1W Return vs Nifty]]-AVERAGE(Table2[1W Return vs Nifty]))/_xlfn.STDEV.P(Table2[1W Return vs Nifty])</f>
        <v>-0.42251547202083228</v>
      </c>
      <c r="O100">
        <v>833.2</v>
      </c>
      <c r="P100">
        <v>810.41109543052005</v>
      </c>
      <c r="Q100">
        <v>642.54361432696498</v>
      </c>
      <c r="R100">
        <v>59.577929340996</v>
      </c>
      <c r="S100" s="1">
        <f>(Table2[[#This Row],[Close Price]]-Table2[[#This Row],[20D EMA]])/Table2[[#This Row],[20D EMA]]</f>
        <v>2.2563610177628365E-2</v>
      </c>
      <c r="T100" s="1">
        <f>(Table2[[#This Row],[Close Price]]-Table2[[#This Row],[50D EMA]])/Table2[[#This Row],[50D EMA]]</f>
        <v>5.1318281306830332E-2</v>
      </c>
      <c r="U100" s="1">
        <f>(Table2[[#This Row],[Close Price]]-Table2[[#This Row],[200D EMA]])/Table2[[#This Row],[200D EMA]]</f>
        <v>0.32598002844123036</v>
      </c>
      <c r="V100">
        <v>0.48791793861472399</v>
      </c>
      <c r="W100">
        <v>816.05</v>
      </c>
      <c r="X100">
        <v>878</v>
      </c>
      <c r="Y100">
        <v>810</v>
      </c>
      <c r="Z100">
        <v>878</v>
      </c>
      <c r="AA100">
        <v>810</v>
      </c>
      <c r="AB100">
        <v>878</v>
      </c>
      <c r="AC100" s="1">
        <f>(Table2[[#This Row],[Close Price]]/Table2[[#This Row],[Day Low]])-1</f>
        <v>4.4053673181790431E-2</v>
      </c>
      <c r="AD100" s="1">
        <f>(Table2[[#This Row],[Day High]]/Table2[[#This Row],[Close Price]])-1</f>
        <v>3.0516431924882736E-2</v>
      </c>
      <c r="AE100" s="1">
        <f>(Table2[[#This Row],[Close Price]]/Table2[[#This Row],[Current Week Low]])-1</f>
        <v>5.1851851851851816E-2</v>
      </c>
      <c r="AF100" s="1">
        <f>(Table2[[#This Row],[Current Week High]]/Table2[[#This Row],[Close Price]])-1</f>
        <v>3.0516431924882736E-2</v>
      </c>
      <c r="AG100" s="1">
        <f>(Table2[[#This Row],[Close Price]]/Table2[[#This Row],[Current Month Low]])-1</f>
        <v>5.1851851851851816E-2</v>
      </c>
      <c r="AH100" s="1">
        <f>(Table2[[#This Row],[Current Month High]]/Table2[[#This Row],[Close Price]])-1</f>
        <v>3.0516431924882736E-2</v>
      </c>
      <c r="AI100">
        <v>12.6173708920187</v>
      </c>
      <c r="AJ100">
        <v>172.07408590132499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0.19</v>
      </c>
      <c r="AM100" t="s">
        <v>3215</v>
      </c>
      <c r="AN100">
        <v>4.88</v>
      </c>
      <c r="AO100" t="s">
        <v>3215</v>
      </c>
      <c r="AP100">
        <v>4.1112037328562001E-2</v>
      </c>
      <c r="AQ100">
        <f>(Table2[[#This Row],[Sharpe Ratio]]-AVERAGE(Table2[Sharpe Ratio]))/_xlfn.STDEV.P(Table2[Sharpe Ratio])</f>
        <v>-0.22785656108587476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3.7066332563844671</v>
      </c>
      <c r="AS100">
        <f>_xlfn.RANK.AVG(Table2[[#This Row],[1Y Return vs Nifty Z-Score]],Table2[1Y Return vs Nifty Z-Score])</f>
        <v>49</v>
      </c>
      <c r="AT100">
        <f>_xlfn.RANK.AVG(Table2[[#This Row],[6M Return vs Nifty Z-Score]],Table2[6M Return vs Nifty Z-Score])</f>
        <v>42</v>
      </c>
      <c r="AU100">
        <f>_xlfn.RANK.AVG(Table2[[#This Row],[Sharpe Ratio Z-Score]],Table2[Sharpe Ratio Z-Score])</f>
        <v>407</v>
      </c>
      <c r="AV100">
        <f>(Table2[[#This Row],[Rank 1Y]]+Table2[[#This Row],[Rank 6M]]+Table2[[#This Row],[Rank Sharpe]])/3</f>
        <v>166</v>
      </c>
    </row>
    <row r="101" spans="1:48" x14ac:dyDescent="0.3">
      <c r="A101" t="s">
        <v>886</v>
      </c>
      <c r="B101" t="s">
        <v>887</v>
      </c>
      <c r="C101" t="s">
        <v>3162</v>
      </c>
      <c r="D101" t="s">
        <v>766</v>
      </c>
      <c r="E101">
        <v>17400.335696835002</v>
      </c>
      <c r="F101">
        <v>962.65</v>
      </c>
      <c r="G101">
        <v>15.1158151766833</v>
      </c>
      <c r="H101">
        <f>(Table2[[#This Row],[1Y Return vs Nifty]]-AVERAGE(Table2[1Y Return vs Nifty]))/_xlfn.STDEV.P(Table2[1Y Return vs Nifty])</f>
        <v>-0.10529627255284059</v>
      </c>
      <c r="I101">
        <v>10.772196678820499</v>
      </c>
      <c r="J101">
        <f>(Table2[[#This Row],[1M Return vs Nifty]]-AVERAGE(Table2[1M Return vs Nifty]))/_xlfn.STDEV.P(Table2[1M Return vs Nifty])</f>
        <v>0.55546772467611827</v>
      </c>
      <c r="K101">
        <v>28.173572879383499</v>
      </c>
      <c r="L101">
        <f>(Table2[[#This Row],[6M Return vs Nifty]]-AVERAGE(Table2[6M Return vs Nifty]))/_xlfn.STDEV.P(Table2[6M Return vs Nifty])</f>
        <v>0.70259185767585142</v>
      </c>
      <c r="M101">
        <v>2.9563073684077699</v>
      </c>
      <c r="N101">
        <f>(Table2[[#This Row],[1W Return vs Nifty]]-AVERAGE(Table2[1W Return vs Nifty]))/_xlfn.STDEV.P(Table2[1W Return vs Nifty])</f>
        <v>0.54929904997233581</v>
      </c>
      <c r="O101">
        <v>947.58</v>
      </c>
      <c r="P101">
        <v>951.83318350022898</v>
      </c>
      <c r="Q101">
        <v>846.152374786721</v>
      </c>
      <c r="R101">
        <v>59.9110060484849</v>
      </c>
      <c r="S101" s="1">
        <f>(Table2[[#This Row],[Close Price]]-Table2[[#This Row],[20D EMA]])/Table2[[#This Row],[20D EMA]]</f>
        <v>1.5903670402498928E-2</v>
      </c>
      <c r="T101" s="1">
        <f>(Table2[[#This Row],[Close Price]]-Table2[[#This Row],[50D EMA]])/Table2[[#This Row],[50D EMA]]</f>
        <v>1.1364193523904803E-2</v>
      </c>
      <c r="U101" s="1">
        <f>(Table2[[#This Row],[Close Price]]-Table2[[#This Row],[200D EMA]])/Table2[[#This Row],[200D EMA]]</f>
        <v>0.1376792510245487</v>
      </c>
      <c r="V101">
        <v>0.36851625581393199</v>
      </c>
      <c r="W101">
        <v>954.35</v>
      </c>
      <c r="X101">
        <v>979.7</v>
      </c>
      <c r="Y101">
        <v>908.1</v>
      </c>
      <c r="Z101">
        <v>979.7</v>
      </c>
      <c r="AA101">
        <v>908.1</v>
      </c>
      <c r="AB101">
        <v>979.7</v>
      </c>
      <c r="AC101" s="1">
        <f>(Table2[[#This Row],[Close Price]]/Table2[[#This Row],[Day Low]])-1</f>
        <v>8.6970189133965814E-3</v>
      </c>
      <c r="AD101" s="1">
        <f>(Table2[[#This Row],[Day High]]/Table2[[#This Row],[Close Price]])-1</f>
        <v>1.7711525476549195E-2</v>
      </c>
      <c r="AE101" s="1">
        <f>(Table2[[#This Row],[Close Price]]/Table2[[#This Row],[Current Week Low]])-1</f>
        <v>6.0070476819733543E-2</v>
      </c>
      <c r="AF101" s="1">
        <f>(Table2[[#This Row],[Current Week High]]/Table2[[#This Row],[Close Price]])-1</f>
        <v>1.7711525476549195E-2</v>
      </c>
      <c r="AG101" s="1">
        <f>(Table2[[#This Row],[Close Price]]/Table2[[#This Row],[Current Month Low]])-1</f>
        <v>6.0070476819733543E-2</v>
      </c>
      <c r="AH101" s="1">
        <f>(Table2[[#This Row],[Current Month High]]/Table2[[#This Row],[Close Price]])-1</f>
        <v>1.7711525476549195E-2</v>
      </c>
      <c r="AI101">
        <v>10.533423362592799</v>
      </c>
      <c r="AJ101">
        <v>59.8953575284444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0.08</v>
      </c>
      <c r="AM101" t="s">
        <v>3215</v>
      </c>
      <c r="AN101">
        <v>1.9</v>
      </c>
      <c r="AO101" t="s">
        <v>3215</v>
      </c>
      <c r="AP101">
        <v>0.18961529202779601</v>
      </c>
      <c r="AQ101">
        <f>(Table2[[#This Row],[Sharpe Ratio]]-AVERAGE(Table2[Sharpe Ratio]))/_xlfn.STDEV.P(Table2[Sharpe Ratio])</f>
        <v>1.5455358997463839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1">
        <f>_xlfn.RANK.AVG(Table2[[#This Row],[1Y Return vs Nifty Z-Score]],Table2[1Y Return vs Nifty Z-Score])</f>
        <v>329</v>
      </c>
      <c r="AT101">
        <f>_xlfn.RANK.AVG(Table2[[#This Row],[6M Return vs Nifty Z-Score]],Table2[6M Return vs Nifty Z-Score])</f>
        <v>132</v>
      </c>
      <c r="AU101">
        <f>_xlfn.RANK.AVG(Table2[[#This Row],[Sharpe Ratio Z-Score]],Table2[Sharpe Ratio Z-Score])</f>
        <v>41</v>
      </c>
      <c r="AV101">
        <f>(Table2[[#This Row],[Rank 1Y]]+Table2[[#This Row],[Rank 6M]]+Table2[[#This Row],[Rank Sharpe]])/3</f>
        <v>167.33333333333334</v>
      </c>
    </row>
    <row r="102" spans="1:48" x14ac:dyDescent="0.3">
      <c r="A102" t="s">
        <v>1754</v>
      </c>
      <c r="B102" t="s">
        <v>1755</v>
      </c>
      <c r="C102" t="s">
        <v>3158</v>
      </c>
      <c r="D102" t="s">
        <v>122</v>
      </c>
      <c r="E102">
        <v>4646.2957200000001</v>
      </c>
      <c r="F102">
        <v>500.7</v>
      </c>
      <c r="G102">
        <v>97.646379358098102</v>
      </c>
      <c r="H102">
        <f>(Table2[[#This Row],[1Y Return vs Nifty]]-AVERAGE(Table2[1Y Return vs Nifty]))/_xlfn.STDEV.P(Table2[1Y Return vs Nifty])</f>
        <v>1.4001173991570028</v>
      </c>
      <c r="I102">
        <v>-7.0592304531538996</v>
      </c>
      <c r="J102">
        <f>(Table2[[#This Row],[1M Return vs Nifty]]-AVERAGE(Table2[1M Return vs Nifty]))/_xlfn.STDEV.P(Table2[1M Return vs Nifty])</f>
        <v>-1.1771609100804825</v>
      </c>
      <c r="K102">
        <v>31.039772037205001</v>
      </c>
      <c r="L102">
        <f>(Table2[[#This Row],[6M Return vs Nifty]]-AVERAGE(Table2[6M Return vs Nifty]))/_xlfn.STDEV.P(Table2[6M Return vs Nifty])</f>
        <v>0.79689847917612688</v>
      </c>
      <c r="M102">
        <v>-1.8916722068620699</v>
      </c>
      <c r="N102">
        <f>(Table2[[#This Row],[1W Return vs Nifty]]-AVERAGE(Table2[1W Return vs Nifty]))/_xlfn.STDEV.P(Table2[1W Return vs Nifty])</f>
        <v>-0.69744116517953703</v>
      </c>
      <c r="O102">
        <v>548.12</v>
      </c>
      <c r="P102">
        <v>565.24513750614904</v>
      </c>
      <c r="Q102">
        <v>479.80381026687098</v>
      </c>
      <c r="R102">
        <v>22.766062536702101</v>
      </c>
      <c r="S102" s="1">
        <f>(Table2[[#This Row],[Close Price]]-Table2[[#This Row],[20D EMA]])/Table2[[#This Row],[20D EMA]]</f>
        <v>-8.6513902065241219E-2</v>
      </c>
      <c r="T102" s="1">
        <f>(Table2[[#This Row],[Close Price]]-Table2[[#This Row],[50D EMA]])/Table2[[#This Row],[50D EMA]]</f>
        <v>-0.11418963777542782</v>
      </c>
      <c r="U102" s="1">
        <f>(Table2[[#This Row],[Close Price]]-Table2[[#This Row],[200D EMA]])/Table2[[#This Row],[200D EMA]]</f>
        <v>4.3551529366776739E-2</v>
      </c>
      <c r="V102">
        <v>1.0051905620712001</v>
      </c>
      <c r="W102">
        <v>497</v>
      </c>
      <c r="X102">
        <v>519</v>
      </c>
      <c r="Y102">
        <v>497</v>
      </c>
      <c r="Z102">
        <v>534</v>
      </c>
      <c r="AA102">
        <v>497</v>
      </c>
      <c r="AB102">
        <v>534.54999999999995</v>
      </c>
      <c r="AC102" s="1">
        <f>(Table2[[#This Row],[Close Price]]/Table2[[#This Row],[Day Low]])-1</f>
        <v>7.4446680080482164E-3</v>
      </c>
      <c r="AD102" s="1">
        <f>(Table2[[#This Row],[Day High]]/Table2[[#This Row],[Close Price]])-1</f>
        <v>3.65488316357101E-2</v>
      </c>
      <c r="AE102" s="1">
        <f>(Table2[[#This Row],[Close Price]]/Table2[[#This Row],[Current Week Low]])-1</f>
        <v>7.4446680080482164E-3</v>
      </c>
      <c r="AF102" s="1">
        <f>(Table2[[#This Row],[Current Week High]]/Table2[[#This Row],[Close Price]])-1</f>
        <v>6.6506890353505099E-2</v>
      </c>
      <c r="AG102" s="1">
        <f>(Table2[[#This Row],[Close Price]]/Table2[[#This Row],[Current Month Low]])-1</f>
        <v>7.4446680080482164E-3</v>
      </c>
      <c r="AH102" s="1">
        <f>(Table2[[#This Row],[Current Month High]]/Table2[[#This Row],[Close Price]])-1</f>
        <v>6.7605352506490801E-2</v>
      </c>
      <c r="AI102">
        <v>45.266626722588299</v>
      </c>
      <c r="AJ102">
        <v>124.177300201477</v>
      </c>
      <c r="AK102" t="str">
        <f>IF(AND(Table2[[#This Row],[20D EMA]]&gt;Table2[[#This Row],[50D EMA]],Table2[[#This Row],[50D EMA]]&gt;Table2[[#This Row],[200D EMA]]),"Uptrend","Downtrend/NoTrend")</f>
        <v>Downtrend/NoTrend</v>
      </c>
      <c r="AL102">
        <v>0</v>
      </c>
      <c r="AM102" t="s">
        <v>3217</v>
      </c>
      <c r="AN102">
        <v>-15.82</v>
      </c>
      <c r="AO102" t="s">
        <v>3216</v>
      </c>
      <c r="AP102">
        <v>6.8068352452792996E-2</v>
      </c>
      <c r="AQ102">
        <f>(Table2[[#This Row],[Sharpe Ratio]]-AVERAGE(Table2[Sharpe Ratio]))/_xlfn.STDEV.P(Table2[Sharpe Ratio])</f>
        <v>9.4049690126923824E-2</v>
      </c>
      <c r="AR1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2">
        <f>_xlfn.RANK.AVG(Table2[[#This Row],[1Y Return vs Nifty Z-Score]],Table2[1Y Return vs Nifty Z-Score])</f>
        <v>61</v>
      </c>
      <c r="AT102">
        <f>_xlfn.RANK.AVG(Table2[[#This Row],[6M Return vs Nifty Z-Score]],Table2[6M Return vs Nifty Z-Score])</f>
        <v>118</v>
      </c>
      <c r="AU102">
        <f>_xlfn.RANK.AVG(Table2[[#This Row],[Sharpe Ratio Z-Score]],Table2[Sharpe Ratio Z-Score])</f>
        <v>323</v>
      </c>
      <c r="AV102">
        <f>(Table2[[#This Row],[Rank 1Y]]+Table2[[#This Row],[Rank 6M]]+Table2[[#This Row],[Rank Sharpe]])/3</f>
        <v>167.33333333333334</v>
      </c>
    </row>
    <row r="103" spans="1:48" x14ac:dyDescent="0.3">
      <c r="A103" t="s">
        <v>1229</v>
      </c>
      <c r="B103" t="s">
        <v>1230</v>
      </c>
      <c r="C103" t="s">
        <v>3162</v>
      </c>
      <c r="D103" t="s">
        <v>206</v>
      </c>
      <c r="E103">
        <v>9574.9835496849992</v>
      </c>
      <c r="F103">
        <v>1551.35</v>
      </c>
      <c r="G103">
        <v>57.173424061664299</v>
      </c>
      <c r="H103">
        <f>(Table2[[#This Row],[1Y Return vs Nifty]]-AVERAGE(Table2[1Y Return vs Nifty]))/_xlfn.STDEV.P(Table2[1Y Return vs Nifty])</f>
        <v>0.66186314339034502</v>
      </c>
      <c r="I103">
        <v>6.1068798377673099</v>
      </c>
      <c r="J103">
        <f>(Table2[[#This Row],[1M Return vs Nifty]]-AVERAGE(Table2[1M Return vs Nifty]))/_xlfn.STDEV.P(Table2[1M Return vs Nifty])</f>
        <v>0.10215226713057632</v>
      </c>
      <c r="K103">
        <v>45.513589407336603</v>
      </c>
      <c r="L103">
        <f>(Table2[[#This Row],[6M Return vs Nifty]]-AVERAGE(Table2[6M Return vs Nifty]))/_xlfn.STDEV.P(Table2[6M Return vs Nifty])</f>
        <v>1.2731308486764326</v>
      </c>
      <c r="M103">
        <v>0.47769639158030303</v>
      </c>
      <c r="N103">
        <f>(Table2[[#This Row],[1W Return vs Nifty]]-AVERAGE(Table2[1W Return vs Nifty]))/_xlfn.STDEV.P(Table2[1W Return vs Nifty])</f>
        <v>-8.8117823294022582E-2</v>
      </c>
      <c r="O103">
        <v>1549.31</v>
      </c>
      <c r="P103">
        <v>1533.52357709185</v>
      </c>
      <c r="Q103">
        <v>1308.61219658764</v>
      </c>
      <c r="R103">
        <v>51.396177328320597</v>
      </c>
      <c r="S103" s="1">
        <f>(Table2[[#This Row],[Close Price]]-Table2[[#This Row],[20D EMA]])/Table2[[#This Row],[20D EMA]]</f>
        <v>1.3167151828878429E-3</v>
      </c>
      <c r="T103" s="1">
        <f>(Table2[[#This Row],[Close Price]]-Table2[[#This Row],[50D EMA]])/Table2[[#This Row],[50D EMA]]</f>
        <v>1.1624485710194053E-2</v>
      </c>
      <c r="U103" s="1">
        <f>(Table2[[#This Row],[Close Price]]-Table2[[#This Row],[200D EMA]])/Table2[[#This Row],[200D EMA]]</f>
        <v>0.18549254243948451</v>
      </c>
      <c r="V103">
        <v>0.60823564034223898</v>
      </c>
      <c r="W103">
        <v>1536.95</v>
      </c>
      <c r="X103">
        <v>1581.55</v>
      </c>
      <c r="Y103">
        <v>1515</v>
      </c>
      <c r="Z103">
        <v>1606.55</v>
      </c>
      <c r="AA103">
        <v>1515</v>
      </c>
      <c r="AB103">
        <v>1606.55</v>
      </c>
      <c r="AC103" s="1">
        <f>(Table2[[#This Row],[Close Price]]/Table2[[#This Row],[Day Low]])-1</f>
        <v>9.369205244152301E-3</v>
      </c>
      <c r="AD103" s="1">
        <f>(Table2[[#This Row],[Day High]]/Table2[[#This Row],[Close Price]])-1</f>
        <v>1.9466915911947602E-2</v>
      </c>
      <c r="AE103" s="1">
        <f>(Table2[[#This Row],[Close Price]]/Table2[[#This Row],[Current Week Low]])-1</f>
        <v>2.3993399339933941E-2</v>
      </c>
      <c r="AF103" s="1">
        <f>(Table2[[#This Row],[Current Week High]]/Table2[[#This Row],[Close Price]])-1</f>
        <v>3.5581912527798298E-2</v>
      </c>
      <c r="AG103" s="1">
        <f>(Table2[[#This Row],[Close Price]]/Table2[[#This Row],[Current Month Low]])-1</f>
        <v>2.3993399339933941E-2</v>
      </c>
      <c r="AH103" s="1">
        <f>(Table2[[#This Row],[Current Month High]]/Table2[[#This Row],[Close Price]])-1</f>
        <v>3.5581912527798298E-2</v>
      </c>
      <c r="AI103">
        <v>13.3399941986012</v>
      </c>
      <c r="AJ103">
        <v>89.073735527117506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0.09</v>
      </c>
      <c r="AM103" t="s">
        <v>3215</v>
      </c>
      <c r="AN103">
        <v>0.04</v>
      </c>
      <c r="AO103" t="s">
        <v>3215</v>
      </c>
      <c r="AP103">
        <v>7.7628586882505998E-2</v>
      </c>
      <c r="AQ103">
        <f>(Table2[[#This Row],[Sharpe Ratio]]-AVERAGE(Table2[Sharpe Ratio]))/_xlfn.STDEV.P(Table2[Sharpe Ratio])</f>
        <v>0.20821585904880588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2.1572442949521369</v>
      </c>
      <c r="AS103">
        <f>_xlfn.RANK.AVG(Table2[[#This Row],[1Y Return vs Nifty Z-Score]],Table2[1Y Return vs Nifty Z-Score])</f>
        <v>143</v>
      </c>
      <c r="AT103">
        <f>_xlfn.RANK.AVG(Table2[[#This Row],[6M Return vs Nifty Z-Score]],Table2[6M Return vs Nifty Z-Score])</f>
        <v>68</v>
      </c>
      <c r="AU103">
        <f>_xlfn.RANK.AVG(Table2[[#This Row],[Sharpe Ratio Z-Score]],Table2[Sharpe Ratio Z-Score])</f>
        <v>296</v>
      </c>
      <c r="AV103">
        <f>(Table2[[#This Row],[Rank 1Y]]+Table2[[#This Row],[Rank 6M]]+Table2[[#This Row],[Rank Sharpe]])/3</f>
        <v>169</v>
      </c>
    </row>
    <row r="104" spans="1:48" x14ac:dyDescent="0.3">
      <c r="A104" t="s">
        <v>673</v>
      </c>
      <c r="B104" t="s">
        <v>674</v>
      </c>
      <c r="C104" t="s">
        <v>3159</v>
      </c>
      <c r="D104" t="s">
        <v>46</v>
      </c>
      <c r="E104">
        <v>27169.703000000001</v>
      </c>
      <c r="F104">
        <v>1020.65</v>
      </c>
      <c r="G104">
        <v>58.535298848548699</v>
      </c>
      <c r="H104">
        <f>(Table2[[#This Row],[1Y Return vs Nifty]]-AVERAGE(Table2[1Y Return vs Nifty]))/_xlfn.STDEV.P(Table2[1Y Return vs Nifty])</f>
        <v>0.68670466657230322</v>
      </c>
      <c r="I104">
        <v>10.4539077821847</v>
      </c>
      <c r="J104">
        <f>(Table2[[#This Row],[1M Return vs Nifty]]-AVERAGE(Table2[1M Return vs Nifty]))/_xlfn.STDEV.P(Table2[1M Return vs Nifty])</f>
        <v>0.52454050542694275</v>
      </c>
      <c r="K104">
        <v>30.211356065764601</v>
      </c>
      <c r="L104">
        <f>(Table2[[#This Row],[6M Return vs Nifty]]-AVERAGE(Table2[6M Return vs Nifty]))/_xlfn.STDEV.P(Table2[6M Return vs Nifty])</f>
        <v>0.76964108805931664</v>
      </c>
      <c r="M104">
        <v>4.5230450832746696</v>
      </c>
      <c r="N104">
        <f>(Table2[[#This Row],[1W Return vs Nifty]]-AVERAGE(Table2[1W Return vs Nifty]))/_xlfn.STDEV.P(Table2[1W Return vs Nifty])</f>
        <v>0.95221223997087046</v>
      </c>
      <c r="O104">
        <v>978.81</v>
      </c>
      <c r="P104">
        <v>963.33212073202503</v>
      </c>
      <c r="Q104">
        <v>843.84663550807204</v>
      </c>
      <c r="R104">
        <v>60.357761463808103</v>
      </c>
      <c r="S104" s="1">
        <f>(Table2[[#This Row],[Close Price]]-Table2[[#This Row],[20D EMA]])/Table2[[#This Row],[20D EMA]]</f>
        <v>4.2745783144839178E-2</v>
      </c>
      <c r="T104" s="1">
        <f>(Table2[[#This Row],[Close Price]]-Table2[[#This Row],[50D EMA]])/Table2[[#This Row],[50D EMA]]</f>
        <v>5.9499603547341226E-2</v>
      </c>
      <c r="U104" s="1">
        <f>(Table2[[#This Row],[Close Price]]-Table2[[#This Row],[200D EMA]])/Table2[[#This Row],[200D EMA]]</f>
        <v>0.20952073167356566</v>
      </c>
      <c r="V104">
        <v>0.855030555831232</v>
      </c>
      <c r="W104">
        <v>1012.05</v>
      </c>
      <c r="X104">
        <v>1057.4000000000001</v>
      </c>
      <c r="Y104">
        <v>941.05</v>
      </c>
      <c r="Z104">
        <v>1075</v>
      </c>
      <c r="AA104">
        <v>941.05</v>
      </c>
      <c r="AB104">
        <v>1075</v>
      </c>
      <c r="AC104" s="1">
        <f>(Table2[[#This Row],[Close Price]]/Table2[[#This Row],[Day Low]])-1</f>
        <v>8.4976038733264314E-3</v>
      </c>
      <c r="AD104" s="1">
        <f>(Table2[[#This Row],[Day High]]/Table2[[#This Row],[Close Price]])-1</f>
        <v>3.6006466467447318E-2</v>
      </c>
      <c r="AE104" s="1">
        <f>(Table2[[#This Row],[Close Price]]/Table2[[#This Row],[Current Week Low]])-1</f>
        <v>8.4586366292970672E-2</v>
      </c>
      <c r="AF104" s="1">
        <f>(Table2[[#This Row],[Current Week High]]/Table2[[#This Row],[Close Price]])-1</f>
        <v>5.3250379660020553E-2</v>
      </c>
      <c r="AG104" s="1">
        <f>(Table2[[#This Row],[Close Price]]/Table2[[#This Row],[Current Month Low]])-1</f>
        <v>8.4586366292970672E-2</v>
      </c>
      <c r="AH104" s="1">
        <f>(Table2[[#This Row],[Current Month High]]/Table2[[#This Row],[Close Price]])-1</f>
        <v>5.3250379660020553E-2</v>
      </c>
      <c r="AI104">
        <v>5.3250379660020499</v>
      </c>
      <c r="AJ104">
        <v>85.555858558312806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0.31</v>
      </c>
      <c r="AM104" t="s">
        <v>3215</v>
      </c>
      <c r="AN104">
        <v>9.4700000000000006</v>
      </c>
      <c r="AO104" t="s">
        <v>3215</v>
      </c>
      <c r="AP104">
        <v>9.1719977161763E-2</v>
      </c>
      <c r="AQ104">
        <f>(Table2[[#This Row],[Sharpe Ratio]]-AVERAGE(Table2[Sharpe Ratio]))/_xlfn.STDEV.P(Table2[Sharpe Ratio])</f>
        <v>0.37649207181256722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3.3095905718420005</v>
      </c>
      <c r="AS104">
        <f>_xlfn.RANK.AVG(Table2[[#This Row],[1Y Return vs Nifty Z-Score]],Table2[1Y Return vs Nifty Z-Score])</f>
        <v>140</v>
      </c>
      <c r="AT104">
        <f>_xlfn.RANK.AVG(Table2[[#This Row],[6M Return vs Nifty Z-Score]],Table2[6M Return vs Nifty Z-Score])</f>
        <v>124</v>
      </c>
      <c r="AU104">
        <f>_xlfn.RANK.AVG(Table2[[#This Row],[Sharpe Ratio Z-Score]],Table2[Sharpe Ratio Z-Score])</f>
        <v>246</v>
      </c>
      <c r="AV104">
        <f>(Table2[[#This Row],[Rank 1Y]]+Table2[[#This Row],[Rank 6M]]+Table2[[#This Row],[Rank Sharpe]])/3</f>
        <v>170</v>
      </c>
    </row>
    <row r="105" spans="1:48" x14ac:dyDescent="0.3">
      <c r="A105" t="s">
        <v>251</v>
      </c>
      <c r="B105" t="s">
        <v>252</v>
      </c>
      <c r="C105" t="s">
        <v>3165</v>
      </c>
      <c r="D105" t="s">
        <v>253</v>
      </c>
      <c r="E105">
        <v>101326.302</v>
      </c>
      <c r="F105">
        <v>3655.35</v>
      </c>
      <c r="G105">
        <v>82.647384981566603</v>
      </c>
      <c r="H105">
        <f>(Table2[[#This Row],[1Y Return vs Nifty]]-AVERAGE(Table2[1Y Return vs Nifty]))/_xlfn.STDEV.P(Table2[1Y Return vs Nifty])</f>
        <v>1.1265255314618303</v>
      </c>
      <c r="I105">
        <v>2.25723063289723</v>
      </c>
      <c r="J105">
        <f>(Table2[[#This Row],[1M Return vs Nifty]]-AVERAGE(Table2[1M Return vs Nifty]))/_xlfn.STDEV.P(Table2[1M Return vs Nifty])</f>
        <v>-0.27190710550177777</v>
      </c>
      <c r="K105">
        <v>-2.15594138189552</v>
      </c>
      <c r="L105">
        <f>(Table2[[#This Row],[6M Return vs Nifty]]-AVERAGE(Table2[6M Return vs Nifty]))/_xlfn.STDEV.P(Table2[6M Return vs Nifty])</f>
        <v>-0.29534089724814477</v>
      </c>
      <c r="M105">
        <v>1.5079590584512901</v>
      </c>
      <c r="N105">
        <f>(Table2[[#This Row],[1W Return vs Nifty]]-AVERAGE(Table2[1W Return vs Nifty]))/_xlfn.STDEV.P(Table2[1W Return vs Nifty])</f>
        <v>0.17683170444531052</v>
      </c>
      <c r="O105">
        <v>3566.33</v>
      </c>
      <c r="P105">
        <v>3638.0000163254499</v>
      </c>
      <c r="Q105">
        <v>3330.15152839964</v>
      </c>
      <c r="R105">
        <v>63.939479235974702</v>
      </c>
      <c r="S105" s="1">
        <f>(Table2[[#This Row],[Close Price]]-Table2[[#This Row],[20D EMA]])/Table2[[#This Row],[20D EMA]]</f>
        <v>2.4961234658598612E-2</v>
      </c>
      <c r="T105" s="1">
        <f>(Table2[[#This Row],[Close Price]]-Table2[[#This Row],[50D EMA]])/Table2[[#This Row],[50D EMA]]</f>
        <v>4.7690993943629223E-3</v>
      </c>
      <c r="U105" s="1">
        <f>(Table2[[#This Row],[Close Price]]-Table2[[#This Row],[200D EMA]])/Table2[[#This Row],[200D EMA]]</f>
        <v>9.7652755085483892E-2</v>
      </c>
      <c r="V105">
        <v>1.2268937315766699</v>
      </c>
      <c r="W105">
        <v>3478.5</v>
      </c>
      <c r="X105">
        <v>3691.95</v>
      </c>
      <c r="Y105">
        <v>3401</v>
      </c>
      <c r="Z105">
        <v>3691.95</v>
      </c>
      <c r="AA105">
        <v>3401</v>
      </c>
      <c r="AB105">
        <v>3691.95</v>
      </c>
      <c r="AC105" s="1">
        <f>(Table2[[#This Row],[Close Price]]/Table2[[#This Row],[Day Low]])-1</f>
        <v>5.0840879689521223E-2</v>
      </c>
      <c r="AD105" s="1">
        <f>(Table2[[#This Row],[Day High]]/Table2[[#This Row],[Close Price]])-1</f>
        <v>1.0012721080060683E-2</v>
      </c>
      <c r="AE105" s="1">
        <f>(Table2[[#This Row],[Close Price]]/Table2[[#This Row],[Current Week Low]])-1</f>
        <v>7.4786827403704681E-2</v>
      </c>
      <c r="AF105" s="1">
        <f>(Table2[[#This Row],[Current Week High]]/Table2[[#This Row],[Close Price]])-1</f>
        <v>1.0012721080060683E-2</v>
      </c>
      <c r="AG105" s="1">
        <f>(Table2[[#This Row],[Close Price]]/Table2[[#This Row],[Current Month Low]])-1</f>
        <v>7.4786827403704681E-2</v>
      </c>
      <c r="AH105" s="1">
        <f>(Table2[[#This Row],[Current Month High]]/Table2[[#This Row],[Close Price]])-1</f>
        <v>1.0012721080060683E-2</v>
      </c>
      <c r="AI105">
        <v>14.1313417319818</v>
      </c>
      <c r="AJ105">
        <v>116.037234042553</v>
      </c>
      <c r="AK105" t="str">
        <f>IF(AND(Table2[[#This Row],[20D EMA]]&gt;Table2[[#This Row],[50D EMA]],Table2[[#This Row],[50D EMA]]&gt;Table2[[#This Row],[200D EMA]]),"Uptrend","Downtrend/NoTrend")</f>
        <v>Downtrend/NoTrend</v>
      </c>
      <c r="AL105">
        <v>0.03</v>
      </c>
      <c r="AM105" t="s">
        <v>3215</v>
      </c>
      <c r="AN105">
        <v>6.88</v>
      </c>
      <c r="AO105" t="s">
        <v>3215</v>
      </c>
      <c r="AP105">
        <v>0.221037240333535</v>
      </c>
      <c r="AQ105">
        <f>(Table2[[#This Row],[Sharpe Ratio]]-AVERAGE(Table2[Sharpe Ratio]))/_xlfn.STDEV.P(Table2[Sharpe Ratio])</f>
        <v>1.920769737839132</v>
      </c>
      <c r="AR1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5">
        <f>_xlfn.RANK.AVG(Table2[[#This Row],[1Y Return vs Nifty Z-Score]],Table2[1Y Return vs Nifty Z-Score])</f>
        <v>85</v>
      </c>
      <c r="AT105">
        <f>_xlfn.RANK.AVG(Table2[[#This Row],[6M Return vs Nifty Z-Score]],Table2[6M Return vs Nifty Z-Score])</f>
        <v>408</v>
      </c>
      <c r="AU105">
        <f>_xlfn.RANK.AVG(Table2[[#This Row],[Sharpe Ratio Z-Score]],Table2[Sharpe Ratio Z-Score])</f>
        <v>19</v>
      </c>
      <c r="AV105">
        <f>(Table2[[#This Row],[Rank 1Y]]+Table2[[#This Row],[Rank 6M]]+Table2[[#This Row],[Rank Sharpe]])/3</f>
        <v>170.66666666666666</v>
      </c>
    </row>
    <row r="106" spans="1:48" x14ac:dyDescent="0.3">
      <c r="A106" t="s">
        <v>608</v>
      </c>
      <c r="B106" t="s">
        <v>609</v>
      </c>
      <c r="C106" t="s">
        <v>3158</v>
      </c>
      <c r="D106" t="s">
        <v>238</v>
      </c>
      <c r="E106">
        <v>31303.859651999999</v>
      </c>
      <c r="F106">
        <v>2340</v>
      </c>
      <c r="G106">
        <v>43.864416238813398</v>
      </c>
      <c r="H106">
        <f>(Table2[[#This Row],[1Y Return vs Nifty]]-AVERAGE(Table2[1Y Return vs Nifty]))/_xlfn.STDEV.P(Table2[1Y Return vs Nifty])</f>
        <v>0.41909778085905575</v>
      </c>
      <c r="I106">
        <v>22.431083791671298</v>
      </c>
      <c r="J106">
        <f>(Table2[[#This Row],[1M Return vs Nifty]]-AVERAGE(Table2[1M Return vs Nifty]))/_xlfn.STDEV.P(Table2[1M Return vs Nifty])</f>
        <v>1.6883283483161335</v>
      </c>
      <c r="K106">
        <v>31.831422162899699</v>
      </c>
      <c r="L106">
        <f>(Table2[[#This Row],[6M Return vs Nifty]]-AVERAGE(Table2[6M Return vs Nifty]))/_xlfn.STDEV.P(Table2[6M Return vs Nifty])</f>
        <v>0.82294616276461852</v>
      </c>
      <c r="M106">
        <v>-0.86000586253488498</v>
      </c>
      <c r="N106">
        <f>(Table2[[#This Row],[1W Return vs Nifty]]-AVERAGE(Table2[1W Return vs Nifty]))/_xlfn.STDEV.P(Table2[1W Return vs Nifty])</f>
        <v>-0.43213065796275912</v>
      </c>
      <c r="O106">
        <v>2297.0300000000002</v>
      </c>
      <c r="P106">
        <v>2157.6884894252498</v>
      </c>
      <c r="Q106">
        <v>1841.1058241431199</v>
      </c>
      <c r="R106">
        <v>51.966580886718297</v>
      </c>
      <c r="S106" s="1">
        <f>(Table2[[#This Row],[Close Price]]-Table2[[#This Row],[20D EMA]])/Table2[[#This Row],[20D EMA]]</f>
        <v>1.8706764822401013E-2</v>
      </c>
      <c r="T106" s="1">
        <f>(Table2[[#This Row],[Close Price]]-Table2[[#This Row],[50D EMA]])/Table2[[#This Row],[50D EMA]]</f>
        <v>8.4493897737440801E-2</v>
      </c>
      <c r="U106" s="1">
        <f>(Table2[[#This Row],[Close Price]]-Table2[[#This Row],[200D EMA]])/Table2[[#This Row],[200D EMA]]</f>
        <v>0.27097528524145181</v>
      </c>
      <c r="V106">
        <v>1.17712024202996</v>
      </c>
      <c r="W106">
        <v>2323</v>
      </c>
      <c r="X106">
        <v>2385</v>
      </c>
      <c r="Y106">
        <v>2323</v>
      </c>
      <c r="Z106">
        <v>2449.1999999999998</v>
      </c>
      <c r="AA106">
        <v>2323</v>
      </c>
      <c r="AB106">
        <v>2449.1999999999998</v>
      </c>
      <c r="AC106" s="1">
        <f>(Table2[[#This Row],[Close Price]]/Table2[[#This Row],[Day Low]])-1</f>
        <v>7.3181231166594696E-3</v>
      </c>
      <c r="AD106" s="1">
        <f>(Table2[[#This Row],[Day High]]/Table2[[#This Row],[Close Price]])-1</f>
        <v>1.9230769230769162E-2</v>
      </c>
      <c r="AE106" s="1">
        <f>(Table2[[#This Row],[Close Price]]/Table2[[#This Row],[Current Week Low]])-1</f>
        <v>7.3181231166594696E-3</v>
      </c>
      <c r="AF106" s="1">
        <f>(Table2[[#This Row],[Current Week High]]/Table2[[#This Row],[Close Price]])-1</f>
        <v>4.6666666666666634E-2</v>
      </c>
      <c r="AG106" s="1">
        <f>(Table2[[#This Row],[Close Price]]/Table2[[#This Row],[Current Month Low]])-1</f>
        <v>7.3181231166594696E-3</v>
      </c>
      <c r="AH106" s="1">
        <f>(Table2[[#This Row],[Current Month High]]/Table2[[#This Row],[Close Price]])-1</f>
        <v>4.6666666666666634E-2</v>
      </c>
      <c r="AI106">
        <v>7.8632478632478504</v>
      </c>
      <c r="AJ106">
        <v>71.541675830217699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0.39</v>
      </c>
      <c r="AM106" t="s">
        <v>3215</v>
      </c>
      <c r="AN106">
        <v>4.7</v>
      </c>
      <c r="AO106" t="s">
        <v>3215</v>
      </c>
      <c r="AP106">
        <v>0.103822045563253</v>
      </c>
      <c r="AQ106">
        <f>(Table2[[#This Row],[Sharpe Ratio]]-AVERAGE(Table2[Sharpe Ratio]))/_xlfn.STDEV.P(Table2[Sharpe Ratio])</f>
        <v>0.52101225022310393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3.0192538842001526</v>
      </c>
      <c r="AS106">
        <f>_xlfn.RANK.AVG(Table2[[#This Row],[1Y Return vs Nifty Z-Score]],Table2[1Y Return vs Nifty Z-Score])</f>
        <v>184</v>
      </c>
      <c r="AT106">
        <f>_xlfn.RANK.AVG(Table2[[#This Row],[6M Return vs Nifty Z-Score]],Table2[6M Return vs Nifty Z-Score])</f>
        <v>112</v>
      </c>
      <c r="AU106">
        <f>_xlfn.RANK.AVG(Table2[[#This Row],[Sharpe Ratio Z-Score]],Table2[Sharpe Ratio Z-Score])</f>
        <v>217</v>
      </c>
      <c r="AV106">
        <f>(Table2[[#This Row],[Rank 1Y]]+Table2[[#This Row],[Rank 6M]]+Table2[[#This Row],[Rank Sharpe]])/3</f>
        <v>171</v>
      </c>
    </row>
    <row r="107" spans="1:48" x14ac:dyDescent="0.3">
      <c r="A107" t="s">
        <v>268</v>
      </c>
      <c r="B107" t="s">
        <v>269</v>
      </c>
      <c r="C107" t="s">
        <v>3160</v>
      </c>
      <c r="D107" t="s">
        <v>51</v>
      </c>
      <c r="E107">
        <v>96010.783073660001</v>
      </c>
      <c r="F107">
        <v>2104.6</v>
      </c>
      <c r="G107">
        <v>49.579130929032502</v>
      </c>
      <c r="H107">
        <f>(Table2[[#This Row],[1Y Return vs Nifty]]-AVERAGE(Table2[1Y Return vs Nifty]))/_xlfn.STDEV.P(Table2[1Y Return vs Nifty])</f>
        <v>0.52333806698706753</v>
      </c>
      <c r="I107">
        <v>0.98234487266691095</v>
      </c>
      <c r="J107">
        <f>(Table2[[#This Row],[1M Return vs Nifty]]-AVERAGE(Table2[1M Return vs Nifty]))/_xlfn.STDEV.P(Table2[1M Return vs Nifty])</f>
        <v>-0.39578409851360441</v>
      </c>
      <c r="K107">
        <v>21.947307138995001</v>
      </c>
      <c r="L107">
        <f>(Table2[[#This Row],[6M Return vs Nifty]]-AVERAGE(Table2[6M Return vs Nifty]))/_xlfn.STDEV.P(Table2[6M Return vs Nifty])</f>
        <v>0.49772888263218956</v>
      </c>
      <c r="M107">
        <v>-2.8935450786097201</v>
      </c>
      <c r="N107">
        <f>(Table2[[#This Row],[1W Return vs Nifty]]-AVERAGE(Table2[1W Return vs Nifty]))/_xlfn.STDEV.P(Table2[1W Return vs Nifty])</f>
        <v>-0.95508977534472461</v>
      </c>
      <c r="O107">
        <v>2166.91</v>
      </c>
      <c r="P107">
        <v>2148.6817291468101</v>
      </c>
      <c r="Q107">
        <v>1838.4475833440499</v>
      </c>
      <c r="R107">
        <v>32.807675688811301</v>
      </c>
      <c r="S107" s="1">
        <f>(Table2[[#This Row],[Close Price]]-Table2[[#This Row],[20D EMA]])/Table2[[#This Row],[20D EMA]]</f>
        <v>-2.8755232104702065E-2</v>
      </c>
      <c r="T107" s="1">
        <f>(Table2[[#This Row],[Close Price]]-Table2[[#This Row],[50D EMA]])/Table2[[#This Row],[50D EMA]]</f>
        <v>-2.0515709027001394E-2</v>
      </c>
      <c r="U107" s="1">
        <f>(Table2[[#This Row],[Close Price]]-Table2[[#This Row],[200D EMA]])/Table2[[#This Row],[200D EMA]]</f>
        <v>0.14477019582567116</v>
      </c>
      <c r="V107">
        <v>1.01511186786221</v>
      </c>
      <c r="W107">
        <v>2078.85</v>
      </c>
      <c r="X107">
        <v>2156.6999999999998</v>
      </c>
      <c r="Y107">
        <v>2078.85</v>
      </c>
      <c r="Z107">
        <v>2218.85</v>
      </c>
      <c r="AA107">
        <v>2078.85</v>
      </c>
      <c r="AB107">
        <v>2218.85</v>
      </c>
      <c r="AC107" s="1">
        <f>(Table2[[#This Row],[Close Price]]/Table2[[#This Row],[Day Low]])-1</f>
        <v>1.2386656083892555E-2</v>
      </c>
      <c r="AD107" s="1">
        <f>(Table2[[#This Row],[Day High]]/Table2[[#This Row],[Close Price]])-1</f>
        <v>2.4755297918844343E-2</v>
      </c>
      <c r="AE107" s="1">
        <f>(Table2[[#This Row],[Close Price]]/Table2[[#This Row],[Current Week Low]])-1</f>
        <v>1.2386656083892555E-2</v>
      </c>
      <c r="AF107" s="1">
        <f>(Table2[[#This Row],[Current Week High]]/Table2[[#This Row],[Close Price]])-1</f>
        <v>5.4285850042763428E-2</v>
      </c>
      <c r="AG107" s="1">
        <f>(Table2[[#This Row],[Close Price]]/Table2[[#This Row],[Current Month Low]])-1</f>
        <v>1.2386656083892555E-2</v>
      </c>
      <c r="AH107" s="1">
        <f>(Table2[[#This Row],[Current Month High]]/Table2[[#This Row],[Close Price]])-1</f>
        <v>5.4285850042763428E-2</v>
      </c>
      <c r="AI107">
        <v>9.8546042003231094</v>
      </c>
      <c r="AJ107">
        <v>82.445494343548106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</v>
      </c>
      <c r="AM107" t="s">
        <v>3217</v>
      </c>
      <c r="AN107">
        <v>1.45</v>
      </c>
      <c r="AO107" t="s">
        <v>3215</v>
      </c>
      <c r="AP107">
        <v>0.110256901667839</v>
      </c>
      <c r="AQ107">
        <f>(Table2[[#This Row],[Sharpe Ratio]]-AVERAGE(Table2[Sharpe Ratio]))/_xlfn.STDEV.P(Table2[Sharpe Ratio])</f>
        <v>0.59785585426077426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0.26804893002170249</v>
      </c>
      <c r="AS107">
        <f>_xlfn.RANK.AVG(Table2[[#This Row],[1Y Return vs Nifty Z-Score]],Table2[1Y Return vs Nifty Z-Score])</f>
        <v>160</v>
      </c>
      <c r="AT107">
        <f>_xlfn.RANK.AVG(Table2[[#This Row],[6M Return vs Nifty Z-Score]],Table2[6M Return vs Nifty Z-Score])</f>
        <v>163</v>
      </c>
      <c r="AU107">
        <f>_xlfn.RANK.AVG(Table2[[#This Row],[Sharpe Ratio Z-Score]],Table2[Sharpe Ratio Z-Score])</f>
        <v>192</v>
      </c>
      <c r="AV107">
        <f>(Table2[[#This Row],[Rank 1Y]]+Table2[[#This Row],[Rank 6M]]+Table2[[#This Row],[Rank Sharpe]])/3</f>
        <v>171.66666666666666</v>
      </c>
    </row>
    <row r="108" spans="1:48" x14ac:dyDescent="0.3">
      <c r="A108" t="s">
        <v>1326</v>
      </c>
      <c r="B108" t="s">
        <v>1327</v>
      </c>
      <c r="C108" t="s">
        <v>3165</v>
      </c>
      <c r="D108" t="s">
        <v>253</v>
      </c>
      <c r="E108">
        <v>8630.5945613019994</v>
      </c>
      <c r="F108">
        <v>74.27</v>
      </c>
      <c r="G108">
        <v>41.3141984892723</v>
      </c>
      <c r="H108">
        <f>(Table2[[#This Row],[1Y Return vs Nifty]]-AVERAGE(Table2[1Y Return vs Nifty]))/_xlfn.STDEV.P(Table2[1Y Return vs Nifty])</f>
        <v>0.37258007309739216</v>
      </c>
      <c r="I108">
        <v>10.026308405029701</v>
      </c>
      <c r="J108">
        <f>(Table2[[#This Row],[1M Return vs Nifty]]-AVERAGE(Table2[1M Return vs Nifty]))/_xlfn.STDEV.P(Table2[1M Return vs Nifty])</f>
        <v>0.48299190028280659</v>
      </c>
      <c r="K108">
        <v>11.3216696712112</v>
      </c>
      <c r="L108">
        <f>(Table2[[#This Row],[6M Return vs Nifty]]-AVERAGE(Table2[6M Return vs Nifty]))/_xlfn.STDEV.P(Table2[6M Return vs Nifty])</f>
        <v>0.14811327126097212</v>
      </c>
      <c r="M108">
        <v>2.81726076996625</v>
      </c>
      <c r="N108">
        <f>(Table2[[#This Row],[1W Return vs Nifty]]-AVERAGE(Table2[1W Return vs Nifty]))/_xlfn.STDEV.P(Table2[1W Return vs Nifty])</f>
        <v>0.5135408576438405</v>
      </c>
      <c r="O108">
        <v>75.25</v>
      </c>
      <c r="P108">
        <v>76.521317513424293</v>
      </c>
      <c r="Q108">
        <v>67.881139693102696</v>
      </c>
      <c r="R108">
        <v>47.457799838981401</v>
      </c>
      <c r="S108" s="1">
        <f>(Table2[[#This Row],[Close Price]]-Table2[[#This Row],[20D EMA]])/Table2[[#This Row],[20D EMA]]</f>
        <v>-1.3023255813953541E-2</v>
      </c>
      <c r="T108" s="1">
        <f>(Table2[[#This Row],[Close Price]]-Table2[[#This Row],[50D EMA]])/Table2[[#This Row],[50D EMA]]</f>
        <v>-2.9420788697598468E-2</v>
      </c>
      <c r="U108" s="1">
        <f>(Table2[[#This Row],[Close Price]]-Table2[[#This Row],[200D EMA]])/Table2[[#This Row],[200D EMA]]</f>
        <v>9.4118341792462021E-2</v>
      </c>
      <c r="V108">
        <v>0.67309488636399395</v>
      </c>
      <c r="W108">
        <v>74.05</v>
      </c>
      <c r="X108">
        <v>76.8</v>
      </c>
      <c r="Y108">
        <v>70.95</v>
      </c>
      <c r="Z108">
        <v>78.260000000000005</v>
      </c>
      <c r="AA108">
        <v>70.95</v>
      </c>
      <c r="AB108">
        <v>78.260000000000005</v>
      </c>
      <c r="AC108" s="1">
        <f>(Table2[[#This Row],[Close Price]]/Table2[[#This Row],[Day Low]])-1</f>
        <v>2.9709655638081589E-3</v>
      </c>
      <c r="AD108" s="1">
        <f>(Table2[[#This Row],[Day High]]/Table2[[#This Row],[Close Price]])-1</f>
        <v>3.406489834388049E-2</v>
      </c>
      <c r="AE108" s="1">
        <f>(Table2[[#This Row],[Close Price]]/Table2[[#This Row],[Current Week Low]])-1</f>
        <v>4.6793516560958315E-2</v>
      </c>
      <c r="AF108" s="1">
        <f>(Table2[[#This Row],[Current Week High]]/Table2[[#This Row],[Close Price]])-1</f>
        <v>5.3722902921772064E-2</v>
      </c>
      <c r="AG108" s="1">
        <f>(Table2[[#This Row],[Close Price]]/Table2[[#This Row],[Current Month Low]])-1</f>
        <v>4.6793516560958315E-2</v>
      </c>
      <c r="AH108" s="1">
        <f>(Table2[[#This Row],[Current Month High]]/Table2[[#This Row],[Close Price]])-1</f>
        <v>5.3722902921772064E-2</v>
      </c>
      <c r="AI108">
        <v>25.7573717517167</v>
      </c>
      <c r="AJ108">
        <v>87.550505050504995</v>
      </c>
      <c r="AK108" t="str">
        <f>IF(AND(Table2[[#This Row],[20D EMA]]&gt;Table2[[#This Row],[50D EMA]],Table2[[#This Row],[50D EMA]]&gt;Table2[[#This Row],[200D EMA]]),"Uptrend","Downtrend/NoTrend")</f>
        <v>Downtrend/NoTrend</v>
      </c>
      <c r="AL108">
        <v>-0.03</v>
      </c>
      <c r="AM108" t="s">
        <v>3216</v>
      </c>
      <c r="AN108">
        <v>-1.21</v>
      </c>
      <c r="AO108" t="s">
        <v>3216</v>
      </c>
      <c r="AP108">
        <v>0.17656726757493801</v>
      </c>
      <c r="AQ108">
        <f>(Table2[[#This Row],[Sharpe Ratio]]-AVERAGE(Table2[Sharpe Ratio]))/_xlfn.STDEV.P(Table2[Sharpe Ratio])</f>
        <v>1.3897193269694597</v>
      </c>
      <c r="AR1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8">
        <f>_xlfn.RANK.AVG(Table2[[#This Row],[1Y Return vs Nifty Z-Score]],Table2[1Y Return vs Nifty Z-Score])</f>
        <v>196</v>
      </c>
      <c r="AT108">
        <f>_xlfn.RANK.AVG(Table2[[#This Row],[6M Return vs Nifty Z-Score]],Table2[6M Return vs Nifty Z-Score])</f>
        <v>258</v>
      </c>
      <c r="AU108">
        <f>_xlfn.RANK.AVG(Table2[[#This Row],[Sharpe Ratio Z-Score]],Table2[Sharpe Ratio Z-Score])</f>
        <v>61</v>
      </c>
      <c r="AV108">
        <f>(Table2[[#This Row],[Rank 1Y]]+Table2[[#This Row],[Rank 6M]]+Table2[[#This Row],[Rank Sharpe]])/3</f>
        <v>171.66666666666666</v>
      </c>
    </row>
    <row r="109" spans="1:48" x14ac:dyDescent="0.3">
      <c r="A109" t="s">
        <v>209</v>
      </c>
      <c r="B109" t="s">
        <v>210</v>
      </c>
      <c r="C109" t="s">
        <v>3162</v>
      </c>
      <c r="D109" t="s">
        <v>96</v>
      </c>
      <c r="E109">
        <v>117160.12557406</v>
      </c>
      <c r="F109">
        <v>2467.9</v>
      </c>
      <c r="G109">
        <v>25.649911026974301</v>
      </c>
      <c r="H109">
        <f>(Table2[[#This Row],[1Y Return vs Nifty]]-AVERAGE(Table2[1Y Return vs Nifty]))/_xlfn.STDEV.P(Table2[1Y Return vs Nifty])</f>
        <v>8.6852806632796792E-2</v>
      </c>
      <c r="I109">
        <v>-2.4077338888529098</v>
      </c>
      <c r="J109">
        <f>(Table2[[#This Row],[1M Return vs Nifty]]-AVERAGE(Table2[1M Return vs Nifty]))/_xlfn.STDEV.P(Table2[1M Return vs Nifty])</f>
        <v>-0.72518832919107679</v>
      </c>
      <c r="K109">
        <v>15.326279566699201</v>
      </c>
      <c r="L109">
        <f>(Table2[[#This Row],[6M Return vs Nifty]]-AVERAGE(Table2[6M Return vs Nifty]))/_xlfn.STDEV.P(Table2[6M Return vs Nifty])</f>
        <v>0.27987704930809565</v>
      </c>
      <c r="M109">
        <v>-0.88849938467218503</v>
      </c>
      <c r="N109">
        <f>(Table2[[#This Row],[1W Return vs Nifty]]-AVERAGE(Table2[1W Return vs Nifty]))/_xlfn.STDEV.P(Table2[1W Return vs Nifty])</f>
        <v>-0.43945825069873196</v>
      </c>
      <c r="O109">
        <v>2550.16</v>
      </c>
      <c r="P109">
        <v>2620.1174646220802</v>
      </c>
      <c r="Q109">
        <v>2369.4039005831</v>
      </c>
      <c r="R109">
        <v>39.3228370759999</v>
      </c>
      <c r="S109" s="1">
        <f>(Table2[[#This Row],[Close Price]]-Table2[[#This Row],[20D EMA]])/Table2[[#This Row],[20D EMA]]</f>
        <v>-3.2256799573360015E-2</v>
      </c>
      <c r="T109" s="1">
        <f>(Table2[[#This Row],[Close Price]]-Table2[[#This Row],[50D EMA]])/Table2[[#This Row],[50D EMA]]</f>
        <v>-5.809566428886638E-2</v>
      </c>
      <c r="U109" s="1">
        <f>(Table2[[#This Row],[Close Price]]-Table2[[#This Row],[200D EMA]])/Table2[[#This Row],[200D EMA]]</f>
        <v>4.1569991250820761E-2</v>
      </c>
      <c r="V109">
        <v>0.85442061009776105</v>
      </c>
      <c r="W109">
        <v>2445</v>
      </c>
      <c r="X109">
        <v>2490.3000000000002</v>
      </c>
      <c r="Y109">
        <v>2395</v>
      </c>
      <c r="Z109">
        <v>2523.85</v>
      </c>
      <c r="AA109">
        <v>2395</v>
      </c>
      <c r="AB109">
        <v>2525</v>
      </c>
      <c r="AC109" s="1">
        <f>(Table2[[#This Row],[Close Price]]/Table2[[#This Row],[Day Low]])-1</f>
        <v>9.3660531697341565E-3</v>
      </c>
      <c r="AD109" s="1">
        <f>(Table2[[#This Row],[Day High]]/Table2[[#This Row],[Close Price]])-1</f>
        <v>9.0765428096761802E-3</v>
      </c>
      <c r="AE109" s="1">
        <f>(Table2[[#This Row],[Close Price]]/Table2[[#This Row],[Current Week Low]])-1</f>
        <v>3.0438413361169037E-2</v>
      </c>
      <c r="AF109" s="1">
        <f>(Table2[[#This Row],[Current Week High]]/Table2[[#This Row],[Close Price]])-1</f>
        <v>2.2671096883990272E-2</v>
      </c>
      <c r="AG109" s="1">
        <f>(Table2[[#This Row],[Close Price]]/Table2[[#This Row],[Current Month Low]])-1</f>
        <v>3.0438413361169037E-2</v>
      </c>
      <c r="AH109" s="1">
        <f>(Table2[[#This Row],[Current Month High]]/Table2[[#This Row],[Close Price]])-1</f>
        <v>2.3137080108594388E-2</v>
      </c>
      <c r="AI109">
        <v>19.858989424206801</v>
      </c>
      <c r="AJ109">
        <v>53.095533498759302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-0.02</v>
      </c>
      <c r="AM109" t="s">
        <v>3216</v>
      </c>
      <c r="AN109">
        <v>-3.71</v>
      </c>
      <c r="AO109" t="s">
        <v>3216</v>
      </c>
      <c r="AP109">
        <v>0.203844116975826</v>
      </c>
      <c r="AQ109">
        <f>(Table2[[#This Row],[Sharpe Ratio]]-AVERAGE(Table2[Sharpe Ratio]))/_xlfn.STDEV.P(Table2[Sharpe Ratio])</f>
        <v>1.7154533264077976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269</v>
      </c>
      <c r="AT109">
        <f>_xlfn.RANK.AVG(Table2[[#This Row],[6M Return vs Nifty Z-Score]],Table2[6M Return vs Nifty Z-Score])</f>
        <v>223</v>
      </c>
      <c r="AU109">
        <f>_xlfn.RANK.AVG(Table2[[#This Row],[Sharpe Ratio Z-Score]],Table2[Sharpe Ratio Z-Score])</f>
        <v>25</v>
      </c>
      <c r="AV109">
        <f>(Table2[[#This Row],[Rank 1Y]]+Table2[[#This Row],[Rank 6M]]+Table2[[#This Row],[Rank Sharpe]])/3</f>
        <v>172.33333333333334</v>
      </c>
    </row>
    <row r="110" spans="1:48" x14ac:dyDescent="0.3">
      <c r="A110" t="s">
        <v>1689</v>
      </c>
      <c r="B110" t="s">
        <v>1690</v>
      </c>
      <c r="C110" t="s">
        <v>3160</v>
      </c>
      <c r="D110" t="s">
        <v>51</v>
      </c>
      <c r="E110">
        <v>5217.6999239999996</v>
      </c>
      <c r="F110">
        <v>648.29999999999995</v>
      </c>
      <c r="G110">
        <v>141.391098550262</v>
      </c>
      <c r="H110">
        <f>(Table2[[#This Row],[1Y Return vs Nifty]]-AVERAGE(Table2[1Y Return vs Nifty]))/_xlfn.STDEV.P(Table2[1Y Return vs Nifty])</f>
        <v>2.1980508555700062</v>
      </c>
      <c r="I110">
        <v>27.355108941249501</v>
      </c>
      <c r="J110">
        <f>(Table2[[#This Row],[1M Return vs Nifty]]-AVERAGE(Table2[1M Return vs Nifty]))/_xlfn.STDEV.P(Table2[1M Return vs Nifty])</f>
        <v>2.1667817502383269</v>
      </c>
      <c r="K110">
        <v>60.4205771521572</v>
      </c>
      <c r="L110">
        <f>(Table2[[#This Row],[6M Return vs Nifty]]-AVERAGE(Table2[6M Return vs Nifty]))/_xlfn.STDEV.P(Table2[6M Return vs Nifty])</f>
        <v>1.7636158336865331</v>
      </c>
      <c r="M110">
        <v>4.2694205863550803</v>
      </c>
      <c r="N110">
        <f>(Table2[[#This Row],[1W Return vs Nifty]]-AVERAGE(Table2[1W Return vs Nifty]))/_xlfn.STDEV.P(Table2[1W Return vs Nifty])</f>
        <v>0.88698839672897434</v>
      </c>
      <c r="O110">
        <v>608.29</v>
      </c>
      <c r="P110">
        <v>575.99420844486701</v>
      </c>
      <c r="Q110">
        <v>459.60711420972098</v>
      </c>
      <c r="R110">
        <v>64.810349123890006</v>
      </c>
      <c r="S110" s="1">
        <f>(Table2[[#This Row],[Close Price]]-Table2[[#This Row],[20D EMA]])/Table2[[#This Row],[20D EMA]]</f>
        <v>6.5774548323990198E-2</v>
      </c>
      <c r="T110" s="1">
        <f>(Table2[[#This Row],[Close Price]]-Table2[[#This Row],[50D EMA]])/Table2[[#This Row],[50D EMA]]</f>
        <v>0.12553215031510842</v>
      </c>
      <c r="U110" s="1">
        <f>(Table2[[#This Row],[Close Price]]-Table2[[#This Row],[200D EMA]])/Table2[[#This Row],[200D EMA]]</f>
        <v>0.41055257840107645</v>
      </c>
      <c r="V110">
        <v>1.1828268269636599</v>
      </c>
      <c r="W110">
        <v>639.04999999999995</v>
      </c>
      <c r="X110">
        <v>661.95</v>
      </c>
      <c r="Y110">
        <v>613.65</v>
      </c>
      <c r="Z110">
        <v>689.85</v>
      </c>
      <c r="AA110">
        <v>613.65</v>
      </c>
      <c r="AB110">
        <v>689.85</v>
      </c>
      <c r="AC110" s="1">
        <f>(Table2[[#This Row],[Close Price]]/Table2[[#This Row],[Day Low]])-1</f>
        <v>1.4474610750332628E-2</v>
      </c>
      <c r="AD110" s="1">
        <f>(Table2[[#This Row],[Day High]]/Table2[[#This Row],[Close Price]])-1</f>
        <v>2.1055067098565639E-2</v>
      </c>
      <c r="AE110" s="1">
        <f>(Table2[[#This Row],[Close Price]]/Table2[[#This Row],[Current Week Low]])-1</f>
        <v>5.6465411879735861E-2</v>
      </c>
      <c r="AF110" s="1">
        <f>(Table2[[#This Row],[Current Week High]]/Table2[[#This Row],[Close Price]])-1</f>
        <v>6.409069875057849E-2</v>
      </c>
      <c r="AG110" s="1">
        <f>(Table2[[#This Row],[Close Price]]/Table2[[#This Row],[Current Month Low]])-1</f>
        <v>5.6465411879735861E-2</v>
      </c>
      <c r="AH110" s="1">
        <f>(Table2[[#This Row],[Current Month High]]/Table2[[#This Row],[Close Price]])-1</f>
        <v>6.409069875057849E-2</v>
      </c>
      <c r="AI110">
        <v>6.4090698750578401</v>
      </c>
      <c r="AJ110">
        <v>170.35029190992401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0.18</v>
      </c>
      <c r="AM110" t="s">
        <v>3215</v>
      </c>
      <c r="AN110">
        <v>21.06</v>
      </c>
      <c r="AO110" t="s">
        <v>3215</v>
      </c>
      <c r="AP110">
        <v>2.4649309179600998E-2</v>
      </c>
      <c r="AQ110">
        <f>(Table2[[#This Row],[Sharpe Ratio]]-AVERAGE(Table2[Sharpe Ratio]))/_xlfn.STDEV.P(Table2[Sharpe Ratio])</f>
        <v>-0.4244507572415569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6.5909860789822838</v>
      </c>
      <c r="AS110">
        <f>_xlfn.RANK.AVG(Table2[[#This Row],[1Y Return vs Nifty Z-Score]],Table2[1Y Return vs Nifty Z-Score])</f>
        <v>27</v>
      </c>
      <c r="AT110">
        <f>_xlfn.RANK.AVG(Table2[[#This Row],[6M Return vs Nifty Z-Score]],Table2[6M Return vs Nifty Z-Score])</f>
        <v>39</v>
      </c>
      <c r="AU110">
        <f>_xlfn.RANK.AVG(Table2[[#This Row],[Sharpe Ratio Z-Score]],Table2[Sharpe Ratio Z-Score])</f>
        <v>452</v>
      </c>
      <c r="AV110">
        <f>(Table2[[#This Row],[Rank 1Y]]+Table2[[#This Row],[Rank 6M]]+Table2[[#This Row],[Rank Sharpe]])/3</f>
        <v>172.66666666666666</v>
      </c>
    </row>
    <row r="111" spans="1:48" x14ac:dyDescent="0.3">
      <c r="A111" t="s">
        <v>1628</v>
      </c>
      <c r="B111" t="s">
        <v>1629</v>
      </c>
      <c r="C111" t="s">
        <v>3159</v>
      </c>
      <c r="D111" t="s">
        <v>46</v>
      </c>
      <c r="E111">
        <v>5691.5593613199999</v>
      </c>
      <c r="F111">
        <v>752.2</v>
      </c>
      <c r="G111">
        <v>49.561598486431997</v>
      </c>
      <c r="H111">
        <f>(Table2[[#This Row],[1Y Return vs Nifty]]-AVERAGE(Table2[1Y Return vs Nifty]))/_xlfn.STDEV.P(Table2[1Y Return vs Nifty])</f>
        <v>0.52301826329917267</v>
      </c>
      <c r="I111">
        <v>8.0856222519230592</v>
      </c>
      <c r="J111">
        <f>(Table2[[#This Row],[1M Return vs Nifty]]-AVERAGE(Table2[1M Return vs Nifty]))/_xlfn.STDEV.P(Table2[1M Return vs Nifty])</f>
        <v>0.29442099257801846</v>
      </c>
      <c r="K111">
        <v>8.1638746437164507</v>
      </c>
      <c r="L111">
        <f>(Table2[[#This Row],[6M Return vs Nifty]]-AVERAGE(Table2[6M Return vs Nifty]))/_xlfn.STDEV.P(Table2[6M Return vs Nifty])</f>
        <v>4.4212263677204766E-2</v>
      </c>
      <c r="M111">
        <v>-4.4894319665649602</v>
      </c>
      <c r="N111">
        <f>(Table2[[#This Row],[1W Return vs Nifty]]-AVERAGE(Table2[1W Return vs Nifty]))/_xlfn.STDEV.P(Table2[1W Return vs Nifty])</f>
        <v>-1.3654991698473045</v>
      </c>
      <c r="O111">
        <v>751.45</v>
      </c>
      <c r="P111">
        <v>762.83588107782498</v>
      </c>
      <c r="Q111">
        <v>710.93781076626203</v>
      </c>
      <c r="R111">
        <v>50.0327172155272</v>
      </c>
      <c r="S111" s="1">
        <f>(Table2[[#This Row],[Close Price]]-Table2[[#This Row],[20D EMA]])/Table2[[#This Row],[20D EMA]]</f>
        <v>9.980703972320181E-4</v>
      </c>
      <c r="T111" s="1">
        <f>(Table2[[#This Row],[Close Price]]-Table2[[#This Row],[50D EMA]])/Table2[[#This Row],[50D EMA]]</f>
        <v>-1.3942554803265545E-2</v>
      </c>
      <c r="U111" s="1">
        <f>(Table2[[#This Row],[Close Price]]-Table2[[#This Row],[200D EMA]])/Table2[[#This Row],[200D EMA]]</f>
        <v>5.8039097947631811E-2</v>
      </c>
      <c r="V111">
        <v>0.73001991861368998</v>
      </c>
      <c r="W111">
        <v>749.05</v>
      </c>
      <c r="X111">
        <v>766.4</v>
      </c>
      <c r="Y111">
        <v>737.3</v>
      </c>
      <c r="Z111">
        <v>798</v>
      </c>
      <c r="AA111">
        <v>737.3</v>
      </c>
      <c r="AB111">
        <v>798.95</v>
      </c>
      <c r="AC111" s="1">
        <f>(Table2[[#This Row],[Close Price]]/Table2[[#This Row],[Day Low]])-1</f>
        <v>4.2053267472133005E-3</v>
      </c>
      <c r="AD111" s="1">
        <f>(Table2[[#This Row],[Day High]]/Table2[[#This Row],[Close Price]])-1</f>
        <v>1.887795798989611E-2</v>
      </c>
      <c r="AE111" s="1">
        <f>(Table2[[#This Row],[Close Price]]/Table2[[#This Row],[Current Week Low]])-1</f>
        <v>2.0208870202088836E-2</v>
      </c>
      <c r="AF111" s="1">
        <f>(Table2[[#This Row],[Current Week High]]/Table2[[#This Row],[Close Price]])-1</f>
        <v>6.0888061685721917E-2</v>
      </c>
      <c r="AG111" s="1">
        <f>(Table2[[#This Row],[Close Price]]/Table2[[#This Row],[Current Month Low]])-1</f>
        <v>2.0208870202088836E-2</v>
      </c>
      <c r="AH111" s="1">
        <f>(Table2[[#This Row],[Current Month High]]/Table2[[#This Row],[Close Price]])-1</f>
        <v>6.2151023663919114E-2</v>
      </c>
      <c r="AI111">
        <v>24.5413453868651</v>
      </c>
      <c r="AJ111">
        <v>84.204726337700507</v>
      </c>
      <c r="AK111" t="str">
        <f>IF(AND(Table2[[#This Row],[20D EMA]]&gt;Table2[[#This Row],[50D EMA]],Table2[[#This Row],[50D EMA]]&gt;Table2[[#This Row],[200D EMA]]),"Uptrend","Downtrend/NoTrend")</f>
        <v>Downtrend/NoTrend</v>
      </c>
      <c r="AL111">
        <v>-7.0000000000000007E-2</v>
      </c>
      <c r="AM111" t="s">
        <v>3216</v>
      </c>
      <c r="AN111">
        <v>4.26</v>
      </c>
      <c r="AO111" t="s">
        <v>3215</v>
      </c>
      <c r="AP111">
        <v>0.171371451157626</v>
      </c>
      <c r="AQ111">
        <f>(Table2[[#This Row],[Sharpe Ratio]]-AVERAGE(Table2[Sharpe Ratio]))/_xlfn.STDEV.P(Table2[Sharpe Ratio])</f>
        <v>1.3276720561470705</v>
      </c>
      <c r="AR1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1">
        <f>_xlfn.RANK.AVG(Table2[[#This Row],[1Y Return vs Nifty Z-Score]],Table2[1Y Return vs Nifty Z-Score])</f>
        <v>161</v>
      </c>
      <c r="AT111">
        <f>_xlfn.RANK.AVG(Table2[[#This Row],[6M Return vs Nifty Z-Score]],Table2[6M Return vs Nifty Z-Score])</f>
        <v>292</v>
      </c>
      <c r="AU111">
        <f>_xlfn.RANK.AVG(Table2[[#This Row],[Sharpe Ratio Z-Score]],Table2[Sharpe Ratio Z-Score])</f>
        <v>66</v>
      </c>
      <c r="AV111">
        <f>(Table2[[#This Row],[Rank 1Y]]+Table2[[#This Row],[Rank 6M]]+Table2[[#This Row],[Rank Sharpe]])/3</f>
        <v>173</v>
      </c>
    </row>
    <row r="112" spans="1:48" x14ac:dyDescent="0.3">
      <c r="A112" t="s">
        <v>767</v>
      </c>
      <c r="B112" t="s">
        <v>768</v>
      </c>
      <c r="C112" t="s">
        <v>3167</v>
      </c>
      <c r="D112" t="s">
        <v>284</v>
      </c>
      <c r="E112">
        <v>20786.107593929999</v>
      </c>
      <c r="F112">
        <v>6154.05</v>
      </c>
      <c r="G112">
        <v>60.3296935965909</v>
      </c>
      <c r="H112">
        <f>(Table2[[#This Row],[1Y Return vs Nifty]]-AVERAGE(Table2[1Y Return vs Nifty]))/_xlfn.STDEV.P(Table2[1Y Return vs Nifty])</f>
        <v>0.71943564827514483</v>
      </c>
      <c r="I112">
        <v>29.531370764169601</v>
      </c>
      <c r="J112">
        <f>(Table2[[#This Row],[1M Return vs Nifty]]-AVERAGE(Table2[1M Return vs Nifty]))/_xlfn.STDEV.P(Table2[1M Return vs Nifty])</f>
        <v>2.3782428701594363</v>
      </c>
      <c r="K112">
        <v>49.350648496690198</v>
      </c>
      <c r="L112">
        <f>(Table2[[#This Row],[6M Return vs Nifty]]-AVERAGE(Table2[6M Return vs Nifty]))/_xlfn.STDEV.P(Table2[6M Return vs Nifty])</f>
        <v>1.3993816984216048</v>
      </c>
      <c r="M112">
        <v>0.71404802981591498</v>
      </c>
      <c r="N112">
        <f>(Table2[[#This Row],[1W Return vs Nifty]]-AVERAGE(Table2[1W Return vs Nifty]))/_xlfn.STDEV.P(Table2[1W Return vs Nifty])</f>
        <v>-2.7335988772996762E-2</v>
      </c>
      <c r="O112">
        <v>5902.35</v>
      </c>
      <c r="P112">
        <v>5376.08962038953</v>
      </c>
      <c r="Q112">
        <v>4373.9392568057301</v>
      </c>
      <c r="R112">
        <v>56.878268654517299</v>
      </c>
      <c r="S112" s="1">
        <f>(Table2[[#This Row],[Close Price]]-Table2[[#This Row],[20D EMA]])/Table2[[#This Row],[20D EMA]]</f>
        <v>4.2644031614526387E-2</v>
      </c>
      <c r="T112" s="1">
        <f>(Table2[[#This Row],[Close Price]]-Table2[[#This Row],[50D EMA]])/Table2[[#This Row],[50D EMA]]</f>
        <v>0.14470747970047834</v>
      </c>
      <c r="U112" s="1">
        <f>(Table2[[#This Row],[Close Price]]-Table2[[#This Row],[200D EMA]])/Table2[[#This Row],[200D EMA]]</f>
        <v>0.40698113043624606</v>
      </c>
      <c r="V112">
        <v>1.11432782754716</v>
      </c>
      <c r="W112">
        <v>6069.5</v>
      </c>
      <c r="X112">
        <v>6264</v>
      </c>
      <c r="Y112">
        <v>5950</v>
      </c>
      <c r="Z112">
        <v>6340</v>
      </c>
      <c r="AA112">
        <v>5950</v>
      </c>
      <c r="AB112">
        <v>6340</v>
      </c>
      <c r="AC112" s="1">
        <f>(Table2[[#This Row],[Close Price]]/Table2[[#This Row],[Day Low]])-1</f>
        <v>1.3930307274075293E-2</v>
      </c>
      <c r="AD112" s="1">
        <f>(Table2[[#This Row],[Day High]]/Table2[[#This Row],[Close Price]])-1</f>
        <v>1.7866283179369669E-2</v>
      </c>
      <c r="AE112" s="1">
        <f>(Table2[[#This Row],[Close Price]]/Table2[[#This Row],[Current Week Low]])-1</f>
        <v>3.4294117647058808E-2</v>
      </c>
      <c r="AF112" s="1">
        <f>(Table2[[#This Row],[Current Week High]]/Table2[[#This Row],[Close Price]])-1</f>
        <v>3.0215874099170481E-2</v>
      </c>
      <c r="AG112" s="1">
        <f>(Table2[[#This Row],[Close Price]]/Table2[[#This Row],[Current Month Low]])-1</f>
        <v>3.4294117647058808E-2</v>
      </c>
      <c r="AH112" s="1">
        <f>(Table2[[#This Row],[Current Month High]]/Table2[[#This Row],[Close Price]])-1</f>
        <v>3.0215874099170481E-2</v>
      </c>
      <c r="AI112">
        <v>16.329896572176001</v>
      </c>
      <c r="AJ112">
        <v>107.168706131861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0.54</v>
      </c>
      <c r="AM112" t="s">
        <v>3215</v>
      </c>
      <c r="AN112">
        <v>-3.96</v>
      </c>
      <c r="AO112" t="s">
        <v>3216</v>
      </c>
      <c r="AP112">
        <v>6.5874779083129997E-2</v>
      </c>
      <c r="AQ112">
        <f>(Table2[[#This Row],[Sharpe Ratio]]-AVERAGE(Table2[Sharpe Ratio]))/_xlfn.STDEV.P(Table2[Sharpe Ratio])</f>
        <v>6.7854530405196595E-2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4.5375787584883858</v>
      </c>
      <c r="AS112">
        <f>_xlfn.RANK.AVG(Table2[[#This Row],[1Y Return vs Nifty Z-Score]],Table2[1Y Return vs Nifty Z-Score])</f>
        <v>132</v>
      </c>
      <c r="AT112">
        <f>_xlfn.RANK.AVG(Table2[[#This Row],[6M Return vs Nifty Z-Score]],Table2[6M Return vs Nifty Z-Score])</f>
        <v>59</v>
      </c>
      <c r="AU112">
        <f>_xlfn.RANK.AVG(Table2[[#This Row],[Sharpe Ratio Z-Score]],Table2[Sharpe Ratio Z-Score])</f>
        <v>329</v>
      </c>
      <c r="AV112">
        <f>(Table2[[#This Row],[Rank 1Y]]+Table2[[#This Row],[Rank 6M]]+Table2[[#This Row],[Rank Sharpe]])/3</f>
        <v>173.33333333333334</v>
      </c>
    </row>
    <row r="113" spans="1:48" x14ac:dyDescent="0.3">
      <c r="A113" t="s">
        <v>530</v>
      </c>
      <c r="B113" t="s">
        <v>531</v>
      </c>
      <c r="C113" t="s">
        <v>3165</v>
      </c>
      <c r="D113" t="s">
        <v>82</v>
      </c>
      <c r="E113">
        <v>38500.059374999997</v>
      </c>
      <c r="F113">
        <v>1050.3</v>
      </c>
      <c r="G113">
        <v>74.582500810386094</v>
      </c>
      <c r="H113">
        <f>(Table2[[#This Row],[1Y Return vs Nifty]]-AVERAGE(Table2[1Y Return vs Nifty]))/_xlfn.STDEV.P(Table2[1Y Return vs Nifty])</f>
        <v>0.97941655416993045</v>
      </c>
      <c r="I113">
        <v>1.10983966948343</v>
      </c>
      <c r="J113">
        <f>(Table2[[#This Row],[1M Return vs Nifty]]-AVERAGE(Table2[1M Return vs Nifty]))/_xlfn.STDEV.P(Table2[1M Return vs Nifty])</f>
        <v>-0.38339579475575952</v>
      </c>
      <c r="K113">
        <v>2.9871966469834099</v>
      </c>
      <c r="L113">
        <f>(Table2[[#This Row],[6M Return vs Nifty]]-AVERAGE(Table2[6M Return vs Nifty]))/_xlfn.STDEV.P(Table2[6M Return vs Nifty])</f>
        <v>-0.12611609997976017</v>
      </c>
      <c r="M113">
        <v>-1.43934060064445</v>
      </c>
      <c r="N113">
        <f>(Table2[[#This Row],[1W Return vs Nifty]]-AVERAGE(Table2[1W Return vs Nifty]))/_xlfn.STDEV.P(Table2[1W Return vs Nifty])</f>
        <v>-0.58111641683850079</v>
      </c>
      <c r="O113">
        <v>1089.52</v>
      </c>
      <c r="P113">
        <v>1156.8394295783401</v>
      </c>
      <c r="Q113">
        <v>1130.62842936889</v>
      </c>
      <c r="R113">
        <v>41.986061571134996</v>
      </c>
      <c r="S113" s="1">
        <f>(Table2[[#This Row],[Close Price]]-Table2[[#This Row],[20D EMA]])/Table2[[#This Row],[20D EMA]]</f>
        <v>-3.599750348777446E-2</v>
      </c>
      <c r="T113" s="1">
        <f>(Table2[[#This Row],[Close Price]]-Table2[[#This Row],[50D EMA]])/Table2[[#This Row],[50D EMA]]</f>
        <v>-9.2095261325223832E-2</v>
      </c>
      <c r="U113" s="1">
        <f>(Table2[[#This Row],[Close Price]]-Table2[[#This Row],[200D EMA]])/Table2[[#This Row],[200D EMA]]</f>
        <v>-7.1047593782626622E-2</v>
      </c>
      <c r="V113">
        <v>0.58898537090504799</v>
      </c>
      <c r="W113">
        <v>1047</v>
      </c>
      <c r="X113">
        <v>1079.95</v>
      </c>
      <c r="Y113">
        <v>1023.6</v>
      </c>
      <c r="Z113">
        <v>1119.5999999999999</v>
      </c>
      <c r="AA113">
        <v>1023.6</v>
      </c>
      <c r="AB113">
        <v>1119.9000000000001</v>
      </c>
      <c r="AC113" s="1">
        <f>(Table2[[#This Row],[Close Price]]/Table2[[#This Row],[Day Low]])-1</f>
        <v>3.1518624641833082E-3</v>
      </c>
      <c r="AD113" s="1">
        <f>(Table2[[#This Row],[Day High]]/Table2[[#This Row],[Close Price]])-1</f>
        <v>2.8230029515376565E-2</v>
      </c>
      <c r="AE113" s="1">
        <f>(Table2[[#This Row],[Close Price]]/Table2[[#This Row],[Current Week Low]])-1</f>
        <v>2.6084407971863843E-2</v>
      </c>
      <c r="AF113" s="1">
        <f>(Table2[[#This Row],[Current Week High]]/Table2[[#This Row],[Close Price]])-1</f>
        <v>6.5981148243358989E-2</v>
      </c>
      <c r="AG113" s="1">
        <f>(Table2[[#This Row],[Close Price]]/Table2[[#This Row],[Current Month Low]])-1</f>
        <v>2.6084407971863843E-2</v>
      </c>
      <c r="AH113" s="1">
        <f>(Table2[[#This Row],[Current Month High]]/Table2[[#This Row],[Close Price]])-1</f>
        <v>6.6266780919737256E-2</v>
      </c>
      <c r="AI113">
        <v>70.874988098638497</v>
      </c>
      <c r="AJ113">
        <v>102.95652173913</v>
      </c>
      <c r="AK113" t="str">
        <f>IF(AND(Table2[[#This Row],[20D EMA]]&gt;Table2[[#This Row],[50D EMA]],Table2[[#This Row],[50D EMA]]&gt;Table2[[#This Row],[200D EMA]]),"Uptrend","Downtrend/NoTrend")</f>
        <v>Downtrend/NoTrend</v>
      </c>
      <c r="AL113">
        <v>0</v>
      </c>
      <c r="AM113">
        <v>0</v>
      </c>
      <c r="AN113">
        <v>-2.11</v>
      </c>
      <c r="AO113" t="s">
        <v>3216</v>
      </c>
      <c r="AP113">
        <v>0.16275662607185101</v>
      </c>
      <c r="AQ113">
        <f>(Table2[[#This Row],[Sharpe Ratio]]-AVERAGE(Table2[Sharpe Ratio]))/_xlfn.STDEV.P(Table2[Sharpe Ratio])</f>
        <v>1.2247957529344327</v>
      </c>
      <c r="AR1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3">
        <f>_xlfn.RANK.AVG(Table2[[#This Row],[1Y Return vs Nifty Z-Score]],Table2[1Y Return vs Nifty Z-Score])</f>
        <v>93</v>
      </c>
      <c r="AT113">
        <f>_xlfn.RANK.AVG(Table2[[#This Row],[6M Return vs Nifty Z-Score]],Table2[6M Return vs Nifty Z-Score])</f>
        <v>352</v>
      </c>
      <c r="AU113">
        <f>_xlfn.RANK.AVG(Table2[[#This Row],[Sharpe Ratio Z-Score]],Table2[Sharpe Ratio Z-Score])</f>
        <v>78</v>
      </c>
      <c r="AV113">
        <f>(Table2[[#This Row],[Rank 1Y]]+Table2[[#This Row],[Rank 6M]]+Table2[[#This Row],[Rank Sharpe]])/3</f>
        <v>174.33333333333334</v>
      </c>
    </row>
    <row r="114" spans="1:48" x14ac:dyDescent="0.3">
      <c r="A114" t="s">
        <v>1009</v>
      </c>
      <c r="B114" t="s">
        <v>1010</v>
      </c>
      <c r="C114" t="s">
        <v>3156</v>
      </c>
      <c r="D114" t="s">
        <v>512</v>
      </c>
      <c r="E114">
        <v>13940.343000000001</v>
      </c>
      <c r="F114">
        <v>145.85</v>
      </c>
      <c r="G114">
        <v>49.848570790110699</v>
      </c>
      <c r="H114">
        <f>(Table2[[#This Row],[1Y Return vs Nifty]]-AVERAGE(Table2[1Y Return vs Nifty]))/_xlfn.STDEV.P(Table2[1Y Return vs Nifty])</f>
        <v>0.52825283346896279</v>
      </c>
      <c r="I114">
        <v>10.810389649568</v>
      </c>
      <c r="J114">
        <f>(Table2[[#This Row],[1M Return vs Nifty]]-AVERAGE(Table2[1M Return vs Nifty]))/_xlfn.STDEV.P(Table2[1M Return vs Nifty])</f>
        <v>0.55917882610808833</v>
      </c>
      <c r="K114">
        <v>70.901150337648403</v>
      </c>
      <c r="L114">
        <f>(Table2[[#This Row],[6M Return vs Nifty]]-AVERAGE(Table2[6M Return vs Nifty]))/_xlfn.STDEV.P(Table2[6M Return vs Nifty])</f>
        <v>2.1084583914037345</v>
      </c>
      <c r="M114">
        <v>5.3034945303262697</v>
      </c>
      <c r="N114">
        <f>(Table2[[#This Row],[1W Return vs Nifty]]-AVERAGE(Table2[1W Return vs Nifty]))/_xlfn.STDEV.P(Table2[1W Return vs Nifty])</f>
        <v>1.1529180590497625</v>
      </c>
      <c r="O114">
        <v>142.41</v>
      </c>
      <c r="P114">
        <v>134.81853697967901</v>
      </c>
      <c r="Q114">
        <v>108.504085484512</v>
      </c>
      <c r="R114">
        <v>56.4449887887044</v>
      </c>
      <c r="S114" s="1">
        <f>(Table2[[#This Row],[Close Price]]-Table2[[#This Row],[20D EMA]])/Table2[[#This Row],[20D EMA]]</f>
        <v>2.4155607050066693E-2</v>
      </c>
      <c r="T114" s="1">
        <f>(Table2[[#This Row],[Close Price]]-Table2[[#This Row],[50D EMA]])/Table2[[#This Row],[50D EMA]]</f>
        <v>8.1824527008357462E-2</v>
      </c>
      <c r="U114" s="1">
        <f>(Table2[[#This Row],[Close Price]]-Table2[[#This Row],[200D EMA]])/Table2[[#This Row],[200D EMA]]</f>
        <v>0.34418901692709802</v>
      </c>
      <c r="V114">
        <v>0.52155192229684699</v>
      </c>
      <c r="W114">
        <v>144.65</v>
      </c>
      <c r="X114">
        <v>149.38</v>
      </c>
      <c r="Y114">
        <v>134.51</v>
      </c>
      <c r="Z114">
        <v>151.49</v>
      </c>
      <c r="AA114">
        <v>134.51</v>
      </c>
      <c r="AB114">
        <v>151.49</v>
      </c>
      <c r="AC114" s="1">
        <f>(Table2[[#This Row],[Close Price]]/Table2[[#This Row],[Day Low]])-1</f>
        <v>8.295886622882831E-3</v>
      </c>
      <c r="AD114" s="1">
        <f>(Table2[[#This Row],[Day High]]/Table2[[#This Row],[Close Price]])-1</f>
        <v>2.4202948234487431E-2</v>
      </c>
      <c r="AE114" s="1">
        <f>(Table2[[#This Row],[Close Price]]/Table2[[#This Row],[Current Week Low]])-1</f>
        <v>8.4305999553936584E-2</v>
      </c>
      <c r="AF114" s="1">
        <f>(Table2[[#This Row],[Current Week High]]/Table2[[#This Row],[Close Price]])-1</f>
        <v>3.8669866300994338E-2</v>
      </c>
      <c r="AG114" s="1">
        <f>(Table2[[#This Row],[Close Price]]/Table2[[#This Row],[Current Month Low]])-1</f>
        <v>8.4305999553936584E-2</v>
      </c>
      <c r="AH114" s="1">
        <f>(Table2[[#This Row],[Current Month High]]/Table2[[#This Row],[Close Price]])-1</f>
        <v>3.8669866300994338E-2</v>
      </c>
      <c r="AI114">
        <v>15.7010627356873</v>
      </c>
      <c r="AJ114">
        <v>111.376811594202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0.54</v>
      </c>
      <c r="AM114" t="s">
        <v>3215</v>
      </c>
      <c r="AN114">
        <v>2.95</v>
      </c>
      <c r="AO114" t="s">
        <v>3215</v>
      </c>
      <c r="AP114">
        <v>6.4112673750057997E-2</v>
      </c>
      <c r="AQ114">
        <f>(Table2[[#This Row],[Sharpe Ratio]]-AVERAGE(Table2[Sharpe Ratio]))/_xlfn.STDEV.P(Table2[Sharpe Ratio])</f>
        <v>4.6811864914860238E-2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4.3956199749454079</v>
      </c>
      <c r="AS114">
        <f>_xlfn.RANK.AVG(Table2[[#This Row],[1Y Return vs Nifty Z-Score]],Table2[1Y Return vs Nifty Z-Score])</f>
        <v>159</v>
      </c>
      <c r="AT114">
        <f>_xlfn.RANK.AVG(Table2[[#This Row],[6M Return vs Nifty Z-Score]],Table2[6M Return vs Nifty Z-Score])</f>
        <v>29</v>
      </c>
      <c r="AU114">
        <f>_xlfn.RANK.AVG(Table2[[#This Row],[Sharpe Ratio Z-Score]],Table2[Sharpe Ratio Z-Score])</f>
        <v>335</v>
      </c>
      <c r="AV114">
        <f>(Table2[[#This Row],[Rank 1Y]]+Table2[[#This Row],[Rank 6M]]+Table2[[#This Row],[Rank Sharpe]])/3</f>
        <v>174.33333333333334</v>
      </c>
    </row>
    <row r="115" spans="1:48" x14ac:dyDescent="0.3">
      <c r="A115" t="s">
        <v>1451</v>
      </c>
      <c r="B115" t="s">
        <v>1452</v>
      </c>
      <c r="C115" t="s">
        <v>3155</v>
      </c>
      <c r="D115" t="s">
        <v>21</v>
      </c>
      <c r="E115">
        <v>7196.7513968350004</v>
      </c>
      <c r="F115">
        <v>869.05</v>
      </c>
      <c r="G115">
        <v>67.561830200255898</v>
      </c>
      <c r="H115">
        <f>(Table2[[#This Row],[1Y Return vs Nifty]]-AVERAGE(Table2[1Y Return vs Nifty]))/_xlfn.STDEV.P(Table2[1Y Return vs Nifty])</f>
        <v>0.85135474305921055</v>
      </c>
      <c r="I115">
        <v>4.7521658225789203</v>
      </c>
      <c r="J115">
        <f>(Table2[[#This Row],[1M Return vs Nifty]]-AVERAGE(Table2[1M Return vs Nifty]))/_xlfn.STDEV.P(Table2[1M Return vs Nifty])</f>
        <v>-2.9481408472011021E-2</v>
      </c>
      <c r="K115">
        <v>11.2716703302195</v>
      </c>
      <c r="L115">
        <f>(Table2[[#This Row],[6M Return vs Nifty]]-AVERAGE(Table2[6M Return vs Nifty]))/_xlfn.STDEV.P(Table2[6M Return vs Nifty])</f>
        <v>0.14646814171255951</v>
      </c>
      <c r="M115">
        <v>-3.1115852573961398</v>
      </c>
      <c r="N115">
        <f>(Table2[[#This Row],[1W Return vs Nifty]]-AVERAGE(Table2[1W Return vs Nifty]))/_xlfn.STDEV.P(Table2[1W Return vs Nifty])</f>
        <v>-1.011162507333659</v>
      </c>
      <c r="O115">
        <v>897.31</v>
      </c>
      <c r="P115">
        <v>883.35683600854702</v>
      </c>
      <c r="Q115">
        <v>770.26785608293096</v>
      </c>
      <c r="R115">
        <v>31.715906450907799</v>
      </c>
      <c r="S115" s="1">
        <f>(Table2[[#This Row],[Close Price]]-Table2[[#This Row],[20D EMA]])/Table2[[#This Row],[20D EMA]]</f>
        <v>-3.1494132462582598E-2</v>
      </c>
      <c r="T115" s="1">
        <f>(Table2[[#This Row],[Close Price]]-Table2[[#This Row],[50D EMA]])/Table2[[#This Row],[50D EMA]]</f>
        <v>-1.6195987199456776E-2</v>
      </c>
      <c r="U115" s="1">
        <f>(Table2[[#This Row],[Close Price]]-Table2[[#This Row],[200D EMA]])/Table2[[#This Row],[200D EMA]]</f>
        <v>0.12824388702835032</v>
      </c>
      <c r="V115">
        <v>0.54350170008546905</v>
      </c>
      <c r="W115">
        <v>860.45</v>
      </c>
      <c r="X115">
        <v>897.25</v>
      </c>
      <c r="Y115">
        <v>860.45</v>
      </c>
      <c r="Z115">
        <v>933</v>
      </c>
      <c r="AA115">
        <v>860.45</v>
      </c>
      <c r="AB115">
        <v>933</v>
      </c>
      <c r="AC115" s="1">
        <f>(Table2[[#This Row],[Close Price]]/Table2[[#This Row],[Day Low]])-1</f>
        <v>9.9947701783948961E-3</v>
      </c>
      <c r="AD115" s="1">
        <f>(Table2[[#This Row],[Day High]]/Table2[[#This Row],[Close Price]])-1</f>
        <v>3.2449226166503697E-2</v>
      </c>
      <c r="AE115" s="1">
        <f>(Table2[[#This Row],[Close Price]]/Table2[[#This Row],[Current Week Low]])-1</f>
        <v>9.9947701783948961E-3</v>
      </c>
      <c r="AF115" s="1">
        <f>(Table2[[#This Row],[Current Week High]]/Table2[[#This Row],[Close Price]])-1</f>
        <v>7.3586099764110235E-2</v>
      </c>
      <c r="AG115" s="1">
        <f>(Table2[[#This Row],[Close Price]]/Table2[[#This Row],[Current Month Low]])-1</f>
        <v>9.9947701783948961E-3</v>
      </c>
      <c r="AH115" s="1">
        <f>(Table2[[#This Row],[Current Month High]]/Table2[[#This Row],[Close Price]])-1</f>
        <v>7.3586099764110235E-2</v>
      </c>
      <c r="AI115">
        <v>14.2569472412404</v>
      </c>
      <c r="AJ115">
        <v>109.409638554216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0.11</v>
      </c>
      <c r="AM115" t="s">
        <v>3215</v>
      </c>
      <c r="AN115">
        <v>-3.03</v>
      </c>
      <c r="AO115" t="s">
        <v>3216</v>
      </c>
      <c r="AP115">
        <v>0.12858299910200999</v>
      </c>
      <c r="AQ115">
        <f>(Table2[[#This Row],[Sharpe Ratio]]-AVERAGE(Table2[Sharpe Ratio]))/_xlfn.STDEV.P(Table2[Sharpe Ratio])</f>
        <v>0.81670198724323118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0.77388095620933117</v>
      </c>
      <c r="AS115">
        <f>_xlfn.RANK.AVG(Table2[[#This Row],[1Y Return vs Nifty Z-Score]],Table2[1Y Return vs Nifty Z-Score])</f>
        <v>116</v>
      </c>
      <c r="AT115">
        <f>_xlfn.RANK.AVG(Table2[[#This Row],[6M Return vs Nifty Z-Score]],Table2[6M Return vs Nifty Z-Score])</f>
        <v>259</v>
      </c>
      <c r="AU115">
        <f>_xlfn.RANK.AVG(Table2[[#This Row],[Sharpe Ratio Z-Score]],Table2[Sharpe Ratio Z-Score])</f>
        <v>148</v>
      </c>
      <c r="AV115">
        <f>(Table2[[#This Row],[Rank 1Y]]+Table2[[#This Row],[Rank 6M]]+Table2[[#This Row],[Rank Sharpe]])/3</f>
        <v>174.33333333333334</v>
      </c>
    </row>
    <row r="116" spans="1:48" x14ac:dyDescent="0.3">
      <c r="A116" t="s">
        <v>724</v>
      </c>
      <c r="B116" t="s">
        <v>725</v>
      </c>
      <c r="C116" t="s">
        <v>3161</v>
      </c>
      <c r="D116" t="s">
        <v>57</v>
      </c>
      <c r="E116">
        <v>24224.799608249999</v>
      </c>
      <c r="F116">
        <v>182.75</v>
      </c>
      <c r="G116">
        <v>77.736926385516796</v>
      </c>
      <c r="H116">
        <f>(Table2[[#This Row],[1Y Return vs Nifty]]-AVERAGE(Table2[1Y Return vs Nifty]))/_xlfn.STDEV.P(Table2[1Y Return vs Nifty])</f>
        <v>1.0369554239728138</v>
      </c>
      <c r="I116">
        <v>4.57845975301462</v>
      </c>
      <c r="J116">
        <f>(Table2[[#This Row],[1M Return vs Nifty]]-AVERAGE(Table2[1M Return vs Nifty]))/_xlfn.STDEV.P(Table2[1M Return vs Nifty])</f>
        <v>-4.6359929071096893E-2</v>
      </c>
      <c r="K116">
        <v>19.076162537050902</v>
      </c>
      <c r="L116">
        <f>(Table2[[#This Row],[6M Return vs Nifty]]-AVERAGE(Table2[6M Return vs Nifty]))/_xlfn.STDEV.P(Table2[6M Return vs Nifty])</f>
        <v>0.40325954106211437</v>
      </c>
      <c r="M116">
        <v>-2.52939741882627</v>
      </c>
      <c r="N116">
        <f>(Table2[[#This Row],[1W Return vs Nifty]]-AVERAGE(Table2[1W Return vs Nifty]))/_xlfn.STDEV.P(Table2[1W Return vs Nifty])</f>
        <v>-0.86144302525910776</v>
      </c>
      <c r="O116">
        <v>186.58</v>
      </c>
      <c r="P116">
        <v>187.049365084535</v>
      </c>
      <c r="Q116">
        <v>161.856500861759</v>
      </c>
      <c r="R116">
        <v>43.633748674183799</v>
      </c>
      <c r="S116" s="1">
        <f>(Table2[[#This Row],[Close Price]]-Table2[[#This Row],[20D EMA]])/Table2[[#This Row],[20D EMA]]</f>
        <v>-2.0527387715725223E-2</v>
      </c>
      <c r="T116" s="1">
        <f>(Table2[[#This Row],[Close Price]]-Table2[[#This Row],[50D EMA]])/Table2[[#This Row],[50D EMA]]</f>
        <v>-2.2985189404903593E-2</v>
      </c>
      <c r="U116" s="1">
        <f>(Table2[[#This Row],[Close Price]]-Table2[[#This Row],[200D EMA]])/Table2[[#This Row],[200D EMA]]</f>
        <v>0.12908656141087624</v>
      </c>
      <c r="V116">
        <v>0.40170085092803798</v>
      </c>
      <c r="W116">
        <v>181.99</v>
      </c>
      <c r="X116">
        <v>186.48</v>
      </c>
      <c r="Y116">
        <v>179.2</v>
      </c>
      <c r="Z116">
        <v>191.4</v>
      </c>
      <c r="AA116">
        <v>179.2</v>
      </c>
      <c r="AB116">
        <v>192.56</v>
      </c>
      <c r="AC116" s="1">
        <f>(Table2[[#This Row],[Close Price]]/Table2[[#This Row],[Day Low]])-1</f>
        <v>4.1760536293202755E-3</v>
      </c>
      <c r="AD116" s="1">
        <f>(Table2[[#This Row],[Day High]]/Table2[[#This Row],[Close Price]])-1</f>
        <v>2.0410396716826318E-2</v>
      </c>
      <c r="AE116" s="1">
        <f>(Table2[[#This Row],[Close Price]]/Table2[[#This Row],[Current Week Low]])-1</f>
        <v>1.9810267857143016E-2</v>
      </c>
      <c r="AF116" s="1">
        <f>(Table2[[#This Row],[Current Week High]]/Table2[[#This Row],[Close Price]])-1</f>
        <v>4.7332421340629205E-2</v>
      </c>
      <c r="AG116" s="1">
        <f>(Table2[[#This Row],[Close Price]]/Table2[[#This Row],[Current Month Low]])-1</f>
        <v>1.9810267857143016E-2</v>
      </c>
      <c r="AH116" s="1">
        <f>(Table2[[#This Row],[Current Month High]]/Table2[[#This Row],[Close Price]])-1</f>
        <v>5.3679890560875521E-2</v>
      </c>
      <c r="AI116">
        <v>16.273597811217499</v>
      </c>
      <c r="AJ116">
        <v>109.57568807339401</v>
      </c>
      <c r="AK116" t="str">
        <f>IF(AND(Table2[[#This Row],[20D EMA]]&gt;Table2[[#This Row],[50D EMA]],Table2[[#This Row],[50D EMA]]&gt;Table2[[#This Row],[200D EMA]]),"Uptrend","Downtrend/NoTrend")</f>
        <v>Downtrend/NoTrend</v>
      </c>
      <c r="AL116">
        <v>7.0000000000000007E-2</v>
      </c>
      <c r="AM116" t="s">
        <v>3215</v>
      </c>
      <c r="AN116">
        <v>-2.82</v>
      </c>
      <c r="AO116" t="s">
        <v>3216</v>
      </c>
      <c r="AP116">
        <v>8.9983039155930006E-2</v>
      </c>
      <c r="AQ116">
        <f>(Table2[[#This Row],[Sharpe Ratio]]-AVERAGE(Table2[Sharpe Ratio]))/_xlfn.STDEV.P(Table2[Sharpe Ratio])</f>
        <v>0.35574994888256295</v>
      </c>
      <c r="AR1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6">
        <f>_xlfn.RANK.AVG(Table2[[#This Row],[1Y Return vs Nifty Z-Score]],Table2[1Y Return vs Nifty Z-Score])</f>
        <v>90</v>
      </c>
      <c r="AT116">
        <f>_xlfn.RANK.AVG(Table2[[#This Row],[6M Return vs Nifty Z-Score]],Table2[6M Return vs Nifty Z-Score])</f>
        <v>185</v>
      </c>
      <c r="AU116">
        <f>_xlfn.RANK.AVG(Table2[[#This Row],[Sharpe Ratio Z-Score]],Table2[Sharpe Ratio Z-Score])</f>
        <v>254</v>
      </c>
      <c r="AV116">
        <f>(Table2[[#This Row],[Rank 1Y]]+Table2[[#This Row],[Rank 6M]]+Table2[[#This Row],[Rank Sharpe]])/3</f>
        <v>176.33333333333334</v>
      </c>
    </row>
    <row r="117" spans="1:48" x14ac:dyDescent="0.3">
      <c r="A117" t="s">
        <v>1125</v>
      </c>
      <c r="B117" t="s">
        <v>1126</v>
      </c>
      <c r="C117" t="s">
        <v>3165</v>
      </c>
      <c r="D117" t="s">
        <v>253</v>
      </c>
      <c r="E117">
        <v>10978.8600348</v>
      </c>
      <c r="F117">
        <v>5409.35</v>
      </c>
      <c r="G117">
        <v>30.289873307238501</v>
      </c>
      <c r="H117">
        <f>(Table2[[#This Row],[1Y Return vs Nifty]]-AVERAGE(Table2[1Y Return vs Nifty]))/_xlfn.STDEV.P(Table2[1Y Return vs Nifty])</f>
        <v>0.17148887718689443</v>
      </c>
      <c r="I117">
        <v>10.6959917591339</v>
      </c>
      <c r="J117">
        <f>(Table2[[#This Row],[1M Return vs Nifty]]-AVERAGE(Table2[1M Return vs Nifty]))/_xlfn.STDEV.P(Table2[1M Return vs Nifty])</f>
        <v>0.5480631111821388</v>
      </c>
      <c r="K117">
        <v>12.805151802538999</v>
      </c>
      <c r="L117">
        <f>(Table2[[#This Row],[6M Return vs Nifty]]-AVERAGE(Table2[6M Return vs Nifty]))/_xlfn.STDEV.P(Table2[6M Return vs Nifty])</f>
        <v>0.19692432037449134</v>
      </c>
      <c r="M117">
        <v>2.97394962893312</v>
      </c>
      <c r="N117">
        <f>(Table2[[#This Row],[1W Return vs Nifty]]-AVERAGE(Table2[1W Return vs Nifty]))/_xlfn.STDEV.P(Table2[1W Return vs Nifty])</f>
        <v>0.55383605664524782</v>
      </c>
      <c r="O117">
        <v>5380.1</v>
      </c>
      <c r="P117">
        <v>5370.3235441623501</v>
      </c>
      <c r="Q117">
        <v>4748.6677781757098</v>
      </c>
      <c r="R117">
        <v>54.036426865097098</v>
      </c>
      <c r="S117" s="1">
        <f>(Table2[[#This Row],[Close Price]]-Table2[[#This Row],[20D EMA]])/Table2[[#This Row],[20D EMA]]</f>
        <v>5.4367019200386602E-3</v>
      </c>
      <c r="T117" s="1">
        <f>(Table2[[#This Row],[Close Price]]-Table2[[#This Row],[50D EMA]])/Table2[[#This Row],[50D EMA]]</f>
        <v>7.2670585890626258E-3</v>
      </c>
      <c r="U117" s="1">
        <f>(Table2[[#This Row],[Close Price]]-Table2[[#This Row],[200D EMA]])/Table2[[#This Row],[200D EMA]]</f>
        <v>0.1391300155510361</v>
      </c>
      <c r="V117">
        <v>0.66700030131017896</v>
      </c>
      <c r="W117">
        <v>5380.9</v>
      </c>
      <c r="X117">
        <v>5469.35</v>
      </c>
      <c r="Y117">
        <v>5154</v>
      </c>
      <c r="Z117">
        <v>5497.25</v>
      </c>
      <c r="AA117">
        <v>5154</v>
      </c>
      <c r="AB117">
        <v>5497.25</v>
      </c>
      <c r="AC117" s="1">
        <f>(Table2[[#This Row],[Close Price]]/Table2[[#This Row],[Day Low]])-1</f>
        <v>5.2872196101025892E-3</v>
      </c>
      <c r="AD117" s="1">
        <f>(Table2[[#This Row],[Day High]]/Table2[[#This Row],[Close Price]])-1</f>
        <v>1.1091905681828607E-2</v>
      </c>
      <c r="AE117" s="1">
        <f>(Table2[[#This Row],[Close Price]]/Table2[[#This Row],[Current Week Low]])-1</f>
        <v>4.9544043461389187E-2</v>
      </c>
      <c r="AF117" s="1">
        <f>(Table2[[#This Row],[Current Week High]]/Table2[[#This Row],[Close Price]])-1</f>
        <v>1.6249641823878891E-2</v>
      </c>
      <c r="AG117" s="1">
        <f>(Table2[[#This Row],[Close Price]]/Table2[[#This Row],[Current Month Low]])-1</f>
        <v>4.9544043461389187E-2</v>
      </c>
      <c r="AH117" s="1">
        <f>(Table2[[#This Row],[Current Month High]]/Table2[[#This Row],[Close Price]])-1</f>
        <v>1.6249641823878891E-2</v>
      </c>
      <c r="AI117">
        <v>10.9005703088171</v>
      </c>
      <c r="AJ117">
        <v>79.593293492695906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0.11</v>
      </c>
      <c r="AM117" t="s">
        <v>3215</v>
      </c>
      <c r="AN117">
        <v>-3.79</v>
      </c>
      <c r="AO117" t="s">
        <v>3216</v>
      </c>
      <c r="AP117">
        <v>0.187634305313366</v>
      </c>
      <c r="AQ117">
        <f>(Table2[[#This Row],[Sharpe Ratio]]-AVERAGE(Table2[Sharpe Ratio]))/_xlfn.STDEV.P(Table2[Sharpe Ratio])</f>
        <v>1.5218794020386797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2.9921917674274523</v>
      </c>
      <c r="AS117">
        <f>_xlfn.RANK.AVG(Table2[[#This Row],[1Y Return vs Nifty Z-Score]],Table2[1Y Return vs Nifty Z-Score])</f>
        <v>241</v>
      </c>
      <c r="AT117">
        <f>_xlfn.RANK.AVG(Table2[[#This Row],[6M Return vs Nifty Z-Score]],Table2[6M Return vs Nifty Z-Score])</f>
        <v>243</v>
      </c>
      <c r="AU117">
        <f>_xlfn.RANK.AVG(Table2[[#This Row],[Sharpe Ratio Z-Score]],Table2[Sharpe Ratio Z-Score])</f>
        <v>46</v>
      </c>
      <c r="AV117">
        <f>(Table2[[#This Row],[Rank 1Y]]+Table2[[#This Row],[Rank 6M]]+Table2[[#This Row],[Rank Sharpe]])/3</f>
        <v>176.66666666666666</v>
      </c>
    </row>
    <row r="118" spans="1:48" x14ac:dyDescent="0.3">
      <c r="A118" t="s">
        <v>606</v>
      </c>
      <c r="B118" t="s">
        <v>607</v>
      </c>
      <c r="C118" t="s">
        <v>3156</v>
      </c>
      <c r="D118" t="s">
        <v>387</v>
      </c>
      <c r="E118">
        <v>31509.997010909901</v>
      </c>
      <c r="F118">
        <v>1678.05</v>
      </c>
      <c r="G118">
        <v>26.1998189471933</v>
      </c>
      <c r="H118">
        <f>(Table2[[#This Row],[1Y Return vs Nifty]]-AVERAGE(Table2[1Y Return vs Nifty]))/_xlfn.STDEV.P(Table2[1Y Return vs Nifty])</f>
        <v>9.6883501436475714E-2</v>
      </c>
      <c r="I118">
        <v>-9.2371201188910206</v>
      </c>
      <c r="J118">
        <f>(Table2[[#This Row],[1M Return vs Nifty]]-AVERAGE(Table2[1M Return vs Nifty]))/_xlfn.STDEV.P(Table2[1M Return vs Nifty])</f>
        <v>-1.3887802028195488</v>
      </c>
      <c r="K118">
        <v>45.490396623495101</v>
      </c>
      <c r="L118">
        <f>(Table2[[#This Row],[6M Return vs Nifty]]-AVERAGE(Table2[6M Return vs Nifty]))/_xlfn.STDEV.P(Table2[6M Return vs Nifty])</f>
        <v>1.2723677359383281</v>
      </c>
      <c r="M118">
        <v>-1.8963378299821101</v>
      </c>
      <c r="N118">
        <f>(Table2[[#This Row],[1W Return vs Nifty]]-AVERAGE(Table2[1W Return vs Nifty]))/_xlfn.STDEV.P(Table2[1W Return vs Nifty])</f>
        <v>-0.69864100933774442</v>
      </c>
      <c r="O118">
        <v>1791.12</v>
      </c>
      <c r="P118">
        <v>1800.9214883110999</v>
      </c>
      <c r="Q118">
        <v>1484.7580476552901</v>
      </c>
      <c r="R118">
        <v>25.891695035128699</v>
      </c>
      <c r="S118" s="1">
        <f>(Table2[[#This Row],[Close Price]]-Table2[[#This Row],[20D EMA]])/Table2[[#This Row],[20D EMA]]</f>
        <v>-6.3128098619857936E-2</v>
      </c>
      <c r="T118" s="1">
        <f>(Table2[[#This Row],[Close Price]]-Table2[[#This Row],[50D EMA]])/Table2[[#This Row],[50D EMA]]</f>
        <v>-6.8227009954958409E-2</v>
      </c>
      <c r="U118" s="1">
        <f>(Table2[[#This Row],[Close Price]]-Table2[[#This Row],[200D EMA]])/Table2[[#This Row],[200D EMA]]</f>
        <v>0.13018414188759841</v>
      </c>
      <c r="V118">
        <v>0.483928044117164</v>
      </c>
      <c r="W118">
        <v>1656.45</v>
      </c>
      <c r="X118">
        <v>1708.85</v>
      </c>
      <c r="Y118">
        <v>1656.45</v>
      </c>
      <c r="Z118">
        <v>1825.95</v>
      </c>
      <c r="AA118">
        <v>1656.45</v>
      </c>
      <c r="AB118">
        <v>1825.95</v>
      </c>
      <c r="AC118" s="1">
        <f>(Table2[[#This Row],[Close Price]]/Table2[[#This Row],[Day Low]])-1</f>
        <v>1.3039934800325836E-2</v>
      </c>
      <c r="AD118" s="1">
        <f>(Table2[[#This Row],[Day High]]/Table2[[#This Row],[Close Price]])-1</f>
        <v>1.835463782366431E-2</v>
      </c>
      <c r="AE118" s="1">
        <f>(Table2[[#This Row],[Close Price]]/Table2[[#This Row],[Current Week Low]])-1</f>
        <v>1.3039934800325836E-2</v>
      </c>
      <c r="AF118" s="1">
        <f>(Table2[[#This Row],[Current Week High]]/Table2[[#This Row],[Close Price]])-1</f>
        <v>8.8138017341557129E-2</v>
      </c>
      <c r="AG118" s="1">
        <f>(Table2[[#This Row],[Close Price]]/Table2[[#This Row],[Current Month Low]])-1</f>
        <v>1.3039934800325836E-2</v>
      </c>
      <c r="AH118" s="1">
        <f>(Table2[[#This Row],[Current Month High]]/Table2[[#This Row],[Close Price]])-1</f>
        <v>8.8138017341557129E-2</v>
      </c>
      <c r="AI118">
        <v>28.419892136706199</v>
      </c>
      <c r="AJ118">
        <v>74.596816148163498</v>
      </c>
      <c r="AK118" t="str">
        <f>IF(AND(Table2[[#This Row],[20D EMA]]&gt;Table2[[#This Row],[50D EMA]],Table2[[#This Row],[50D EMA]]&gt;Table2[[#This Row],[200D EMA]]),"Uptrend","Downtrend/NoTrend")</f>
        <v>Downtrend/NoTrend</v>
      </c>
      <c r="AL118">
        <v>-0.01</v>
      </c>
      <c r="AM118" t="s">
        <v>3216</v>
      </c>
      <c r="AN118">
        <v>-12.61</v>
      </c>
      <c r="AO118" t="s">
        <v>3216</v>
      </c>
      <c r="AP118">
        <v>0.10866449006656199</v>
      </c>
      <c r="AQ118">
        <f>(Table2[[#This Row],[Sharpe Ratio]]-AVERAGE(Table2[Sharpe Ratio]))/_xlfn.STDEV.P(Table2[Sharpe Ratio])</f>
        <v>0.57883963314181019</v>
      </c>
      <c r="AR1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8">
        <f>_xlfn.RANK.AVG(Table2[[#This Row],[1Y Return vs Nifty Z-Score]],Table2[1Y Return vs Nifty Z-Score])</f>
        <v>265</v>
      </c>
      <c r="AT118">
        <f>_xlfn.RANK.AVG(Table2[[#This Row],[6M Return vs Nifty Z-Score]],Table2[6M Return vs Nifty Z-Score])</f>
        <v>69</v>
      </c>
      <c r="AU118">
        <f>_xlfn.RANK.AVG(Table2[[#This Row],[Sharpe Ratio Z-Score]],Table2[Sharpe Ratio Z-Score])</f>
        <v>198</v>
      </c>
      <c r="AV118">
        <f>(Table2[[#This Row],[Rank 1Y]]+Table2[[#This Row],[Rank 6M]]+Table2[[#This Row],[Rank Sharpe]])/3</f>
        <v>177.33333333333334</v>
      </c>
    </row>
    <row r="119" spans="1:48" x14ac:dyDescent="0.3">
      <c r="A119" t="s">
        <v>745</v>
      </c>
      <c r="B119" t="s">
        <v>746</v>
      </c>
      <c r="C119" t="s">
        <v>3160</v>
      </c>
      <c r="D119" t="s">
        <v>231</v>
      </c>
      <c r="E119">
        <v>22813.921379025</v>
      </c>
      <c r="F119">
        <v>570.15</v>
      </c>
      <c r="G119">
        <v>28.2619781039974</v>
      </c>
      <c r="H119">
        <f>(Table2[[#This Row],[1Y Return vs Nifty]]-AVERAGE(Table2[1Y Return vs Nifty]))/_xlfn.STDEV.P(Table2[1Y Return vs Nifty])</f>
        <v>0.13449868823043223</v>
      </c>
      <c r="I119">
        <v>8.9237383662587906</v>
      </c>
      <c r="J119">
        <f>(Table2[[#This Row],[1M Return vs Nifty]]-AVERAGE(Table2[1M Return vs Nifty]))/_xlfn.STDEV.P(Table2[1M Return vs Nifty])</f>
        <v>0.37585833173216365</v>
      </c>
      <c r="K119">
        <v>32.429065883850797</v>
      </c>
      <c r="L119">
        <f>(Table2[[#This Row],[6M Return vs Nifty]]-AVERAGE(Table2[6M Return vs Nifty]))/_xlfn.STDEV.P(Table2[6M Return vs Nifty])</f>
        <v>0.84261044883837133</v>
      </c>
      <c r="M119">
        <v>2.1989328218394899</v>
      </c>
      <c r="N119">
        <f>(Table2[[#This Row],[1W Return vs Nifty]]-AVERAGE(Table2[1W Return vs Nifty]))/_xlfn.STDEV.P(Table2[1W Return vs Nifty])</f>
        <v>0.35452733312026308</v>
      </c>
      <c r="O119">
        <v>545.98</v>
      </c>
      <c r="P119">
        <v>530.12098670469697</v>
      </c>
      <c r="Q119">
        <v>461.928969626374</v>
      </c>
      <c r="R119">
        <v>74.994249636594404</v>
      </c>
      <c r="S119" s="1">
        <f>(Table2[[#This Row],[Close Price]]-Table2[[#This Row],[20D EMA]])/Table2[[#This Row],[20D EMA]]</f>
        <v>4.4269020843254257E-2</v>
      </c>
      <c r="T119" s="1">
        <f>(Table2[[#This Row],[Close Price]]-Table2[[#This Row],[50D EMA]])/Table2[[#This Row],[50D EMA]]</f>
        <v>7.55092031804451E-2</v>
      </c>
      <c r="U119" s="1">
        <f>(Table2[[#This Row],[Close Price]]-Table2[[#This Row],[200D EMA]])/Table2[[#This Row],[200D EMA]]</f>
        <v>0.23428067406371877</v>
      </c>
      <c r="V119">
        <v>0.62632126348649197</v>
      </c>
      <c r="W119">
        <v>556.04999999999995</v>
      </c>
      <c r="X119">
        <v>574.45000000000005</v>
      </c>
      <c r="Y119">
        <v>534</v>
      </c>
      <c r="Z119">
        <v>584</v>
      </c>
      <c r="AA119">
        <v>533.4</v>
      </c>
      <c r="AB119">
        <v>584</v>
      </c>
      <c r="AC119" s="1">
        <f>(Table2[[#This Row],[Close Price]]/Table2[[#This Row],[Day Low]])-1</f>
        <v>2.5357431885621784E-2</v>
      </c>
      <c r="AD119" s="1">
        <f>(Table2[[#This Row],[Day High]]/Table2[[#This Row],[Close Price]])-1</f>
        <v>7.5418749451898748E-3</v>
      </c>
      <c r="AE119" s="1">
        <f>(Table2[[#This Row],[Close Price]]/Table2[[#This Row],[Current Week Low]])-1</f>
        <v>6.7696629213483073E-2</v>
      </c>
      <c r="AF119" s="1">
        <f>(Table2[[#This Row],[Current Week High]]/Table2[[#This Row],[Close Price]])-1</f>
        <v>2.4291853021134902E-2</v>
      </c>
      <c r="AG119" s="1">
        <f>(Table2[[#This Row],[Close Price]]/Table2[[#This Row],[Current Month Low]])-1</f>
        <v>6.889763779527569E-2</v>
      </c>
      <c r="AH119" s="1">
        <f>(Table2[[#This Row],[Current Month High]]/Table2[[#This Row],[Close Price]])-1</f>
        <v>2.4291853021134902E-2</v>
      </c>
      <c r="AI119">
        <v>2.4291853021134902</v>
      </c>
      <c r="AJ119">
        <v>62.9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0.17</v>
      </c>
      <c r="AM119" t="s">
        <v>3215</v>
      </c>
      <c r="AN119">
        <v>7.11</v>
      </c>
      <c r="AO119" t="s">
        <v>3215</v>
      </c>
      <c r="AP119">
        <v>0.11666212761540801</v>
      </c>
      <c r="AQ119">
        <f>(Table2[[#This Row],[Sharpe Ratio]]-AVERAGE(Table2[Sharpe Ratio]))/_xlfn.STDEV.P(Table2[Sharpe Ratio])</f>
        <v>0.67434562162884681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2.3818404235500772</v>
      </c>
      <c r="AS119">
        <f>_xlfn.RANK.AVG(Table2[[#This Row],[1Y Return vs Nifty Z-Score]],Table2[1Y Return vs Nifty Z-Score])</f>
        <v>252</v>
      </c>
      <c r="AT119">
        <f>_xlfn.RANK.AVG(Table2[[#This Row],[6M Return vs Nifty Z-Score]],Table2[6M Return vs Nifty Z-Score])</f>
        <v>107</v>
      </c>
      <c r="AU119">
        <f>_xlfn.RANK.AVG(Table2[[#This Row],[Sharpe Ratio Z-Score]],Table2[Sharpe Ratio Z-Score])</f>
        <v>177</v>
      </c>
      <c r="AV119">
        <f>(Table2[[#This Row],[Rank 1Y]]+Table2[[#This Row],[Rank 6M]]+Table2[[#This Row],[Rank Sharpe]])/3</f>
        <v>178.66666666666666</v>
      </c>
    </row>
    <row r="120" spans="1:48" x14ac:dyDescent="0.3">
      <c r="A120" t="s">
        <v>1191</v>
      </c>
      <c r="B120" t="s">
        <v>1192</v>
      </c>
      <c r="C120" t="s">
        <v>3159</v>
      </c>
      <c r="D120" t="s">
        <v>937</v>
      </c>
      <c r="E120">
        <v>10113.2488054</v>
      </c>
      <c r="F120">
        <v>1375.4</v>
      </c>
      <c r="G120">
        <v>59.8401552157815</v>
      </c>
      <c r="H120">
        <f>(Table2[[#This Row],[1Y Return vs Nifty]]-AVERAGE(Table2[1Y Return vs Nifty]))/_xlfn.STDEV.P(Table2[1Y Return vs Nifty])</f>
        <v>0.71050613496566062</v>
      </c>
      <c r="I120">
        <v>13.643128774427501</v>
      </c>
      <c r="J120">
        <f>(Table2[[#This Row],[1M Return vs Nifty]]-AVERAGE(Table2[1M Return vs Nifty]))/_xlfn.STDEV.P(Table2[1M Return vs Nifty])</f>
        <v>0.83442796271398578</v>
      </c>
      <c r="K120">
        <v>28.071210225180501</v>
      </c>
      <c r="L120">
        <f>(Table2[[#This Row],[6M Return vs Nifty]]-AVERAGE(Table2[6M Return vs Nifty]))/_xlfn.STDEV.P(Table2[6M Return vs Nifty])</f>
        <v>0.69922381674284695</v>
      </c>
      <c r="M120">
        <v>1.2193793229732099</v>
      </c>
      <c r="N120">
        <f>(Table2[[#This Row],[1W Return vs Nifty]]-AVERAGE(Table2[1W Return vs Nifty]))/_xlfn.STDEV.P(Table2[1W Return vs Nifty])</f>
        <v>0.10261852843819286</v>
      </c>
      <c r="O120">
        <v>1343.87</v>
      </c>
      <c r="P120">
        <v>1352.3162724118199</v>
      </c>
      <c r="Q120">
        <v>1205.9242517032001</v>
      </c>
      <c r="R120">
        <v>60.640184060597903</v>
      </c>
      <c r="S120" s="1">
        <f>(Table2[[#This Row],[Close Price]]-Table2[[#This Row],[20D EMA]])/Table2[[#This Row],[20D EMA]]</f>
        <v>2.3462090827237905E-2</v>
      </c>
      <c r="T120" s="1">
        <f>(Table2[[#This Row],[Close Price]]-Table2[[#This Row],[50D EMA]])/Table2[[#This Row],[50D EMA]]</f>
        <v>1.7069769889710023E-2</v>
      </c>
      <c r="U120" s="1">
        <f>(Table2[[#This Row],[Close Price]]-Table2[[#This Row],[200D EMA]])/Table2[[#This Row],[200D EMA]]</f>
        <v>0.14053598147432489</v>
      </c>
      <c r="V120">
        <v>0.43650621003086498</v>
      </c>
      <c r="W120">
        <v>1348.8</v>
      </c>
      <c r="X120">
        <v>1379.9</v>
      </c>
      <c r="Y120">
        <v>1282.25</v>
      </c>
      <c r="Z120">
        <v>1393.1</v>
      </c>
      <c r="AA120">
        <v>1282.25</v>
      </c>
      <c r="AB120">
        <v>1393.1</v>
      </c>
      <c r="AC120" s="1">
        <f>(Table2[[#This Row],[Close Price]]/Table2[[#This Row],[Day Low]])-1</f>
        <v>1.972123368920542E-2</v>
      </c>
      <c r="AD120" s="1">
        <f>(Table2[[#This Row],[Day High]]/Table2[[#This Row],[Close Price]])-1</f>
        <v>3.2717754834956647E-3</v>
      </c>
      <c r="AE120" s="1">
        <f>(Table2[[#This Row],[Close Price]]/Table2[[#This Row],[Current Week Low]])-1</f>
        <v>7.2645739910313978E-2</v>
      </c>
      <c r="AF120" s="1">
        <f>(Table2[[#This Row],[Current Week High]]/Table2[[#This Row],[Close Price]])-1</f>
        <v>1.286898356841637E-2</v>
      </c>
      <c r="AG120" s="1">
        <f>(Table2[[#This Row],[Close Price]]/Table2[[#This Row],[Current Month Low]])-1</f>
        <v>7.2645739910313978E-2</v>
      </c>
      <c r="AH120" s="1">
        <f>(Table2[[#This Row],[Current Month High]]/Table2[[#This Row],[Close Price]])-1</f>
        <v>1.286898356841637E-2</v>
      </c>
      <c r="AI120">
        <v>15.693616402501</v>
      </c>
      <c r="AJ120">
        <v>90.327267695288199</v>
      </c>
      <c r="AK120" t="str">
        <f>IF(AND(Table2[[#This Row],[20D EMA]]&gt;Table2[[#This Row],[50D EMA]],Table2[[#This Row],[50D EMA]]&gt;Table2[[#This Row],[200D EMA]]),"Uptrend","Downtrend/NoTrend")</f>
        <v>Downtrend/NoTrend</v>
      </c>
      <c r="AL120">
        <v>0.02</v>
      </c>
      <c r="AM120" t="s">
        <v>3215</v>
      </c>
      <c r="AN120">
        <v>3.01</v>
      </c>
      <c r="AO120" t="s">
        <v>3215</v>
      </c>
      <c r="AP120">
        <v>8.3401751440419003E-2</v>
      </c>
      <c r="AQ120">
        <f>(Table2[[#This Row],[Sharpe Ratio]]-AVERAGE(Table2[Sharpe Ratio]))/_xlfn.STDEV.P(Table2[Sharpe Ratio])</f>
        <v>0.27715769148798225</v>
      </c>
      <c r="AR1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0">
        <f>_xlfn.RANK.AVG(Table2[[#This Row],[1Y Return vs Nifty Z-Score]],Table2[1Y Return vs Nifty Z-Score])</f>
        <v>133</v>
      </c>
      <c r="AT120">
        <f>_xlfn.RANK.AVG(Table2[[#This Row],[6M Return vs Nifty Z-Score]],Table2[6M Return vs Nifty Z-Score])</f>
        <v>134</v>
      </c>
      <c r="AU120">
        <f>_xlfn.RANK.AVG(Table2[[#This Row],[Sharpe Ratio Z-Score]],Table2[Sharpe Ratio Z-Score])</f>
        <v>270</v>
      </c>
      <c r="AV120">
        <f>(Table2[[#This Row],[Rank 1Y]]+Table2[[#This Row],[Rank 6M]]+Table2[[#This Row],[Rank Sharpe]])/3</f>
        <v>179</v>
      </c>
    </row>
    <row r="121" spans="1:48" x14ac:dyDescent="0.3">
      <c r="A121" t="s">
        <v>25</v>
      </c>
      <c r="B121" t="s">
        <v>26</v>
      </c>
      <c r="C121" t="s">
        <v>3157</v>
      </c>
      <c r="D121" t="s">
        <v>27</v>
      </c>
      <c r="E121">
        <v>938984.58899803006</v>
      </c>
      <c r="F121">
        <v>1569.9</v>
      </c>
      <c r="G121">
        <v>43.393296785704301</v>
      </c>
      <c r="H121">
        <f>(Table2[[#This Row],[1Y Return vs Nifty]]-AVERAGE(Table2[1Y Return vs Nifty]))/_xlfn.STDEV.P(Table2[1Y Return vs Nifty])</f>
        <v>0.41050424132914409</v>
      </c>
      <c r="I121">
        <v>-1.7684578227002601</v>
      </c>
      <c r="J121">
        <f>(Table2[[#This Row],[1M Return vs Nifty]]-AVERAGE(Table2[1M Return vs Nifty]))/_xlfn.STDEV.P(Table2[1M Return vs Nifty])</f>
        <v>-0.66307170725538811</v>
      </c>
      <c r="K121">
        <v>13.5541390677752</v>
      </c>
      <c r="L121">
        <f>(Table2[[#This Row],[6M Return vs Nifty]]-AVERAGE(Table2[6M Return vs Nifty]))/_xlfn.STDEV.P(Table2[6M Return vs Nifty])</f>
        <v>0.2215682668142927</v>
      </c>
      <c r="M121">
        <v>-2.0047902037087399</v>
      </c>
      <c r="N121">
        <f>(Table2[[#This Row],[1W Return vs Nifty]]-AVERAGE(Table2[1W Return vs Nifty]))/_xlfn.STDEV.P(Table2[1W Return vs Nifty])</f>
        <v>-0.72653137761474851</v>
      </c>
      <c r="O121">
        <v>1631.01</v>
      </c>
      <c r="P121">
        <v>1623.8271659367001</v>
      </c>
      <c r="Q121">
        <v>1419.9228165076299</v>
      </c>
      <c r="R121">
        <v>23.618387951174199</v>
      </c>
      <c r="S121" s="1">
        <f>(Table2[[#This Row],[Close Price]]-Table2[[#This Row],[20D EMA]])/Table2[[#This Row],[20D EMA]]</f>
        <v>-3.7467581437268874E-2</v>
      </c>
      <c r="T121" s="1">
        <f>(Table2[[#This Row],[Close Price]]-Table2[[#This Row],[50D EMA]])/Table2[[#This Row],[50D EMA]]</f>
        <v>-3.3209917328604545E-2</v>
      </c>
      <c r="U121" s="1">
        <f>(Table2[[#This Row],[Close Price]]-Table2[[#This Row],[200D EMA]])/Table2[[#This Row],[200D EMA]]</f>
        <v>0.10562347597262112</v>
      </c>
      <c r="V121">
        <v>0.76780848847781802</v>
      </c>
      <c r="W121">
        <v>1558.85</v>
      </c>
      <c r="X121">
        <v>1579.5</v>
      </c>
      <c r="Y121">
        <v>1558.85</v>
      </c>
      <c r="Z121">
        <v>1623.85</v>
      </c>
      <c r="AA121">
        <v>1558.85</v>
      </c>
      <c r="AB121">
        <v>1626.35</v>
      </c>
      <c r="AC121" s="1">
        <f>(Table2[[#This Row],[Close Price]]/Table2[[#This Row],[Day Low]])-1</f>
        <v>7.0885588735287719E-3</v>
      </c>
      <c r="AD121" s="1">
        <f>(Table2[[#This Row],[Day High]]/Table2[[#This Row],[Close Price]])-1</f>
        <v>6.1150391744697608E-3</v>
      </c>
      <c r="AE121" s="1">
        <f>(Table2[[#This Row],[Close Price]]/Table2[[#This Row],[Current Week Low]])-1</f>
        <v>7.0885588735287719E-3</v>
      </c>
      <c r="AF121" s="1">
        <f>(Table2[[#This Row],[Current Week High]]/Table2[[#This Row],[Close Price]])-1</f>
        <v>3.4365246194024923E-2</v>
      </c>
      <c r="AG121" s="1">
        <f>(Table2[[#This Row],[Close Price]]/Table2[[#This Row],[Current Month Low]])-1</f>
        <v>7.0885588735287719E-3</v>
      </c>
      <c r="AH121" s="1">
        <f>(Table2[[#This Row],[Current Month High]]/Table2[[#This Row],[Close Price]])-1</f>
        <v>3.5957704312376437E-2</v>
      </c>
      <c r="AI121">
        <v>13.3193197018918</v>
      </c>
      <c r="AJ121">
        <v>68.988159311087102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0.05</v>
      </c>
      <c r="AM121" t="s">
        <v>3215</v>
      </c>
      <c r="AN121">
        <v>-6.88</v>
      </c>
      <c r="AO121" t="s">
        <v>3216</v>
      </c>
      <c r="AP121">
        <v>0.14236734129090001</v>
      </c>
      <c r="AQ121">
        <f>(Table2[[#This Row],[Sharpe Ratio]]-AVERAGE(Table2[Sharpe Ratio]))/_xlfn.STDEV.P(Table2[Sharpe Ratio])</f>
        <v>0.98131150078432183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0.22378092405762218</v>
      </c>
      <c r="AS121">
        <f>_xlfn.RANK.AVG(Table2[[#This Row],[1Y Return vs Nifty Z-Score]],Table2[1Y Return vs Nifty Z-Score])</f>
        <v>187</v>
      </c>
      <c r="AT121">
        <f>_xlfn.RANK.AVG(Table2[[#This Row],[6M Return vs Nifty Z-Score]],Table2[6M Return vs Nifty Z-Score])</f>
        <v>236</v>
      </c>
      <c r="AU121">
        <f>_xlfn.RANK.AVG(Table2[[#This Row],[Sharpe Ratio Z-Score]],Table2[Sharpe Ratio Z-Score])</f>
        <v>119</v>
      </c>
      <c r="AV121">
        <f>(Table2[[#This Row],[Rank 1Y]]+Table2[[#This Row],[Rank 6M]]+Table2[[#This Row],[Rank Sharpe]])/3</f>
        <v>180.66666666666666</v>
      </c>
    </row>
    <row r="122" spans="1:48" x14ac:dyDescent="0.3">
      <c r="A122" t="s">
        <v>1482</v>
      </c>
      <c r="B122" t="s">
        <v>1483</v>
      </c>
      <c r="C122" t="s">
        <v>3170</v>
      </c>
      <c r="D122" t="s">
        <v>158</v>
      </c>
      <c r="E122">
        <v>6992.99065875</v>
      </c>
      <c r="F122">
        <v>1010.15</v>
      </c>
      <c r="G122">
        <v>87.997321986749498</v>
      </c>
      <c r="H122">
        <f>(Table2[[#This Row],[1Y Return vs Nifty]]-AVERAGE(Table2[1Y Return vs Nifty]))/_xlfn.STDEV.P(Table2[1Y Return vs Nifty])</f>
        <v>1.2241120242996246</v>
      </c>
      <c r="I122">
        <v>7.2935150142853802</v>
      </c>
      <c r="J122">
        <f>(Table2[[#This Row],[1M Return vs Nifty]]-AVERAGE(Table2[1M Return vs Nifty]))/_xlfn.STDEV.P(Table2[1M Return vs Nifty])</f>
        <v>0.21745420402142404</v>
      </c>
      <c r="K122">
        <v>30.872947861963301</v>
      </c>
      <c r="L122">
        <f>(Table2[[#This Row],[6M Return vs Nifty]]-AVERAGE(Table2[6M Return vs Nifty]))/_xlfn.STDEV.P(Table2[6M Return vs Nifty])</f>
        <v>0.79140945922833905</v>
      </c>
      <c r="M122">
        <v>-1.78699689755067</v>
      </c>
      <c r="N122">
        <f>(Table2[[#This Row],[1W Return vs Nifty]]-AVERAGE(Table2[1W Return vs Nifty]))/_xlfn.STDEV.P(Table2[1W Return vs Nifty])</f>
        <v>-0.67052213311147801</v>
      </c>
      <c r="O122">
        <v>1017.53</v>
      </c>
      <c r="P122">
        <v>1012.50952035784</v>
      </c>
      <c r="Q122">
        <v>853.07760642353401</v>
      </c>
      <c r="R122">
        <v>48.6770849025269</v>
      </c>
      <c r="S122" s="1">
        <f>(Table2[[#This Row],[Close Price]]-Table2[[#This Row],[20D EMA]])/Table2[[#This Row],[20D EMA]]</f>
        <v>-7.2528574096095404E-3</v>
      </c>
      <c r="T122" s="1">
        <f>(Table2[[#This Row],[Close Price]]-Table2[[#This Row],[50D EMA]])/Table2[[#This Row],[50D EMA]]</f>
        <v>-2.3303685648368858E-3</v>
      </c>
      <c r="U122" s="1">
        <f>(Table2[[#This Row],[Close Price]]-Table2[[#This Row],[200D EMA]])/Table2[[#This Row],[200D EMA]]</f>
        <v>0.18412438961442276</v>
      </c>
      <c r="V122">
        <v>0.72268065911773105</v>
      </c>
      <c r="W122">
        <v>996.2</v>
      </c>
      <c r="X122">
        <v>1046</v>
      </c>
      <c r="Y122">
        <v>985.5</v>
      </c>
      <c r="Z122">
        <v>1060.05</v>
      </c>
      <c r="AA122">
        <v>985.5</v>
      </c>
      <c r="AB122">
        <v>1078</v>
      </c>
      <c r="AC122" s="1">
        <f>(Table2[[#This Row],[Close Price]]/Table2[[#This Row],[Day Low]])-1</f>
        <v>1.400321220638423E-2</v>
      </c>
      <c r="AD122" s="1">
        <f>(Table2[[#This Row],[Day High]]/Table2[[#This Row],[Close Price]])-1</f>
        <v>3.5489778745730893E-2</v>
      </c>
      <c r="AE122" s="1">
        <f>(Table2[[#This Row],[Close Price]]/Table2[[#This Row],[Current Week Low]])-1</f>
        <v>2.5012683916793454E-2</v>
      </c>
      <c r="AF122" s="1">
        <f>(Table2[[#This Row],[Current Week High]]/Table2[[#This Row],[Close Price]])-1</f>
        <v>4.9398604167697924E-2</v>
      </c>
      <c r="AG122" s="1">
        <f>(Table2[[#This Row],[Close Price]]/Table2[[#This Row],[Current Month Low]])-1</f>
        <v>2.5012683916793454E-2</v>
      </c>
      <c r="AH122" s="1">
        <f>(Table2[[#This Row],[Current Month High]]/Table2[[#This Row],[Close Price]])-1</f>
        <v>6.7168242340246431E-2</v>
      </c>
      <c r="AI122">
        <v>22.204623075780798</v>
      </c>
      <c r="AJ122">
        <v>125.17833259027999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0.04</v>
      </c>
      <c r="AM122" t="s">
        <v>3215</v>
      </c>
      <c r="AN122">
        <v>4.42</v>
      </c>
      <c r="AO122" t="s">
        <v>3215</v>
      </c>
      <c r="AP122">
        <v>6.1773867246981001E-2</v>
      </c>
      <c r="AQ122">
        <f>(Table2[[#This Row],[Sharpe Ratio]]-AVERAGE(Table2[Sharpe Ratio]))/_xlfn.STDEV.P(Table2[Sharpe Ratio])</f>
        <v>1.8882363785053712E-2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1.5813359182229636</v>
      </c>
      <c r="AS122">
        <f>_xlfn.RANK.AVG(Table2[[#This Row],[1Y Return vs Nifty Z-Score]],Table2[1Y Return vs Nifty Z-Score])</f>
        <v>75</v>
      </c>
      <c r="AT122">
        <f>_xlfn.RANK.AVG(Table2[[#This Row],[6M Return vs Nifty Z-Score]],Table2[6M Return vs Nifty Z-Score])</f>
        <v>120</v>
      </c>
      <c r="AU122">
        <f>_xlfn.RANK.AVG(Table2[[#This Row],[Sharpe Ratio Z-Score]],Table2[Sharpe Ratio Z-Score])</f>
        <v>347</v>
      </c>
      <c r="AV122">
        <f>(Table2[[#This Row],[Rank 1Y]]+Table2[[#This Row],[Rank 6M]]+Table2[[#This Row],[Rank Sharpe]])/3</f>
        <v>180.66666666666666</v>
      </c>
    </row>
    <row r="123" spans="1:48" x14ac:dyDescent="0.3">
      <c r="A123" t="s">
        <v>894</v>
      </c>
      <c r="B123" t="s">
        <v>895</v>
      </c>
      <c r="C123" t="s">
        <v>3166</v>
      </c>
      <c r="D123" t="s">
        <v>461</v>
      </c>
      <c r="E123">
        <v>17186.310841179999</v>
      </c>
      <c r="F123">
        <v>1203.8</v>
      </c>
      <c r="G123">
        <v>33.255320732243597</v>
      </c>
      <c r="H123">
        <f>(Table2[[#This Row],[1Y Return vs Nifty]]-AVERAGE(Table2[1Y Return vs Nifty]))/_xlfn.STDEV.P(Table2[1Y Return vs Nifty])</f>
        <v>0.22558065688836809</v>
      </c>
      <c r="I123">
        <v>10.113637584186399</v>
      </c>
      <c r="J123">
        <f>(Table2[[#This Row],[1M Return vs Nifty]]-AVERAGE(Table2[1M Return vs Nifty]))/_xlfn.STDEV.P(Table2[1M Return vs Nifty])</f>
        <v>0.49147742616566575</v>
      </c>
      <c r="K123">
        <v>12.8552584368562</v>
      </c>
      <c r="L123">
        <f>(Table2[[#This Row],[6M Return vs Nifty]]-AVERAGE(Table2[6M Return vs Nifty]))/_xlfn.STDEV.P(Table2[6M Return vs Nifty])</f>
        <v>0.19857298019783615</v>
      </c>
      <c r="M123">
        <v>0.44929312865846899</v>
      </c>
      <c r="N123">
        <f>(Table2[[#This Row],[1W Return vs Nifty]]-AVERAGE(Table2[1W Return vs Nifty]))/_xlfn.STDEV.P(Table2[1W Return vs Nifty])</f>
        <v>-9.5422204341092401E-2</v>
      </c>
      <c r="O123">
        <v>1263.6500000000001</v>
      </c>
      <c r="P123">
        <v>1265.74391118876</v>
      </c>
      <c r="Q123">
        <v>1158.09975733589</v>
      </c>
      <c r="R123">
        <v>33.710418361625798</v>
      </c>
      <c r="S123" s="1">
        <f>(Table2[[#This Row],[Close Price]]-Table2[[#This Row],[20D EMA]])/Table2[[#This Row],[20D EMA]]</f>
        <v>-4.7362798243184533E-2</v>
      </c>
      <c r="T123" s="1">
        <f>(Table2[[#This Row],[Close Price]]-Table2[[#This Row],[50D EMA]])/Table2[[#This Row],[50D EMA]]</f>
        <v>-4.8938739219834444E-2</v>
      </c>
      <c r="U123" s="1">
        <f>(Table2[[#This Row],[Close Price]]-Table2[[#This Row],[200D EMA]])/Table2[[#This Row],[200D EMA]]</f>
        <v>3.9461404231047839E-2</v>
      </c>
      <c r="V123">
        <v>1.04192631281423</v>
      </c>
      <c r="W123">
        <v>1188.05</v>
      </c>
      <c r="X123">
        <v>1236</v>
      </c>
      <c r="Y123">
        <v>1188.05</v>
      </c>
      <c r="Z123">
        <v>1334.6</v>
      </c>
      <c r="AA123">
        <v>1188.05</v>
      </c>
      <c r="AB123">
        <v>1334.6</v>
      </c>
      <c r="AC123" s="1">
        <f>(Table2[[#This Row],[Close Price]]/Table2[[#This Row],[Day Low]])-1</f>
        <v>1.3257017802281057E-2</v>
      </c>
      <c r="AD123" s="1">
        <f>(Table2[[#This Row],[Day High]]/Table2[[#This Row],[Close Price]])-1</f>
        <v>2.6748629340421992E-2</v>
      </c>
      <c r="AE123" s="1">
        <f>(Table2[[#This Row],[Close Price]]/Table2[[#This Row],[Current Week Low]])-1</f>
        <v>1.3257017802281057E-2</v>
      </c>
      <c r="AF123" s="1">
        <f>(Table2[[#This Row],[Current Week High]]/Table2[[#This Row],[Close Price]])-1</f>
        <v>0.10865592291078241</v>
      </c>
      <c r="AG123" s="1">
        <f>(Table2[[#This Row],[Close Price]]/Table2[[#This Row],[Current Month Low]])-1</f>
        <v>1.3257017802281057E-2</v>
      </c>
      <c r="AH123" s="1">
        <f>(Table2[[#This Row],[Current Month High]]/Table2[[#This Row],[Close Price]])-1</f>
        <v>0.10865592291078241</v>
      </c>
      <c r="AI123">
        <v>28.2355873068616</v>
      </c>
      <c r="AJ123">
        <v>65.470790378006797</v>
      </c>
      <c r="AK123" t="str">
        <f>IF(AND(Table2[[#This Row],[20D EMA]]&gt;Table2[[#This Row],[50D EMA]],Table2[[#This Row],[50D EMA]]&gt;Table2[[#This Row],[200D EMA]]),"Uptrend","Downtrend/NoTrend")</f>
        <v>Downtrend/NoTrend</v>
      </c>
      <c r="AL123">
        <v>-7.0000000000000007E-2</v>
      </c>
      <c r="AM123" t="s">
        <v>3216</v>
      </c>
      <c r="AN123">
        <v>-0.88</v>
      </c>
      <c r="AO123" t="s">
        <v>3216</v>
      </c>
      <c r="AP123">
        <v>0.167933690735418</v>
      </c>
      <c r="AQ123">
        <f>(Table2[[#This Row],[Sharpe Ratio]]-AVERAGE(Table2[Sharpe Ratio]))/_xlfn.STDEV.P(Table2[Sharpe Ratio])</f>
        <v>1.2866190945319294</v>
      </c>
      <c r="AR1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3">
        <f>_xlfn.RANK.AVG(Table2[[#This Row],[1Y Return vs Nifty Z-Score]],Table2[1Y Return vs Nifty Z-Score])</f>
        <v>231</v>
      </c>
      <c r="AT123">
        <f>_xlfn.RANK.AVG(Table2[[#This Row],[6M Return vs Nifty Z-Score]],Table2[6M Return vs Nifty Z-Score])</f>
        <v>242</v>
      </c>
      <c r="AU123">
        <f>_xlfn.RANK.AVG(Table2[[#This Row],[Sharpe Ratio Z-Score]],Table2[Sharpe Ratio Z-Score])</f>
        <v>71</v>
      </c>
      <c r="AV123">
        <f>(Table2[[#This Row],[Rank 1Y]]+Table2[[#This Row],[Rank 6M]]+Table2[[#This Row],[Rank Sharpe]])/3</f>
        <v>181.33333333333334</v>
      </c>
    </row>
    <row r="124" spans="1:48" x14ac:dyDescent="0.3">
      <c r="A124" t="s">
        <v>287</v>
      </c>
      <c r="B124" t="s">
        <v>288</v>
      </c>
      <c r="C124" t="s">
        <v>3170</v>
      </c>
      <c r="D124" t="s">
        <v>289</v>
      </c>
      <c r="E124">
        <v>91843.786222800001</v>
      </c>
      <c r="F124">
        <v>10149.6</v>
      </c>
      <c r="G124">
        <v>45.139616803136398</v>
      </c>
      <c r="H124">
        <f>(Table2[[#This Row],[1Y Return vs Nifty]]-AVERAGE(Table2[1Y Return vs Nifty]))/_xlfn.STDEV.P(Table2[1Y Return vs Nifty])</f>
        <v>0.44235830721974012</v>
      </c>
      <c r="I124">
        <v>-0.259177479234942</v>
      </c>
      <c r="J124">
        <f>(Table2[[#This Row],[1M Return vs Nifty]]-AVERAGE(Table2[1M Return vs Nifty]))/_xlfn.STDEV.P(Table2[1M Return vs Nifty])</f>
        <v>-0.51641926482277067</v>
      </c>
      <c r="K124">
        <v>8.6026072657777597</v>
      </c>
      <c r="L124">
        <f>(Table2[[#This Row],[6M Return vs Nifty]]-AVERAGE(Table2[6M Return vs Nifty]))/_xlfn.STDEV.P(Table2[6M Return vs Nifty])</f>
        <v>5.8647893949320018E-2</v>
      </c>
      <c r="M124">
        <v>-0.92640488510758201</v>
      </c>
      <c r="N124">
        <f>(Table2[[#This Row],[1W Return vs Nifty]]-AVERAGE(Table2[1W Return vs Nifty]))/_xlfn.STDEV.P(Table2[1W Return vs Nifty])</f>
        <v>-0.44920629336981432</v>
      </c>
      <c r="O124">
        <v>10515.4</v>
      </c>
      <c r="P124">
        <v>10721.9298376558</v>
      </c>
      <c r="Q124">
        <v>9526.6475464298801</v>
      </c>
      <c r="R124">
        <v>39.393011595224401</v>
      </c>
      <c r="S124" s="1">
        <f>(Table2[[#This Row],[Close Price]]-Table2[[#This Row],[20D EMA]])/Table2[[#This Row],[20D EMA]]</f>
        <v>-3.4787074195941126E-2</v>
      </c>
      <c r="T124" s="1">
        <f>(Table2[[#This Row],[Close Price]]-Table2[[#This Row],[50D EMA]])/Table2[[#This Row],[50D EMA]]</f>
        <v>-5.3379367923650903E-2</v>
      </c>
      <c r="U124" s="1">
        <f>(Table2[[#This Row],[Close Price]]-Table2[[#This Row],[200D EMA]])/Table2[[#This Row],[200D EMA]]</f>
        <v>6.539052174797548E-2</v>
      </c>
      <c r="V124">
        <v>1.05409007975455</v>
      </c>
      <c r="W124">
        <v>10121</v>
      </c>
      <c r="X124">
        <v>10264</v>
      </c>
      <c r="Y124">
        <v>9680</v>
      </c>
      <c r="Z124">
        <v>10370.049999999999</v>
      </c>
      <c r="AA124">
        <v>9680</v>
      </c>
      <c r="AB124">
        <v>10533.6</v>
      </c>
      <c r="AC124" s="1">
        <f>(Table2[[#This Row],[Close Price]]/Table2[[#This Row],[Day Low]])-1</f>
        <v>2.8258077265093107E-3</v>
      </c>
      <c r="AD124" s="1">
        <f>(Table2[[#This Row],[Day High]]/Table2[[#This Row],[Close Price]])-1</f>
        <v>1.1271380152912291E-2</v>
      </c>
      <c r="AE124" s="1">
        <f>(Table2[[#This Row],[Close Price]]/Table2[[#This Row],[Current Week Low]])-1</f>
        <v>4.8512396694214921E-2</v>
      </c>
      <c r="AF124" s="1">
        <f>(Table2[[#This Row],[Current Week High]]/Table2[[#This Row],[Close Price]])-1</f>
        <v>2.1720067785922392E-2</v>
      </c>
      <c r="AG124" s="1">
        <f>(Table2[[#This Row],[Close Price]]/Table2[[#This Row],[Current Month Low]])-1</f>
        <v>4.8512396694214921E-2</v>
      </c>
      <c r="AH124" s="1">
        <f>(Table2[[#This Row],[Current Month High]]/Table2[[#This Row],[Close Price]])-1</f>
        <v>3.7834003310475373E-2</v>
      </c>
      <c r="AI124">
        <v>31.019941672578199</v>
      </c>
      <c r="AJ124">
        <v>71.754930745344197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0.05</v>
      </c>
      <c r="AM124" t="s">
        <v>3215</v>
      </c>
      <c r="AN124">
        <v>-6.58</v>
      </c>
      <c r="AO124" t="s">
        <v>3216</v>
      </c>
      <c r="AP124">
        <v>0.15804677406773501</v>
      </c>
      <c r="AQ124">
        <f>(Table2[[#This Row],[Sharpe Ratio]]-AVERAGE(Table2[Sharpe Ratio]))/_xlfn.STDEV.P(Table2[Sharpe Ratio])</f>
        <v>1.1685517598135324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178</v>
      </c>
      <c r="AT124">
        <f>_xlfn.RANK.AVG(Table2[[#This Row],[6M Return vs Nifty Z-Score]],Table2[6M Return vs Nifty Z-Score])</f>
        <v>284</v>
      </c>
      <c r="AU124">
        <f>_xlfn.RANK.AVG(Table2[[#This Row],[Sharpe Ratio Z-Score]],Table2[Sharpe Ratio Z-Score])</f>
        <v>87</v>
      </c>
      <c r="AV124">
        <f>(Table2[[#This Row],[Rank 1Y]]+Table2[[#This Row],[Rank 6M]]+Table2[[#This Row],[Rank Sharpe]])/3</f>
        <v>183</v>
      </c>
    </row>
    <row r="125" spans="1:48" x14ac:dyDescent="0.3">
      <c r="A125" t="s">
        <v>958</v>
      </c>
      <c r="B125" t="s">
        <v>959</v>
      </c>
      <c r="C125" t="s">
        <v>3162</v>
      </c>
      <c r="D125" t="s">
        <v>541</v>
      </c>
      <c r="E125">
        <v>15445.30239112</v>
      </c>
      <c r="F125">
        <v>557.20000000000005</v>
      </c>
      <c r="G125">
        <v>59.183181943789599</v>
      </c>
      <c r="H125">
        <f>(Table2[[#This Row],[1Y Return vs Nifty]]-AVERAGE(Table2[1Y Return vs Nifty]))/_xlfn.STDEV.P(Table2[1Y Return vs Nifty])</f>
        <v>0.69852249526303423</v>
      </c>
      <c r="I125">
        <v>2.54787549534639</v>
      </c>
      <c r="J125">
        <f>(Table2[[#This Row],[1M Return vs Nifty]]-AVERAGE(Table2[1M Return vs Nifty]))/_xlfn.STDEV.P(Table2[1M Return vs Nifty])</f>
        <v>-0.24366597777278542</v>
      </c>
      <c r="K125">
        <v>-1.2145567982334899</v>
      </c>
      <c r="L125">
        <f>(Table2[[#This Row],[6M Return vs Nifty]]-AVERAGE(Table2[6M Return vs Nifty]))/_xlfn.STDEV.P(Table2[6M Return vs Nifty])</f>
        <v>-0.26436649710035909</v>
      </c>
      <c r="M125">
        <v>2.0750667884157701</v>
      </c>
      <c r="N125">
        <f>(Table2[[#This Row],[1W Return vs Nifty]]-AVERAGE(Table2[1W Return vs Nifty]))/_xlfn.STDEV.P(Table2[1W Return vs Nifty])</f>
        <v>0.32267308069138356</v>
      </c>
      <c r="O125">
        <v>570.54</v>
      </c>
      <c r="P125">
        <v>585.744731984797</v>
      </c>
      <c r="Q125">
        <v>529.82838526042997</v>
      </c>
      <c r="R125">
        <v>44.405920781752897</v>
      </c>
      <c r="S125" s="1">
        <f>(Table2[[#This Row],[Close Price]]-Table2[[#This Row],[20D EMA]])/Table2[[#This Row],[20D EMA]]</f>
        <v>-2.3381358011708063E-2</v>
      </c>
      <c r="T125" s="1">
        <f>(Table2[[#This Row],[Close Price]]-Table2[[#This Row],[50D EMA]])/Table2[[#This Row],[50D EMA]]</f>
        <v>-4.8732375087818684E-2</v>
      </c>
      <c r="U125" s="1">
        <f>(Table2[[#This Row],[Close Price]]-Table2[[#This Row],[200D EMA]])/Table2[[#This Row],[200D EMA]]</f>
        <v>5.1661284108279575E-2</v>
      </c>
      <c r="V125">
        <v>0.449980668828667</v>
      </c>
      <c r="W125">
        <v>550</v>
      </c>
      <c r="X125">
        <v>580.79999999999995</v>
      </c>
      <c r="Y125">
        <v>546.20000000000005</v>
      </c>
      <c r="Z125">
        <v>589.95000000000005</v>
      </c>
      <c r="AA125">
        <v>546.20000000000005</v>
      </c>
      <c r="AB125">
        <v>589.95000000000005</v>
      </c>
      <c r="AC125" s="1">
        <f>(Table2[[#This Row],[Close Price]]/Table2[[#This Row],[Day Low]])-1</f>
        <v>1.3090909090909264E-2</v>
      </c>
      <c r="AD125" s="1">
        <f>(Table2[[#This Row],[Day High]]/Table2[[#This Row],[Close Price]])-1</f>
        <v>4.235463029432851E-2</v>
      </c>
      <c r="AE125" s="1">
        <f>(Table2[[#This Row],[Close Price]]/Table2[[#This Row],[Current Week Low]])-1</f>
        <v>2.0139143170999629E-2</v>
      </c>
      <c r="AF125" s="1">
        <f>(Table2[[#This Row],[Current Week High]]/Table2[[#This Row],[Close Price]])-1</f>
        <v>5.8776022972002906E-2</v>
      </c>
      <c r="AG125" s="1">
        <f>(Table2[[#This Row],[Close Price]]/Table2[[#This Row],[Current Month Low]])-1</f>
        <v>2.0139143170999629E-2</v>
      </c>
      <c r="AH125" s="1">
        <f>(Table2[[#This Row],[Current Month High]]/Table2[[#This Row],[Close Price]])-1</f>
        <v>5.8776022972002906E-2</v>
      </c>
      <c r="AI125">
        <v>29.935391241923899</v>
      </c>
      <c r="AJ125">
        <v>86.917141898691696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-0.08</v>
      </c>
      <c r="AM125" t="s">
        <v>3216</v>
      </c>
      <c r="AN125">
        <v>-0.25</v>
      </c>
      <c r="AO125" t="s">
        <v>3216</v>
      </c>
      <c r="AP125">
        <v>0.22452540464953899</v>
      </c>
      <c r="AQ125">
        <f>(Table2[[#This Row],[Sharpe Ratio]]-AVERAGE(Table2[Sharpe Ratio]))/_xlfn.STDEV.P(Table2[Sharpe Ratio])</f>
        <v>1.9624246114152966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137</v>
      </c>
      <c r="AT125">
        <f>_xlfn.RANK.AVG(Table2[[#This Row],[6M Return vs Nifty Z-Score]],Table2[6M Return vs Nifty Z-Score])</f>
        <v>399</v>
      </c>
      <c r="AU125">
        <f>_xlfn.RANK.AVG(Table2[[#This Row],[Sharpe Ratio Z-Score]],Table2[Sharpe Ratio Z-Score])</f>
        <v>17</v>
      </c>
      <c r="AV125">
        <f>(Table2[[#This Row],[Rank 1Y]]+Table2[[#This Row],[Rank 6M]]+Table2[[#This Row],[Rank Sharpe]])/3</f>
        <v>184.33333333333334</v>
      </c>
    </row>
    <row r="126" spans="1:48" x14ac:dyDescent="0.3">
      <c r="A126" t="s">
        <v>1671</v>
      </c>
      <c r="B126" t="s">
        <v>1672</v>
      </c>
      <c r="C126" t="s">
        <v>3160</v>
      </c>
      <c r="D126" t="s">
        <v>51</v>
      </c>
      <c r="E126">
        <v>5314.1417654400002</v>
      </c>
      <c r="F126">
        <v>213.12</v>
      </c>
      <c r="G126">
        <v>89.350318916434901</v>
      </c>
      <c r="H126">
        <f>(Table2[[#This Row],[1Y Return vs Nifty]]-AVERAGE(Table2[1Y Return vs Nifty]))/_xlfn.STDEV.P(Table2[1Y Return vs Nifty])</f>
        <v>1.2487916093228484</v>
      </c>
      <c r="I126">
        <v>17.6065513570869</v>
      </c>
      <c r="J126">
        <f>(Table2[[#This Row],[1M Return vs Nifty]]-AVERAGE(Table2[1M Return vs Nifty]))/_xlfn.STDEV.P(Table2[1M Return vs Nifty])</f>
        <v>1.2195423681696675</v>
      </c>
      <c r="K126">
        <v>73.180184858062304</v>
      </c>
      <c r="L126">
        <f>(Table2[[#This Row],[6M Return vs Nifty]]-AVERAGE(Table2[6M Return vs Nifty]))/_xlfn.STDEV.P(Table2[6M Return vs Nifty])</f>
        <v>2.1834455203742471</v>
      </c>
      <c r="M126">
        <v>16.782461911285999</v>
      </c>
      <c r="N126">
        <f>(Table2[[#This Row],[1W Return vs Nifty]]-AVERAGE(Table2[1W Return vs Nifty]))/_xlfn.STDEV.P(Table2[1W Return vs Nifty])</f>
        <v>4.1049293124103947</v>
      </c>
      <c r="O126">
        <v>196.81</v>
      </c>
      <c r="P126">
        <v>186.173790644794</v>
      </c>
      <c r="Q126">
        <v>150.97168032417699</v>
      </c>
      <c r="R126">
        <v>64.843024661372695</v>
      </c>
      <c r="S126" s="1">
        <f>(Table2[[#This Row],[Close Price]]-Table2[[#This Row],[20D EMA]])/Table2[[#This Row],[20D EMA]]</f>
        <v>8.2871805294446432E-2</v>
      </c>
      <c r="T126" s="1">
        <f>(Table2[[#This Row],[Close Price]]-Table2[[#This Row],[50D EMA]])/Table2[[#This Row],[50D EMA]]</f>
        <v>0.14473685722292354</v>
      </c>
      <c r="U126" s="1">
        <f>(Table2[[#This Row],[Close Price]]-Table2[[#This Row],[200D EMA]])/Table2[[#This Row],[200D EMA]]</f>
        <v>0.41165548096420324</v>
      </c>
      <c r="V126">
        <v>0.14111600340410199</v>
      </c>
      <c r="W126">
        <v>211.23</v>
      </c>
      <c r="X126">
        <v>221</v>
      </c>
      <c r="Y126">
        <v>196.24</v>
      </c>
      <c r="Z126">
        <v>231</v>
      </c>
      <c r="AA126">
        <v>191</v>
      </c>
      <c r="AB126">
        <v>231</v>
      </c>
      <c r="AC126" s="1">
        <f>(Table2[[#This Row],[Close Price]]/Table2[[#This Row],[Day Low]])-1</f>
        <v>8.9475926714956966E-3</v>
      </c>
      <c r="AD126" s="1">
        <f>(Table2[[#This Row],[Day High]]/Table2[[#This Row],[Close Price]])-1</f>
        <v>3.6974474474474439E-2</v>
      </c>
      <c r="AE126" s="1">
        <f>(Table2[[#This Row],[Close Price]]/Table2[[#This Row],[Current Week Low]])-1</f>
        <v>8.6017121891561299E-2</v>
      </c>
      <c r="AF126" s="1">
        <f>(Table2[[#This Row],[Current Week High]]/Table2[[#This Row],[Close Price]])-1</f>
        <v>8.3896396396396344E-2</v>
      </c>
      <c r="AG126" s="1">
        <f>(Table2[[#This Row],[Close Price]]/Table2[[#This Row],[Current Month Low]])-1</f>
        <v>0.11581151832460734</v>
      </c>
      <c r="AH126" s="1">
        <f>(Table2[[#This Row],[Current Month High]]/Table2[[#This Row],[Close Price]])-1</f>
        <v>8.3896396396396344E-2</v>
      </c>
      <c r="AI126">
        <v>12.941066066066</v>
      </c>
      <c r="AJ126">
        <v>131.526344378055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0.28000000000000003</v>
      </c>
      <c r="AM126" t="s">
        <v>3215</v>
      </c>
      <c r="AN126">
        <v>20.39</v>
      </c>
      <c r="AO126" t="s">
        <v>3215</v>
      </c>
      <c r="AP126">
        <v>2.3609851034135002E-2</v>
      </c>
      <c r="AQ126">
        <f>(Table2[[#This Row],[Sharpe Ratio]]-AVERAGE(Table2[Sharpe Ratio]))/_xlfn.STDEV.P(Table2[Sharpe Ratio])</f>
        <v>-0.43686373258175054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8.3198450776954065</v>
      </c>
      <c r="AS126">
        <f>_xlfn.RANK.AVG(Table2[[#This Row],[1Y Return vs Nifty Z-Score]],Table2[1Y Return vs Nifty Z-Score])</f>
        <v>71</v>
      </c>
      <c r="AT126">
        <f>_xlfn.RANK.AVG(Table2[[#This Row],[6M Return vs Nifty Z-Score]],Table2[6M Return vs Nifty Z-Score])</f>
        <v>27</v>
      </c>
      <c r="AU126">
        <f>_xlfn.RANK.AVG(Table2[[#This Row],[Sharpe Ratio Z-Score]],Table2[Sharpe Ratio Z-Score])</f>
        <v>456</v>
      </c>
      <c r="AV126">
        <f>(Table2[[#This Row],[Rank 1Y]]+Table2[[#This Row],[Rank 6M]]+Table2[[#This Row],[Rank Sharpe]])/3</f>
        <v>184.66666666666666</v>
      </c>
    </row>
    <row r="127" spans="1:48" x14ac:dyDescent="0.3">
      <c r="A127" t="s">
        <v>94</v>
      </c>
      <c r="B127" t="s">
        <v>95</v>
      </c>
      <c r="C127" t="s">
        <v>3162</v>
      </c>
      <c r="D127" t="s">
        <v>96</v>
      </c>
      <c r="E127">
        <v>276755.45983231999</v>
      </c>
      <c r="F127">
        <v>9910.4</v>
      </c>
      <c r="G127">
        <v>59.410754000327302</v>
      </c>
      <c r="H127">
        <f>(Table2[[#This Row],[1Y Return vs Nifty]]-AVERAGE(Table2[1Y Return vs Nifty]))/_xlfn.STDEV.P(Table2[1Y Return vs Nifty])</f>
        <v>0.70267356448943541</v>
      </c>
      <c r="I127">
        <v>-11.5401216594042</v>
      </c>
      <c r="J127">
        <f>(Table2[[#This Row],[1M Return vs Nifty]]-AVERAGE(Table2[1M Return vs Nifty]))/_xlfn.STDEV.P(Table2[1M Return vs Nifty])</f>
        <v>-1.6125562576158916</v>
      </c>
      <c r="K127">
        <v>4.9937274966073399</v>
      </c>
      <c r="L127">
        <f>(Table2[[#This Row],[6M Return vs Nifty]]-AVERAGE(Table2[6M Return vs Nifty]))/_xlfn.STDEV.P(Table2[6M Return vs Nifty])</f>
        <v>-6.0095166002535533E-2</v>
      </c>
      <c r="M127">
        <v>2.4406306363906002E-2</v>
      </c>
      <c r="N127">
        <f>(Table2[[#This Row],[1W Return vs Nifty]]-AVERAGE(Table2[1W Return vs Nifty]))/_xlfn.STDEV.P(Table2[1W Return vs Nifty])</f>
        <v>-0.20468906077442103</v>
      </c>
      <c r="O127">
        <v>10300.299999999999</v>
      </c>
      <c r="P127">
        <v>10639.0410866071</v>
      </c>
      <c r="Q127">
        <v>9448.0051673488797</v>
      </c>
      <c r="R127">
        <v>41.742143511188502</v>
      </c>
      <c r="S127" s="1">
        <f>(Table2[[#This Row],[Close Price]]-Table2[[#This Row],[20D EMA]])/Table2[[#This Row],[20D EMA]]</f>
        <v>-3.7853266409716188E-2</v>
      </c>
      <c r="T127" s="1">
        <f>(Table2[[#This Row],[Close Price]]-Table2[[#This Row],[50D EMA]])/Table2[[#This Row],[50D EMA]]</f>
        <v>-6.8487477459255805E-2</v>
      </c>
      <c r="U127" s="1">
        <f>(Table2[[#This Row],[Close Price]]-Table2[[#This Row],[200D EMA]])/Table2[[#This Row],[200D EMA]]</f>
        <v>4.8941001244273072E-2</v>
      </c>
      <c r="V127">
        <v>1.00712885192298</v>
      </c>
      <c r="W127">
        <v>9777.25</v>
      </c>
      <c r="X127">
        <v>9991.0499999999993</v>
      </c>
      <c r="Y127">
        <v>9365</v>
      </c>
      <c r="Z127">
        <v>10079.799999999999</v>
      </c>
      <c r="AA127">
        <v>9365</v>
      </c>
      <c r="AB127">
        <v>10079.799999999999</v>
      </c>
      <c r="AC127" s="1">
        <f>(Table2[[#This Row],[Close Price]]/Table2[[#This Row],[Day Low]])-1</f>
        <v>1.3618348717686413E-2</v>
      </c>
      <c r="AD127" s="1">
        <f>(Table2[[#This Row],[Day High]]/Table2[[#This Row],[Close Price]])-1</f>
        <v>8.137915724895084E-3</v>
      </c>
      <c r="AE127" s="1">
        <f>(Table2[[#This Row],[Close Price]]/Table2[[#This Row],[Current Week Low]])-1</f>
        <v>5.8238120662039483E-2</v>
      </c>
      <c r="AF127" s="1">
        <f>(Table2[[#This Row],[Current Week High]]/Table2[[#This Row],[Close Price]])-1</f>
        <v>1.7093154665805521E-2</v>
      </c>
      <c r="AG127" s="1">
        <f>(Table2[[#This Row],[Close Price]]/Table2[[#This Row],[Current Month Low]])-1</f>
        <v>5.8238120662039483E-2</v>
      </c>
      <c r="AH127" s="1">
        <f>(Table2[[#This Row],[Current Month High]]/Table2[[#This Row],[Close Price]])-1</f>
        <v>1.7093154665805521E-2</v>
      </c>
      <c r="AI127">
        <v>28.894898288666401</v>
      </c>
      <c r="AJ127">
        <v>85.274020620483995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7.0000000000000007E-2</v>
      </c>
      <c r="AM127" t="s">
        <v>3215</v>
      </c>
      <c r="AN127">
        <v>-6.39</v>
      </c>
      <c r="AO127" t="s">
        <v>3216</v>
      </c>
      <c r="AP127">
        <v>0.15692709122588699</v>
      </c>
      <c r="AQ127">
        <f>(Table2[[#This Row],[Sharpe Ratio]]-AVERAGE(Table2[Sharpe Ratio]))/_xlfn.STDEV.P(Table2[Sharpe Ratio])</f>
        <v>1.1551807591962189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135</v>
      </c>
      <c r="AT127">
        <f>_xlfn.RANK.AVG(Table2[[#This Row],[6M Return vs Nifty Z-Score]],Table2[6M Return vs Nifty Z-Score])</f>
        <v>336</v>
      </c>
      <c r="AU127">
        <f>_xlfn.RANK.AVG(Table2[[#This Row],[Sharpe Ratio Z-Score]],Table2[Sharpe Ratio Z-Score])</f>
        <v>90</v>
      </c>
      <c r="AV127">
        <f>(Table2[[#This Row],[Rank 1Y]]+Table2[[#This Row],[Rank 6M]]+Table2[[#This Row],[Rank Sharpe]])/3</f>
        <v>187</v>
      </c>
    </row>
    <row r="128" spans="1:48" x14ac:dyDescent="0.3">
      <c r="A128" t="s">
        <v>1119</v>
      </c>
      <c r="B128" t="s">
        <v>1120</v>
      </c>
      <c r="C128" t="s">
        <v>3164</v>
      </c>
      <c r="D128" t="s">
        <v>75</v>
      </c>
      <c r="E128">
        <v>11191.937414115</v>
      </c>
      <c r="F128">
        <v>361.15</v>
      </c>
      <c r="G128">
        <v>44.289345558475702</v>
      </c>
      <c r="H128">
        <f>(Table2[[#This Row],[1Y Return vs Nifty]]-AVERAGE(Table2[1Y Return vs Nifty]))/_xlfn.STDEV.P(Table2[1Y Return vs Nifty])</f>
        <v>0.42684878091188283</v>
      </c>
      <c r="I128">
        <v>2.9470725131527402</v>
      </c>
      <c r="J128">
        <f>(Table2[[#This Row],[1M Return vs Nifty]]-AVERAGE(Table2[1M Return vs Nifty]))/_xlfn.STDEV.P(Table2[1M Return vs Nifty])</f>
        <v>-0.20487714842998575</v>
      </c>
      <c r="K128">
        <v>62.885383601502497</v>
      </c>
      <c r="L128">
        <f>(Table2[[#This Row],[6M Return vs Nifty]]-AVERAGE(Table2[6M Return vs Nifty]))/_xlfn.STDEV.P(Table2[6M Return vs Nifty])</f>
        <v>1.8447154210112744</v>
      </c>
      <c r="M128">
        <v>-0.52350321443669301</v>
      </c>
      <c r="N128">
        <f>(Table2[[#This Row],[1W Return vs Nifty]]-AVERAGE(Table2[1W Return vs Nifty]))/_xlfn.STDEV.P(Table2[1W Return vs Nifty])</f>
        <v>-0.3455932917516476</v>
      </c>
      <c r="O128">
        <v>361.1</v>
      </c>
      <c r="P128">
        <v>357.77588862542899</v>
      </c>
      <c r="Q128">
        <v>304.907499214224</v>
      </c>
      <c r="R128">
        <v>51.170407040283798</v>
      </c>
      <c r="S128" s="1">
        <f>(Table2[[#This Row],[Close Price]]-Table2[[#This Row],[20D EMA]])/Table2[[#This Row],[20D EMA]]</f>
        <v>1.38465798947534E-4</v>
      </c>
      <c r="T128" s="1">
        <f>(Table2[[#This Row],[Close Price]]-Table2[[#This Row],[50D EMA]])/Table2[[#This Row],[50D EMA]]</f>
        <v>9.4307958748541861E-3</v>
      </c>
      <c r="U128" s="1">
        <f>(Table2[[#This Row],[Close Price]]-Table2[[#This Row],[200D EMA]])/Table2[[#This Row],[200D EMA]]</f>
        <v>0.18445758445009819</v>
      </c>
      <c r="V128">
        <v>0.67178741876292103</v>
      </c>
      <c r="W128">
        <v>353.1</v>
      </c>
      <c r="X128">
        <v>364.9</v>
      </c>
      <c r="Y128">
        <v>353.1</v>
      </c>
      <c r="Z128">
        <v>364.9</v>
      </c>
      <c r="AA128">
        <v>353.1</v>
      </c>
      <c r="AB128">
        <v>366</v>
      </c>
      <c r="AC128" s="1">
        <f>(Table2[[#This Row],[Close Price]]/Table2[[#This Row],[Day Low]])-1</f>
        <v>2.2798074199943175E-2</v>
      </c>
      <c r="AD128" s="1">
        <f>(Table2[[#This Row],[Day High]]/Table2[[#This Row],[Close Price]])-1</f>
        <v>1.0383497161844168E-2</v>
      </c>
      <c r="AE128" s="1">
        <f>(Table2[[#This Row],[Close Price]]/Table2[[#This Row],[Current Week Low]])-1</f>
        <v>2.2798074199943175E-2</v>
      </c>
      <c r="AF128" s="1">
        <f>(Table2[[#This Row],[Current Week High]]/Table2[[#This Row],[Close Price]])-1</f>
        <v>1.0383497161844168E-2</v>
      </c>
      <c r="AG128" s="1">
        <f>(Table2[[#This Row],[Close Price]]/Table2[[#This Row],[Current Month Low]])-1</f>
        <v>2.2798074199943175E-2</v>
      </c>
      <c r="AH128" s="1">
        <f>(Table2[[#This Row],[Current Month High]]/Table2[[#This Row],[Close Price]])-1</f>
        <v>1.3429322995985205E-2</v>
      </c>
      <c r="AI128">
        <v>6.6039041949328601</v>
      </c>
      <c r="AJ128">
        <v>109.30165169516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0.04</v>
      </c>
      <c r="AM128" t="s">
        <v>3215</v>
      </c>
      <c r="AN128">
        <v>0.42</v>
      </c>
      <c r="AO128" t="s">
        <v>3215</v>
      </c>
      <c r="AP128">
        <v>6.2517326843386997E-2</v>
      </c>
      <c r="AQ128">
        <f>(Table2[[#This Row],[Sharpe Ratio]]-AVERAGE(Table2[Sharpe Ratio]))/_xlfn.STDEV.P(Table2[Sharpe Ratio])</f>
        <v>2.7760591039197438E-2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1.7488543527807214</v>
      </c>
      <c r="AS128">
        <f>_xlfn.RANK.AVG(Table2[[#This Row],[1Y Return vs Nifty Z-Score]],Table2[1Y Return vs Nifty Z-Score])</f>
        <v>183</v>
      </c>
      <c r="AT128">
        <f>_xlfn.RANK.AVG(Table2[[#This Row],[6M Return vs Nifty Z-Score]],Table2[6M Return vs Nifty Z-Score])</f>
        <v>35</v>
      </c>
      <c r="AU128">
        <f>_xlfn.RANK.AVG(Table2[[#This Row],[Sharpe Ratio Z-Score]],Table2[Sharpe Ratio Z-Score])</f>
        <v>344</v>
      </c>
      <c r="AV128">
        <f>(Table2[[#This Row],[Rank 1Y]]+Table2[[#This Row],[Rank 6M]]+Table2[[#This Row],[Rank Sharpe]])/3</f>
        <v>187.33333333333334</v>
      </c>
    </row>
    <row r="129" spans="1:48" x14ac:dyDescent="0.3">
      <c r="A129" t="s">
        <v>1195</v>
      </c>
      <c r="B129" t="s">
        <v>1196</v>
      </c>
      <c r="C129" t="s">
        <v>3169</v>
      </c>
      <c r="D129" t="s">
        <v>138</v>
      </c>
      <c r="E129">
        <v>9995.8592649000002</v>
      </c>
      <c r="F129">
        <v>421.5</v>
      </c>
      <c r="G129">
        <v>165.89269478999901</v>
      </c>
      <c r="H129">
        <f>(Table2[[#This Row],[1Y Return vs Nifty]]-AVERAGE(Table2[1Y Return vs Nifty]))/_xlfn.STDEV.P(Table2[1Y Return vs Nifty])</f>
        <v>2.6449766499573508</v>
      </c>
      <c r="I129">
        <v>25.840252570084399</v>
      </c>
      <c r="J129">
        <f>(Table2[[#This Row],[1M Return vs Nifty]]-AVERAGE(Table2[1M Return vs Nifty]))/_xlfn.STDEV.P(Table2[1M Return vs Nifty])</f>
        <v>2.019587501185895</v>
      </c>
      <c r="K129">
        <v>5.6739623002414703</v>
      </c>
      <c r="L129">
        <f>(Table2[[#This Row],[6M Return vs Nifty]]-AVERAGE(Table2[6M Return vs Nifty]))/_xlfn.STDEV.P(Table2[6M Return vs Nifty])</f>
        <v>-3.7713383500583765E-2</v>
      </c>
      <c r="M129">
        <v>4.5954187576443202</v>
      </c>
      <c r="N129">
        <f>(Table2[[#This Row],[1W Return vs Nifty]]-AVERAGE(Table2[1W Return vs Nifty]))/_xlfn.STDEV.P(Table2[1W Return vs Nifty])</f>
        <v>0.97082435847385073</v>
      </c>
      <c r="O129">
        <v>419.13</v>
      </c>
      <c r="P129">
        <v>421.84544023776101</v>
      </c>
      <c r="Q129">
        <v>371.52749450379901</v>
      </c>
      <c r="R129">
        <v>49.655475794130801</v>
      </c>
      <c r="S129" s="1">
        <f>(Table2[[#This Row],[Close Price]]-Table2[[#This Row],[20D EMA]])/Table2[[#This Row],[20D EMA]]</f>
        <v>5.6545701810894102E-3</v>
      </c>
      <c r="T129" s="1">
        <f>(Table2[[#This Row],[Close Price]]-Table2[[#This Row],[50D EMA]])/Table2[[#This Row],[50D EMA]]</f>
        <v>-8.1887868117363897E-4</v>
      </c>
      <c r="U129" s="1">
        <f>(Table2[[#This Row],[Close Price]]-Table2[[#This Row],[200D EMA]])/Table2[[#This Row],[200D EMA]]</f>
        <v>0.13450553790895819</v>
      </c>
      <c r="V129">
        <v>1.9295741486809601</v>
      </c>
      <c r="W129">
        <v>419.75</v>
      </c>
      <c r="X129">
        <v>446</v>
      </c>
      <c r="Y129">
        <v>411.95</v>
      </c>
      <c r="Z129">
        <v>456</v>
      </c>
      <c r="AA129">
        <v>402.35</v>
      </c>
      <c r="AB129">
        <v>456</v>
      </c>
      <c r="AC129" s="1">
        <f>(Table2[[#This Row],[Close Price]]/Table2[[#This Row],[Day Low]])-1</f>
        <v>4.1691483025609877E-3</v>
      </c>
      <c r="AD129" s="1">
        <f>(Table2[[#This Row],[Day High]]/Table2[[#This Row],[Close Price]])-1</f>
        <v>5.8125741399762676E-2</v>
      </c>
      <c r="AE129" s="1">
        <f>(Table2[[#This Row],[Close Price]]/Table2[[#This Row],[Current Week Low]])-1</f>
        <v>2.3182425051583966E-2</v>
      </c>
      <c r="AF129" s="1">
        <f>(Table2[[#This Row],[Current Week High]]/Table2[[#This Row],[Close Price]])-1</f>
        <v>8.1850533807829251E-2</v>
      </c>
      <c r="AG129" s="1">
        <f>(Table2[[#This Row],[Close Price]]/Table2[[#This Row],[Current Month Low]])-1</f>
        <v>4.7595377159189711E-2</v>
      </c>
      <c r="AH129" s="1">
        <f>(Table2[[#This Row],[Current Month High]]/Table2[[#This Row],[Close Price]])-1</f>
        <v>8.1850533807829251E-2</v>
      </c>
      <c r="AI129">
        <v>35.136417556346302</v>
      </c>
      <c r="AJ129">
        <v>193.115438108484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-0.03</v>
      </c>
      <c r="AM129" t="s">
        <v>3216</v>
      </c>
      <c r="AN129">
        <v>1.48</v>
      </c>
      <c r="AO129" t="s">
        <v>3215</v>
      </c>
      <c r="AP129">
        <v>0.103392697596945</v>
      </c>
      <c r="AQ129">
        <f>(Table2[[#This Row],[Sharpe Ratio]]-AVERAGE(Table2[Sharpe Ratio]))/_xlfn.STDEV.P(Table2[Sharpe Ratio])</f>
        <v>0.51588507339410883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20</v>
      </c>
      <c r="AT129">
        <f>_xlfn.RANK.AVG(Table2[[#This Row],[6M Return vs Nifty Z-Score]],Table2[6M Return vs Nifty Z-Score])</f>
        <v>324</v>
      </c>
      <c r="AU129">
        <f>_xlfn.RANK.AVG(Table2[[#This Row],[Sharpe Ratio Z-Score]],Table2[Sharpe Ratio Z-Score])</f>
        <v>219</v>
      </c>
      <c r="AV129">
        <f>(Table2[[#This Row],[Rank 1Y]]+Table2[[#This Row],[Rank 6M]]+Table2[[#This Row],[Rank Sharpe]])/3</f>
        <v>187.66666666666666</v>
      </c>
    </row>
    <row r="130" spans="1:48" x14ac:dyDescent="0.3">
      <c r="A130" t="s">
        <v>849</v>
      </c>
      <c r="B130" t="s">
        <v>850</v>
      </c>
      <c r="C130" t="s">
        <v>3160</v>
      </c>
      <c r="D130" t="s">
        <v>51</v>
      </c>
      <c r="E130">
        <v>18267</v>
      </c>
      <c r="F130">
        <v>7306.8</v>
      </c>
      <c r="G130">
        <v>28.708333911614201</v>
      </c>
      <c r="H130">
        <f>(Table2[[#This Row],[1Y Return vs Nifty]]-AVERAGE(Table2[1Y Return vs Nifty]))/_xlfn.STDEV.P(Table2[1Y Return vs Nifty])</f>
        <v>0.14264052200920505</v>
      </c>
      <c r="I130">
        <v>1.7609711344582099E-2</v>
      </c>
      <c r="J130">
        <f>(Table2[[#This Row],[1M Return vs Nifty]]-AVERAGE(Table2[1M Return vs Nifty]))/_xlfn.STDEV.P(Table2[1M Return vs Nifty])</f>
        <v>-0.48952464732622852</v>
      </c>
      <c r="K130">
        <v>29.217424942521699</v>
      </c>
      <c r="L130">
        <f>(Table2[[#This Row],[6M Return vs Nifty]]-AVERAGE(Table2[6M Return vs Nifty]))/_xlfn.STDEV.P(Table2[6M Return vs Nifty])</f>
        <v>0.73693774782518706</v>
      </c>
      <c r="M130">
        <v>0.29854119946399199</v>
      </c>
      <c r="N130">
        <f>(Table2[[#This Row],[1W Return vs Nifty]]-AVERAGE(Table2[1W Return vs Nifty]))/_xlfn.STDEV.P(Table2[1W Return vs Nifty])</f>
        <v>-0.13419062110531133</v>
      </c>
      <c r="O130">
        <v>7421.52</v>
      </c>
      <c r="P130">
        <v>7273.9255319592103</v>
      </c>
      <c r="Q130">
        <v>6397.7384481324898</v>
      </c>
      <c r="R130">
        <v>43.161850314531399</v>
      </c>
      <c r="S130" s="1">
        <f>(Table2[[#This Row],[Close Price]]-Table2[[#This Row],[20D EMA]])/Table2[[#This Row],[20D EMA]]</f>
        <v>-1.545774989490027E-2</v>
      </c>
      <c r="T130" s="1">
        <f>(Table2[[#This Row],[Close Price]]-Table2[[#This Row],[50D EMA]])/Table2[[#This Row],[50D EMA]]</f>
        <v>4.5194947207460989E-3</v>
      </c>
      <c r="U130" s="1">
        <f>(Table2[[#This Row],[Close Price]]-Table2[[#This Row],[200D EMA]])/Table2[[#This Row],[200D EMA]]</f>
        <v>0.1420910778453075</v>
      </c>
      <c r="V130">
        <v>0.173478668492966</v>
      </c>
      <c r="W130">
        <v>7261.5</v>
      </c>
      <c r="X130">
        <v>7560</v>
      </c>
      <c r="Y130">
        <v>7215.55</v>
      </c>
      <c r="Z130">
        <v>7680</v>
      </c>
      <c r="AA130">
        <v>7215.55</v>
      </c>
      <c r="AB130">
        <v>7680</v>
      </c>
      <c r="AC130" s="1">
        <f>(Table2[[#This Row],[Close Price]]/Table2[[#This Row],[Day Low]])-1</f>
        <v>6.2383804998966674E-3</v>
      </c>
      <c r="AD130" s="1">
        <f>(Table2[[#This Row],[Day High]]/Table2[[#This Row],[Close Price]])-1</f>
        <v>3.4652652323862609E-2</v>
      </c>
      <c r="AE130" s="1">
        <f>(Table2[[#This Row],[Close Price]]/Table2[[#This Row],[Current Week Low]])-1</f>
        <v>1.2646298618954832E-2</v>
      </c>
      <c r="AF130" s="1">
        <f>(Table2[[#This Row],[Current Week High]]/Table2[[#This Row],[Close Price]])-1</f>
        <v>5.1075710297257215E-2</v>
      </c>
      <c r="AG130" s="1">
        <f>(Table2[[#This Row],[Close Price]]/Table2[[#This Row],[Current Month Low]])-1</f>
        <v>1.2646298618954832E-2</v>
      </c>
      <c r="AH130" s="1">
        <f>(Table2[[#This Row],[Current Month High]]/Table2[[#This Row],[Close Price]])-1</f>
        <v>5.1075710297257215E-2</v>
      </c>
      <c r="AI130">
        <v>11.389390704549101</v>
      </c>
      <c r="AJ130">
        <v>62.013303769401297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0.08</v>
      </c>
      <c r="AM130" t="s">
        <v>3215</v>
      </c>
      <c r="AN130">
        <v>1.1599999999999999</v>
      </c>
      <c r="AO130" t="s">
        <v>3215</v>
      </c>
      <c r="AP130">
        <v>0.11198629102065601</v>
      </c>
      <c r="AQ130">
        <f>(Table2[[#This Row],[Sharpe Ratio]]-AVERAGE(Table2[Sharpe Ratio]))/_xlfn.STDEV.P(Table2[Sharpe Ratio])</f>
        <v>0.61850783287458089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0.87437083427743312</v>
      </c>
      <c r="AS130">
        <f>_xlfn.RANK.AVG(Table2[[#This Row],[1Y Return vs Nifty Z-Score]],Table2[1Y Return vs Nifty Z-Score])</f>
        <v>250</v>
      </c>
      <c r="AT130">
        <f>_xlfn.RANK.AVG(Table2[[#This Row],[6M Return vs Nifty Z-Score]],Table2[6M Return vs Nifty Z-Score])</f>
        <v>128</v>
      </c>
      <c r="AU130">
        <f>_xlfn.RANK.AVG(Table2[[#This Row],[Sharpe Ratio Z-Score]],Table2[Sharpe Ratio Z-Score])</f>
        <v>186</v>
      </c>
      <c r="AV130">
        <f>(Table2[[#This Row],[Rank 1Y]]+Table2[[#This Row],[Rank 6M]]+Table2[[#This Row],[Rank Sharpe]])/3</f>
        <v>188</v>
      </c>
    </row>
    <row r="131" spans="1:48" x14ac:dyDescent="0.3">
      <c r="A131" t="s">
        <v>341</v>
      </c>
      <c r="B131" t="s">
        <v>342</v>
      </c>
      <c r="C131" t="s">
        <v>3169</v>
      </c>
      <c r="D131" t="s">
        <v>138</v>
      </c>
      <c r="E131">
        <v>73331.299158159905</v>
      </c>
      <c r="F131">
        <v>2016.8</v>
      </c>
      <c r="G131">
        <v>40.884668617720102</v>
      </c>
      <c r="H131">
        <f>(Table2[[#This Row],[1Y Return vs Nifty]]-AVERAGE(Table2[1Y Return vs Nifty]))/_xlfn.STDEV.P(Table2[1Y Return vs Nifty])</f>
        <v>0.36474515584635914</v>
      </c>
      <c r="I131">
        <v>20.163410797291601</v>
      </c>
      <c r="J131">
        <f>(Table2[[#This Row],[1M Return vs Nifty]]-AVERAGE(Table2[1M Return vs Nifty]))/_xlfn.STDEV.P(Table2[1M Return vs Nifty])</f>
        <v>1.4679850670270456</v>
      </c>
      <c r="K131">
        <v>26.2313823485527</v>
      </c>
      <c r="L131">
        <f>(Table2[[#This Row],[6M Return vs Nifty]]-AVERAGE(Table2[6M Return vs Nifty]))/_xlfn.STDEV.P(Table2[6M Return vs Nifty])</f>
        <v>0.63868791479293818</v>
      </c>
      <c r="M131">
        <v>3.44751602714702</v>
      </c>
      <c r="N131">
        <f>(Table2[[#This Row],[1W Return vs Nifty]]-AVERAGE(Table2[1W Return vs Nifty]))/_xlfn.STDEV.P(Table2[1W Return vs Nifty])</f>
        <v>0.67562169209009859</v>
      </c>
      <c r="O131">
        <v>1964.59</v>
      </c>
      <c r="P131">
        <v>1902.7164576005</v>
      </c>
      <c r="Q131">
        <v>1690.7847114747999</v>
      </c>
      <c r="R131">
        <v>59.373464904007101</v>
      </c>
      <c r="S131" s="1">
        <f>(Table2[[#This Row],[Close Price]]-Table2[[#This Row],[20D EMA]])/Table2[[#This Row],[20D EMA]]</f>
        <v>2.657551957405873E-2</v>
      </c>
      <c r="T131" s="1">
        <f>(Table2[[#This Row],[Close Price]]-Table2[[#This Row],[50D EMA]])/Table2[[#This Row],[50D EMA]]</f>
        <v>5.9958246507926756E-2</v>
      </c>
      <c r="U131" s="1">
        <f>(Table2[[#This Row],[Close Price]]-Table2[[#This Row],[200D EMA]])/Table2[[#This Row],[200D EMA]]</f>
        <v>0.19281892384798696</v>
      </c>
      <c r="V131">
        <v>1.04824333038224</v>
      </c>
      <c r="W131">
        <v>2006</v>
      </c>
      <c r="X131">
        <v>2072.65</v>
      </c>
      <c r="Y131">
        <v>1913.45</v>
      </c>
      <c r="Z131">
        <v>2089.9</v>
      </c>
      <c r="AA131">
        <v>1913.45</v>
      </c>
      <c r="AB131">
        <v>2089.9</v>
      </c>
      <c r="AC131" s="1">
        <f>(Table2[[#This Row],[Close Price]]/Table2[[#This Row],[Day Low]])-1</f>
        <v>5.3838484546360199E-3</v>
      </c>
      <c r="AD131" s="1">
        <f>(Table2[[#This Row],[Day High]]/Table2[[#This Row],[Close Price]])-1</f>
        <v>2.7692383974613266E-2</v>
      </c>
      <c r="AE131" s="1">
        <f>(Table2[[#This Row],[Close Price]]/Table2[[#This Row],[Current Week Low]])-1</f>
        <v>5.4012386004337776E-2</v>
      </c>
      <c r="AF131" s="1">
        <f>(Table2[[#This Row],[Current Week High]]/Table2[[#This Row],[Close Price]])-1</f>
        <v>3.6245537485124935E-2</v>
      </c>
      <c r="AG131" s="1">
        <f>(Table2[[#This Row],[Close Price]]/Table2[[#This Row],[Current Month Low]])-1</f>
        <v>5.4012386004337776E-2</v>
      </c>
      <c r="AH131" s="1">
        <f>(Table2[[#This Row],[Current Month High]]/Table2[[#This Row],[Close Price]])-1</f>
        <v>3.6245537485124935E-2</v>
      </c>
      <c r="AI131">
        <v>3.6245537485124899</v>
      </c>
      <c r="AJ131">
        <v>67.9267277268942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0.25</v>
      </c>
      <c r="AM131" t="s">
        <v>3215</v>
      </c>
      <c r="AN131">
        <v>3.03</v>
      </c>
      <c r="AO131" t="s">
        <v>3215</v>
      </c>
      <c r="AP131">
        <v>9.8906422426682003E-2</v>
      </c>
      <c r="AQ131">
        <f>(Table2[[#This Row],[Sharpe Ratio]]-AVERAGE(Table2[Sharpe Ratio]))/_xlfn.STDEV.P(Table2[Sharpe Ratio])</f>
        <v>0.46231098452799863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3.6093508142844399</v>
      </c>
      <c r="AS131">
        <f>_xlfn.RANK.AVG(Table2[[#This Row],[1Y Return vs Nifty Z-Score]],Table2[1Y Return vs Nifty Z-Score])</f>
        <v>197</v>
      </c>
      <c r="AT131">
        <f>_xlfn.RANK.AVG(Table2[[#This Row],[6M Return vs Nifty Z-Score]],Table2[6M Return vs Nifty Z-Score])</f>
        <v>140</v>
      </c>
      <c r="AU131">
        <f>_xlfn.RANK.AVG(Table2[[#This Row],[Sharpe Ratio Z-Score]],Table2[Sharpe Ratio Z-Score])</f>
        <v>231</v>
      </c>
      <c r="AV131">
        <f>(Table2[[#This Row],[Rank 1Y]]+Table2[[#This Row],[Rank 6M]]+Table2[[#This Row],[Rank Sharpe]])/3</f>
        <v>189.33333333333334</v>
      </c>
    </row>
    <row r="132" spans="1:48" x14ac:dyDescent="0.3">
      <c r="A132" t="s">
        <v>845</v>
      </c>
      <c r="B132" t="s">
        <v>846</v>
      </c>
      <c r="C132" t="s">
        <v>3156</v>
      </c>
      <c r="D132" t="s">
        <v>24</v>
      </c>
      <c r="E132">
        <v>18368.384949920001</v>
      </c>
      <c r="F132">
        <v>228.23</v>
      </c>
      <c r="G132">
        <v>26.053389310019998</v>
      </c>
      <c r="H132">
        <f>(Table2[[#This Row],[1Y Return vs Nifty]]-AVERAGE(Table2[1Y Return vs Nifty]))/_xlfn.STDEV.P(Table2[1Y Return vs Nifty])</f>
        <v>9.4212525175370238E-2</v>
      </c>
      <c r="I132">
        <v>20.873085004626599</v>
      </c>
      <c r="J132">
        <f>(Table2[[#This Row],[1M Return vs Nifty]]-AVERAGE(Table2[1M Return vs Nifty]))/_xlfn.STDEV.P(Table2[1M Return vs Nifty])</f>
        <v>1.5369420744430113</v>
      </c>
      <c r="K132">
        <v>12.8654351204045</v>
      </c>
      <c r="L132">
        <f>(Table2[[#This Row],[6M Return vs Nifty]]-AVERAGE(Table2[6M Return vs Nifty]))/_xlfn.STDEV.P(Table2[6M Return vs Nifty])</f>
        <v>0.19890782386733435</v>
      </c>
      <c r="M132">
        <v>2.35927231223849</v>
      </c>
      <c r="N132">
        <f>(Table2[[#This Row],[1W Return vs Nifty]]-AVERAGE(Table2[1W Return vs Nifty]))/_xlfn.STDEV.P(Table2[1W Return vs Nifty])</f>
        <v>0.39576135394351797</v>
      </c>
      <c r="O132">
        <v>221.21</v>
      </c>
      <c r="P132">
        <v>217.20247171685699</v>
      </c>
      <c r="Q132">
        <v>199.04633399326599</v>
      </c>
      <c r="R132">
        <v>61.339173317170101</v>
      </c>
      <c r="S132" s="1">
        <f>(Table2[[#This Row],[Close Price]]-Table2[[#This Row],[20D EMA]])/Table2[[#This Row],[20D EMA]]</f>
        <v>3.1734550879254926E-2</v>
      </c>
      <c r="T132" s="1">
        <f>(Table2[[#This Row],[Close Price]]-Table2[[#This Row],[50D EMA]])/Table2[[#This Row],[50D EMA]]</f>
        <v>5.0770731087804458E-2</v>
      </c>
      <c r="U132" s="1">
        <f>(Table2[[#This Row],[Close Price]]-Table2[[#This Row],[200D EMA]])/Table2[[#This Row],[200D EMA]]</f>
        <v>0.14661745042599642</v>
      </c>
      <c r="V132">
        <v>1.1518090537137999</v>
      </c>
      <c r="W132">
        <v>224.34</v>
      </c>
      <c r="X132">
        <v>232.05</v>
      </c>
      <c r="Y132">
        <v>221.2</v>
      </c>
      <c r="Z132">
        <v>239.8</v>
      </c>
      <c r="AA132">
        <v>221.2</v>
      </c>
      <c r="AB132">
        <v>239.8</v>
      </c>
      <c r="AC132" s="1">
        <f>(Table2[[#This Row],[Close Price]]/Table2[[#This Row],[Day Low]])-1</f>
        <v>1.7339752161896982E-2</v>
      </c>
      <c r="AD132" s="1">
        <f>(Table2[[#This Row],[Day High]]/Table2[[#This Row],[Close Price]])-1</f>
        <v>1.6737501643079522E-2</v>
      </c>
      <c r="AE132" s="1">
        <f>(Table2[[#This Row],[Close Price]]/Table2[[#This Row],[Current Week Low]])-1</f>
        <v>3.178119349005426E-2</v>
      </c>
      <c r="AF132" s="1">
        <f>(Table2[[#This Row],[Current Week High]]/Table2[[#This Row],[Close Price]])-1</f>
        <v>5.0694474871839867E-2</v>
      </c>
      <c r="AG132" s="1">
        <f>(Table2[[#This Row],[Close Price]]/Table2[[#This Row],[Current Month Low]])-1</f>
        <v>3.178119349005426E-2</v>
      </c>
      <c r="AH132" s="1">
        <f>(Table2[[#This Row],[Current Month High]]/Table2[[#This Row],[Close Price]])-1</f>
        <v>5.0694474871839867E-2</v>
      </c>
      <c r="AI132">
        <v>5.0694474871839796</v>
      </c>
      <c r="AJ132">
        <v>53.949409780775703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0.01</v>
      </c>
      <c r="AM132" t="s">
        <v>3215</v>
      </c>
      <c r="AN132">
        <v>6.18</v>
      </c>
      <c r="AO132" t="s">
        <v>3215</v>
      </c>
      <c r="AP132">
        <v>0.17386083268290001</v>
      </c>
      <c r="AQ132">
        <f>(Table2[[#This Row],[Sharpe Ratio]]-AVERAGE(Table2[Sharpe Ratio]))/_xlfn.STDEV.P(Table2[Sharpe Ratio])</f>
        <v>1.3573996903191099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3.5832234677483439</v>
      </c>
      <c r="AS132">
        <f>_xlfn.RANK.AVG(Table2[[#This Row],[1Y Return vs Nifty Z-Score]],Table2[1Y Return vs Nifty Z-Score])</f>
        <v>266</v>
      </c>
      <c r="AT132">
        <f>_xlfn.RANK.AVG(Table2[[#This Row],[6M Return vs Nifty Z-Score]],Table2[6M Return vs Nifty Z-Score])</f>
        <v>241</v>
      </c>
      <c r="AU132">
        <f>_xlfn.RANK.AVG(Table2[[#This Row],[Sharpe Ratio Z-Score]],Table2[Sharpe Ratio Z-Score])</f>
        <v>64</v>
      </c>
      <c r="AV132">
        <f>(Table2[[#This Row],[Rank 1Y]]+Table2[[#This Row],[Rank 6M]]+Table2[[#This Row],[Rank Sharpe]])/3</f>
        <v>190.33333333333334</v>
      </c>
    </row>
    <row r="133" spans="1:48" x14ac:dyDescent="0.3">
      <c r="A133" t="s">
        <v>1523</v>
      </c>
      <c r="B133" t="s">
        <v>1524</v>
      </c>
      <c r="C133" t="s">
        <v>3159</v>
      </c>
      <c r="D133" t="s">
        <v>46</v>
      </c>
      <c r="E133">
        <v>6618.6112872089998</v>
      </c>
      <c r="F133">
        <v>235.77</v>
      </c>
      <c r="G133">
        <v>43.790399647901403</v>
      </c>
      <c r="H133">
        <f>(Table2[[#This Row],[1Y Return vs Nifty]]-AVERAGE(Table2[1Y Return vs Nifty]))/_xlfn.STDEV.P(Table2[1Y Return vs Nifty])</f>
        <v>0.41774766785549816</v>
      </c>
      <c r="I133">
        <v>7.5407673100363697</v>
      </c>
      <c r="J133">
        <f>(Table2[[#This Row],[1M Return vs Nifty]]-AVERAGE(Table2[1M Return vs Nifty]))/_xlfn.STDEV.P(Table2[1M Return vs Nifty])</f>
        <v>0.24147900049210552</v>
      </c>
      <c r="K133">
        <v>30.330948100779501</v>
      </c>
      <c r="L133">
        <f>(Table2[[#This Row],[6M Return vs Nifty]]-AVERAGE(Table2[6M Return vs Nifty]))/_xlfn.STDEV.P(Table2[6M Return vs Nifty])</f>
        <v>0.77357602773363099</v>
      </c>
      <c r="M133">
        <v>-1.29115617548337</v>
      </c>
      <c r="N133">
        <f>(Table2[[#This Row],[1W Return vs Nifty]]-AVERAGE(Table2[1W Return vs Nifty]))/_xlfn.STDEV.P(Table2[1W Return vs Nifty])</f>
        <v>-0.54300827730550827</v>
      </c>
      <c r="O133">
        <v>238.29</v>
      </c>
      <c r="P133">
        <v>238.62657217896501</v>
      </c>
      <c r="Q133">
        <v>209.244458116316</v>
      </c>
      <c r="R133">
        <v>46.011388646971902</v>
      </c>
      <c r="S133" s="1">
        <f>(Table2[[#This Row],[Close Price]]-Table2[[#This Row],[20D EMA]])/Table2[[#This Row],[20D EMA]]</f>
        <v>-1.0575349364219992E-2</v>
      </c>
      <c r="T133" s="1">
        <f>(Table2[[#This Row],[Close Price]]-Table2[[#This Row],[50D EMA]])/Table2[[#This Row],[50D EMA]]</f>
        <v>-1.1970888878304071E-2</v>
      </c>
      <c r="U133" s="1">
        <f>(Table2[[#This Row],[Close Price]]-Table2[[#This Row],[200D EMA]])/Table2[[#This Row],[200D EMA]]</f>
        <v>0.12676819315777932</v>
      </c>
      <c r="V133">
        <v>0.66358464563345099</v>
      </c>
      <c r="W133">
        <v>234.38</v>
      </c>
      <c r="X133">
        <v>240.4</v>
      </c>
      <c r="Y133">
        <v>234.38</v>
      </c>
      <c r="Z133">
        <v>247</v>
      </c>
      <c r="AA133">
        <v>234.38</v>
      </c>
      <c r="AB133">
        <v>247</v>
      </c>
      <c r="AC133" s="1">
        <f>(Table2[[#This Row],[Close Price]]/Table2[[#This Row],[Day Low]])-1</f>
        <v>5.9305401484768261E-3</v>
      </c>
      <c r="AD133" s="1">
        <f>(Table2[[#This Row],[Day High]]/Table2[[#This Row],[Close Price]])-1</f>
        <v>1.9637782584722485E-2</v>
      </c>
      <c r="AE133" s="1">
        <f>(Table2[[#This Row],[Close Price]]/Table2[[#This Row],[Current Week Low]])-1</f>
        <v>5.9305401484768261E-3</v>
      </c>
      <c r="AF133" s="1">
        <f>(Table2[[#This Row],[Current Week High]]/Table2[[#This Row],[Close Price]])-1</f>
        <v>4.7631165966832034E-2</v>
      </c>
      <c r="AG133" s="1">
        <f>(Table2[[#This Row],[Close Price]]/Table2[[#This Row],[Current Month Low]])-1</f>
        <v>5.9305401484768261E-3</v>
      </c>
      <c r="AH133" s="1">
        <f>(Table2[[#This Row],[Current Month High]]/Table2[[#This Row],[Close Price]])-1</f>
        <v>4.7631165966832034E-2</v>
      </c>
      <c r="AI133">
        <v>20.7702421851804</v>
      </c>
      <c r="AJ133">
        <v>80.183416125334304</v>
      </c>
      <c r="AK133" t="str">
        <f>IF(AND(Table2[[#This Row],[20D EMA]]&gt;Table2[[#This Row],[50D EMA]],Table2[[#This Row],[50D EMA]]&gt;Table2[[#This Row],[200D EMA]]),"Uptrend","Downtrend/NoTrend")</f>
        <v>Downtrend/NoTrend</v>
      </c>
      <c r="AL133">
        <v>7.0000000000000007E-2</v>
      </c>
      <c r="AM133" t="s">
        <v>3215</v>
      </c>
      <c r="AN133">
        <v>1.47</v>
      </c>
      <c r="AO133" t="s">
        <v>3215</v>
      </c>
      <c r="AP133">
        <v>8.6101818131596994E-2</v>
      </c>
      <c r="AQ133">
        <f>(Table2[[#This Row],[Sharpe Ratio]]-AVERAGE(Table2[Sharpe Ratio]))/_xlfn.STDEV.P(Table2[Sharpe Ratio])</f>
        <v>0.30940128051623034</v>
      </c>
      <c r="AR1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3">
        <f>_xlfn.RANK.AVG(Table2[[#This Row],[1Y Return vs Nifty Z-Score]],Table2[1Y Return vs Nifty Z-Score])</f>
        <v>186</v>
      </c>
      <c r="AT133">
        <f>_xlfn.RANK.AVG(Table2[[#This Row],[6M Return vs Nifty Z-Score]],Table2[6M Return vs Nifty Z-Score])</f>
        <v>122</v>
      </c>
      <c r="AU133">
        <f>_xlfn.RANK.AVG(Table2[[#This Row],[Sharpe Ratio Z-Score]],Table2[Sharpe Ratio Z-Score])</f>
        <v>265</v>
      </c>
      <c r="AV133">
        <f>(Table2[[#This Row],[Rank 1Y]]+Table2[[#This Row],[Rank 6M]]+Table2[[#This Row],[Rank Sharpe]])/3</f>
        <v>191</v>
      </c>
    </row>
    <row r="134" spans="1:48" x14ac:dyDescent="0.3">
      <c r="A134" t="s">
        <v>55</v>
      </c>
      <c r="B134" t="s">
        <v>56</v>
      </c>
      <c r="C134" t="s">
        <v>3161</v>
      </c>
      <c r="D134" t="s">
        <v>57</v>
      </c>
      <c r="E134">
        <v>385587.92881850997</v>
      </c>
      <c r="F134">
        <v>397.65</v>
      </c>
      <c r="G134">
        <v>43.800689873812303</v>
      </c>
      <c r="H134">
        <f>(Table2[[#This Row],[1Y Return vs Nifty]]-AVERAGE(Table2[1Y Return vs Nifty]))/_xlfn.STDEV.P(Table2[1Y Return vs Nifty])</f>
        <v>0.41793536858097974</v>
      </c>
      <c r="I134">
        <v>0.864807781472404</v>
      </c>
      <c r="J134">
        <f>(Table2[[#This Row],[1M Return vs Nifty]]-AVERAGE(Table2[1M Return vs Nifty]))/_xlfn.STDEV.P(Table2[1M Return vs Nifty])</f>
        <v>-0.40720484057436906</v>
      </c>
      <c r="K134">
        <v>3.5965207422606902</v>
      </c>
      <c r="L134">
        <f>(Table2[[#This Row],[6M Return vs Nifty]]-AVERAGE(Table2[6M Return vs Nifty]))/_xlfn.STDEV.P(Table2[6M Return vs Nifty])</f>
        <v>-0.10606749426180016</v>
      </c>
      <c r="M134">
        <v>-1.69154104260181</v>
      </c>
      <c r="N134">
        <f>(Table2[[#This Row],[1W Return vs Nifty]]-AVERAGE(Table2[1W Return vs Nifty]))/_xlfn.STDEV.P(Table2[1W Return vs Nifty])</f>
        <v>-0.64597404018148197</v>
      </c>
      <c r="O134">
        <v>409.93</v>
      </c>
      <c r="P134">
        <v>411.05938814662198</v>
      </c>
      <c r="Q134">
        <v>370.51920487622698</v>
      </c>
      <c r="R134">
        <v>35.462272604326003</v>
      </c>
      <c r="S134" s="1">
        <f>(Table2[[#This Row],[Close Price]]-Table2[[#This Row],[20D EMA]])/Table2[[#This Row],[20D EMA]]</f>
        <v>-2.9956334008245381E-2</v>
      </c>
      <c r="T134" s="1">
        <f>(Table2[[#This Row],[Close Price]]-Table2[[#This Row],[50D EMA]])/Table2[[#This Row],[50D EMA]]</f>
        <v>-3.2621534827563588E-2</v>
      </c>
      <c r="U134" s="1">
        <f>(Table2[[#This Row],[Close Price]]-Table2[[#This Row],[200D EMA]])/Table2[[#This Row],[200D EMA]]</f>
        <v>7.3223721649829515E-2</v>
      </c>
      <c r="V134">
        <v>0.74265371611462905</v>
      </c>
      <c r="W134">
        <v>395.55</v>
      </c>
      <c r="X134">
        <v>404.2</v>
      </c>
      <c r="Y134">
        <v>393.7</v>
      </c>
      <c r="Z134">
        <v>414.3</v>
      </c>
      <c r="AA134">
        <v>393.7</v>
      </c>
      <c r="AB134">
        <v>415.45</v>
      </c>
      <c r="AC134" s="1">
        <f>(Table2[[#This Row],[Close Price]]/Table2[[#This Row],[Day Low]])-1</f>
        <v>5.3090633295409528E-3</v>
      </c>
      <c r="AD134" s="1">
        <f>(Table2[[#This Row],[Day High]]/Table2[[#This Row],[Close Price]])-1</f>
        <v>1.6471771658493672E-2</v>
      </c>
      <c r="AE134" s="1">
        <f>(Table2[[#This Row],[Close Price]]/Table2[[#This Row],[Current Week Low]])-1</f>
        <v>1.0033020066040121E-2</v>
      </c>
      <c r="AF134" s="1">
        <f>(Table2[[#This Row],[Current Week High]]/Table2[[#This Row],[Close Price]])-1</f>
        <v>4.1870992078461011E-2</v>
      </c>
      <c r="AG134" s="1">
        <f>(Table2[[#This Row],[Close Price]]/Table2[[#This Row],[Current Month Low]])-1</f>
        <v>1.0033020066040121E-2</v>
      </c>
      <c r="AH134" s="1">
        <f>(Table2[[#This Row],[Current Month High]]/Table2[[#This Row],[Close Price]])-1</f>
        <v>4.4762982522318584E-2</v>
      </c>
      <c r="AI134">
        <v>12.775053438953799</v>
      </c>
      <c r="AJ134">
        <v>68.638676844783703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0.11</v>
      </c>
      <c r="AM134" t="s">
        <v>3215</v>
      </c>
      <c r="AN134">
        <v>-2.61</v>
      </c>
      <c r="AO134" t="s">
        <v>3216</v>
      </c>
      <c r="AP134">
        <v>0.18577349425610801</v>
      </c>
      <c r="AQ134">
        <f>(Table2[[#This Row],[Sharpe Ratio]]-AVERAGE(Table2[Sharpe Ratio]))/_xlfn.STDEV.P(Table2[Sharpe Ratio])</f>
        <v>1.4996580149946175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185</v>
      </c>
      <c r="AT134">
        <f>_xlfn.RANK.AVG(Table2[[#This Row],[6M Return vs Nifty Z-Score]],Table2[6M Return vs Nifty Z-Score])</f>
        <v>344</v>
      </c>
      <c r="AU134">
        <f>_xlfn.RANK.AVG(Table2[[#This Row],[Sharpe Ratio Z-Score]],Table2[Sharpe Ratio Z-Score])</f>
        <v>48</v>
      </c>
      <c r="AV134">
        <f>(Table2[[#This Row],[Rank 1Y]]+Table2[[#This Row],[Rank 6M]]+Table2[[#This Row],[Rank Sharpe]])/3</f>
        <v>192.33333333333334</v>
      </c>
    </row>
    <row r="135" spans="1:48" x14ac:dyDescent="0.3">
      <c r="A135" t="s">
        <v>202</v>
      </c>
      <c r="B135" t="s">
        <v>203</v>
      </c>
      <c r="C135" t="s">
        <v>3161</v>
      </c>
      <c r="D135" t="s">
        <v>57</v>
      </c>
      <c r="E135">
        <v>124258.17851974499</v>
      </c>
      <c r="F135">
        <v>712.05</v>
      </c>
      <c r="G135">
        <v>60.895504426524496</v>
      </c>
      <c r="H135">
        <f>(Table2[[#This Row],[1Y Return vs Nifty]]-AVERAGE(Table2[1Y Return vs Nifty]))/_xlfn.STDEV.P(Table2[1Y Return vs Nifty])</f>
        <v>0.72975642297760757</v>
      </c>
      <c r="I135">
        <v>8.2981101720489097</v>
      </c>
      <c r="J135">
        <f>(Table2[[#This Row],[1M Return vs Nifty]]-AVERAGE(Table2[1M Return vs Nifty]))/_xlfn.STDEV.P(Table2[1M Return vs Nifty])</f>
        <v>0.31506783437172725</v>
      </c>
      <c r="K135">
        <v>19.503519377433399</v>
      </c>
      <c r="L135">
        <f>(Table2[[#This Row],[6M Return vs Nifty]]-AVERAGE(Table2[6M Return vs Nifty]))/_xlfn.STDEV.P(Table2[6M Return vs Nifty])</f>
        <v>0.41732087370940268</v>
      </c>
      <c r="M135">
        <v>4.6587756021283102</v>
      </c>
      <c r="N135">
        <f>(Table2[[#This Row],[1W Return vs Nifty]]-AVERAGE(Table2[1W Return vs Nifty]))/_xlfn.STDEV.P(Table2[1W Return vs Nifty])</f>
        <v>0.98711764616141628</v>
      </c>
      <c r="O135">
        <v>688.59</v>
      </c>
      <c r="P135">
        <v>699.43634182954304</v>
      </c>
      <c r="Q135">
        <v>631.64128635583995</v>
      </c>
      <c r="R135">
        <v>62.977124422339401</v>
      </c>
      <c r="S135" s="1">
        <f>(Table2[[#This Row],[Close Price]]-Table2[[#This Row],[20D EMA]])/Table2[[#This Row],[20D EMA]]</f>
        <v>3.4069620528906781E-2</v>
      </c>
      <c r="T135" s="1">
        <f>(Table2[[#This Row],[Close Price]]-Table2[[#This Row],[50D EMA]])/Table2[[#This Row],[50D EMA]]</f>
        <v>1.8034033143692355E-2</v>
      </c>
      <c r="U135" s="1">
        <f>(Table2[[#This Row],[Close Price]]-Table2[[#This Row],[200D EMA]])/Table2[[#This Row],[200D EMA]]</f>
        <v>0.12730123153929038</v>
      </c>
      <c r="V135">
        <v>0.92343712874483297</v>
      </c>
      <c r="W135">
        <v>709</v>
      </c>
      <c r="X135">
        <v>721.6</v>
      </c>
      <c r="Y135">
        <v>652.1</v>
      </c>
      <c r="Z135">
        <v>721.85</v>
      </c>
      <c r="AA135">
        <v>652.1</v>
      </c>
      <c r="AB135">
        <v>721.85</v>
      </c>
      <c r="AC135" s="1">
        <f>(Table2[[#This Row],[Close Price]]/Table2[[#This Row],[Day Low]])-1</f>
        <v>4.3018335684061881E-3</v>
      </c>
      <c r="AD135" s="1">
        <f>(Table2[[#This Row],[Day High]]/Table2[[#This Row],[Close Price]])-1</f>
        <v>1.3411979495822068E-2</v>
      </c>
      <c r="AE135" s="1">
        <f>(Table2[[#This Row],[Close Price]]/Table2[[#This Row],[Current Week Low]])-1</f>
        <v>9.1933752491949017E-2</v>
      </c>
      <c r="AF135" s="1">
        <f>(Table2[[#This Row],[Current Week High]]/Table2[[#This Row],[Close Price]])-1</f>
        <v>1.3763078435503173E-2</v>
      </c>
      <c r="AG135" s="1">
        <f>(Table2[[#This Row],[Close Price]]/Table2[[#This Row],[Current Month Low]])-1</f>
        <v>9.1933752491949017E-2</v>
      </c>
      <c r="AH135" s="1">
        <f>(Table2[[#This Row],[Current Month High]]/Table2[[#This Row],[Close Price]])-1</f>
        <v>1.3763078435503173E-2</v>
      </c>
      <c r="AI135">
        <v>13.039814619759801</v>
      </c>
      <c r="AJ135">
        <v>88.1241743725231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0.13</v>
      </c>
      <c r="AM135" t="s">
        <v>3215</v>
      </c>
      <c r="AN135">
        <v>3.53</v>
      </c>
      <c r="AO135" t="s">
        <v>3215</v>
      </c>
      <c r="AP135">
        <v>8.6136639361831996E-2</v>
      </c>
      <c r="AQ135">
        <f>(Table2[[#This Row],[Sharpe Ratio]]-AVERAGE(Table2[Sharpe Ratio]))/_xlfn.STDEV.P(Table2[Sharpe Ratio])</f>
        <v>0.30981710781443145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131</v>
      </c>
      <c r="AT135">
        <f>_xlfn.RANK.AVG(Table2[[#This Row],[6M Return vs Nifty Z-Score]],Table2[6M Return vs Nifty Z-Score])</f>
        <v>182</v>
      </c>
      <c r="AU135">
        <f>_xlfn.RANK.AVG(Table2[[#This Row],[Sharpe Ratio Z-Score]],Table2[Sharpe Ratio Z-Score])</f>
        <v>264</v>
      </c>
      <c r="AV135">
        <f>(Table2[[#This Row],[Rank 1Y]]+Table2[[#This Row],[Rank 6M]]+Table2[[#This Row],[Rank Sharpe]])/3</f>
        <v>192.33333333333334</v>
      </c>
    </row>
    <row r="136" spans="1:48" x14ac:dyDescent="0.3">
      <c r="A136" t="s">
        <v>816</v>
      </c>
      <c r="B136" t="s">
        <v>817</v>
      </c>
      <c r="C136" t="s">
        <v>3163</v>
      </c>
      <c r="D136" t="s">
        <v>114</v>
      </c>
      <c r="E136">
        <v>19076.089652729999</v>
      </c>
      <c r="F136">
        <v>1045.55</v>
      </c>
      <c r="G136">
        <v>45.7146572461373</v>
      </c>
      <c r="H136">
        <f>(Table2[[#This Row],[1Y Return vs Nifty]]-AVERAGE(Table2[1Y Return vs Nifty]))/_xlfn.STDEV.P(Table2[1Y Return vs Nifty])</f>
        <v>0.45284743634742619</v>
      </c>
      <c r="I136">
        <v>11.9887149773886</v>
      </c>
      <c r="J136">
        <f>(Table2[[#This Row],[1M Return vs Nifty]]-AVERAGE(Table2[1M Return vs Nifty]))/_xlfn.STDEV.P(Table2[1M Return vs Nifty])</f>
        <v>0.67367331883324089</v>
      </c>
      <c r="K136">
        <v>-1.05085382900033</v>
      </c>
      <c r="L136">
        <f>(Table2[[#This Row],[6M Return vs Nifty]]-AVERAGE(Table2[6M Return vs Nifty]))/_xlfn.STDEV.P(Table2[6M Return vs Nifty])</f>
        <v>-0.25898017427076309</v>
      </c>
      <c r="M136">
        <v>-0.60298406687994299</v>
      </c>
      <c r="N136">
        <f>(Table2[[#This Row],[1W Return vs Nifty]]-AVERAGE(Table2[1W Return vs Nifty]))/_xlfn.STDEV.P(Table2[1W Return vs Nifty])</f>
        <v>-0.36603314170089912</v>
      </c>
      <c r="O136">
        <v>1062.4000000000001</v>
      </c>
      <c r="P136">
        <v>1049.7795433681399</v>
      </c>
      <c r="Q136">
        <v>927.94273131935699</v>
      </c>
      <c r="R136">
        <v>44.5232192669597</v>
      </c>
      <c r="S136" s="1">
        <f>(Table2[[#This Row],[Close Price]]-Table2[[#This Row],[20D EMA]])/Table2[[#This Row],[20D EMA]]</f>
        <v>-1.5860316265060369E-2</v>
      </c>
      <c r="T136" s="1">
        <f>(Table2[[#This Row],[Close Price]]-Table2[[#This Row],[50D EMA]])/Table2[[#This Row],[50D EMA]]</f>
        <v>-4.0289824609934582E-3</v>
      </c>
      <c r="U136" s="1">
        <f>(Table2[[#This Row],[Close Price]]-Table2[[#This Row],[200D EMA]])/Table2[[#This Row],[200D EMA]]</f>
        <v>0.12673979191951634</v>
      </c>
      <c r="V136">
        <v>0.78527669657458199</v>
      </c>
      <c r="W136">
        <v>1042.05</v>
      </c>
      <c r="X136">
        <v>1090.9000000000001</v>
      </c>
      <c r="Y136">
        <v>1020</v>
      </c>
      <c r="Z136">
        <v>1100</v>
      </c>
      <c r="AA136">
        <v>1020</v>
      </c>
      <c r="AB136">
        <v>1123.45</v>
      </c>
      <c r="AC136" s="1">
        <f>(Table2[[#This Row],[Close Price]]/Table2[[#This Row],[Day Low]])-1</f>
        <v>3.3587639748573483E-3</v>
      </c>
      <c r="AD136" s="1">
        <f>(Table2[[#This Row],[Day High]]/Table2[[#This Row],[Close Price]])-1</f>
        <v>4.3374300607335936E-2</v>
      </c>
      <c r="AE136" s="1">
        <f>(Table2[[#This Row],[Close Price]]/Table2[[#This Row],[Current Week Low]])-1</f>
        <v>2.5049019607843004E-2</v>
      </c>
      <c r="AF136" s="1">
        <f>(Table2[[#This Row],[Current Week High]]/Table2[[#This Row],[Close Price]])-1</f>
        <v>5.207785376117835E-2</v>
      </c>
      <c r="AG136" s="1">
        <f>(Table2[[#This Row],[Close Price]]/Table2[[#This Row],[Current Month Low]])-1</f>
        <v>2.5049019607843004E-2</v>
      </c>
      <c r="AH136" s="1">
        <f>(Table2[[#This Row],[Current Month High]]/Table2[[#This Row],[Close Price]])-1</f>
        <v>7.4506240734541818E-2</v>
      </c>
      <c r="AI136">
        <v>25.675481803835201</v>
      </c>
      <c r="AJ136">
        <v>91.4926739926739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0.12</v>
      </c>
      <c r="AM136" t="s">
        <v>3215</v>
      </c>
      <c r="AN136">
        <v>-0.61</v>
      </c>
      <c r="AO136" t="s">
        <v>3216</v>
      </c>
      <c r="AP136">
        <v>0.22930571027749799</v>
      </c>
      <c r="AQ136">
        <f>(Table2[[#This Row],[Sharpe Ratio]]-AVERAGE(Table2[Sharpe Ratio]))/_xlfn.STDEV.P(Table2[Sharpe Ratio])</f>
        <v>2.0195099458631232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2.5210173850721276</v>
      </c>
      <c r="AS136">
        <f>_xlfn.RANK.AVG(Table2[[#This Row],[1Y Return vs Nifty Z-Score]],Table2[1Y Return vs Nifty Z-Score])</f>
        <v>169</v>
      </c>
      <c r="AT136">
        <f>_xlfn.RANK.AVG(Table2[[#This Row],[6M Return vs Nifty Z-Score]],Table2[6M Return vs Nifty Z-Score])</f>
        <v>395</v>
      </c>
      <c r="AU136">
        <f>_xlfn.RANK.AVG(Table2[[#This Row],[Sharpe Ratio Z-Score]],Table2[Sharpe Ratio Z-Score])</f>
        <v>16</v>
      </c>
      <c r="AV136">
        <f>(Table2[[#This Row],[Rank 1Y]]+Table2[[#This Row],[Rank 6M]]+Table2[[#This Row],[Rank Sharpe]])/3</f>
        <v>193.33333333333334</v>
      </c>
    </row>
    <row r="137" spans="1:48" x14ac:dyDescent="0.3">
      <c r="A137" t="s">
        <v>740</v>
      </c>
      <c r="B137" t="s">
        <v>741</v>
      </c>
      <c r="C137" t="s">
        <v>3156</v>
      </c>
      <c r="D137" t="s">
        <v>387</v>
      </c>
      <c r="E137">
        <v>23034.112987904999</v>
      </c>
      <c r="F137">
        <v>4673.8500000000004</v>
      </c>
      <c r="G137">
        <v>68.245683656703093</v>
      </c>
      <c r="H137">
        <f>(Table2[[#This Row],[1Y Return vs Nifty]]-AVERAGE(Table2[1Y Return vs Nifty]))/_xlfn.STDEV.P(Table2[1Y Return vs Nifty])</f>
        <v>0.86382869562445264</v>
      </c>
      <c r="I137">
        <v>16.489654213129601</v>
      </c>
      <c r="J137">
        <f>(Table2[[#This Row],[1M Return vs Nifty]]-AVERAGE(Table2[1M Return vs Nifty]))/_xlfn.STDEV.P(Table2[1M Return vs Nifty])</f>
        <v>1.1110166758974971</v>
      </c>
      <c r="K137">
        <v>40.689202894501499</v>
      </c>
      <c r="L137">
        <f>(Table2[[#This Row],[6M Return vs Nifty]]-AVERAGE(Table2[6M Return vs Nifty]))/_xlfn.STDEV.P(Table2[6M Return vs Nifty])</f>
        <v>1.1143939403930661</v>
      </c>
      <c r="M137">
        <v>3.84536394179172</v>
      </c>
      <c r="N137">
        <f>(Table2[[#This Row],[1W Return vs Nifty]]-AVERAGE(Table2[1W Return vs Nifty]))/_xlfn.STDEV.P(Table2[1W Return vs Nifty])</f>
        <v>0.77793503458685387</v>
      </c>
      <c r="O137">
        <v>4534.16</v>
      </c>
      <c r="P137">
        <v>4448.20826281256</v>
      </c>
      <c r="Q137">
        <v>3824.8260992579199</v>
      </c>
      <c r="R137">
        <v>66.230696193231395</v>
      </c>
      <c r="S137" s="1">
        <f>(Table2[[#This Row],[Close Price]]-Table2[[#This Row],[20D EMA]])/Table2[[#This Row],[20D EMA]]</f>
        <v>3.0808352594526994E-2</v>
      </c>
      <c r="T137" s="1">
        <f>(Table2[[#This Row],[Close Price]]-Table2[[#This Row],[50D EMA]])/Table2[[#This Row],[50D EMA]]</f>
        <v>5.07264327243458E-2</v>
      </c>
      <c r="U137" s="1">
        <f>(Table2[[#This Row],[Close Price]]-Table2[[#This Row],[200D EMA]])/Table2[[#This Row],[200D EMA]]</f>
        <v>0.22197712489642479</v>
      </c>
      <c r="V137">
        <v>0.88060790824742996</v>
      </c>
      <c r="W137">
        <v>4655</v>
      </c>
      <c r="X137">
        <v>4785</v>
      </c>
      <c r="Y137">
        <v>4505</v>
      </c>
      <c r="Z137">
        <v>4787.25</v>
      </c>
      <c r="AA137">
        <v>4460.25</v>
      </c>
      <c r="AB137">
        <v>4787.25</v>
      </c>
      <c r="AC137" s="1">
        <f>(Table2[[#This Row],[Close Price]]/Table2[[#This Row],[Day Low]])-1</f>
        <v>4.0494092373792867E-3</v>
      </c>
      <c r="AD137" s="1">
        <f>(Table2[[#This Row],[Day High]]/Table2[[#This Row],[Close Price]])-1</f>
        <v>2.37812510029205E-2</v>
      </c>
      <c r="AE137" s="1">
        <f>(Table2[[#This Row],[Close Price]]/Table2[[#This Row],[Current Week Low]])-1</f>
        <v>3.7480577136514981E-2</v>
      </c>
      <c r="AF137" s="1">
        <f>(Table2[[#This Row],[Current Week High]]/Table2[[#This Row],[Close Price]])-1</f>
        <v>2.4262652845084887E-2</v>
      </c>
      <c r="AG137" s="1">
        <f>(Table2[[#This Row],[Close Price]]/Table2[[#This Row],[Current Month Low]])-1</f>
        <v>4.7889692281822827E-2</v>
      </c>
      <c r="AH137" s="1">
        <f>(Table2[[#This Row],[Current Month High]]/Table2[[#This Row],[Close Price]])-1</f>
        <v>2.4262652845084887E-2</v>
      </c>
      <c r="AI137">
        <v>6.3331086791403202</v>
      </c>
      <c r="AJ137">
        <v>98.802637175669901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0.04</v>
      </c>
      <c r="AM137" t="s">
        <v>3215</v>
      </c>
      <c r="AN137">
        <v>2.4900000000000002</v>
      </c>
      <c r="AO137" t="s">
        <v>3215</v>
      </c>
      <c r="AP137">
        <v>4.5461387404779001E-2</v>
      </c>
      <c r="AQ137">
        <f>(Table2[[#This Row],[Sharpe Ratio]]-AVERAGE(Table2[Sharpe Ratio]))/_xlfn.STDEV.P(Table2[Sharpe Ratio])</f>
        <v>-0.17591760089065944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3.6912567456112102</v>
      </c>
      <c r="AS137">
        <f>_xlfn.RANK.AVG(Table2[[#This Row],[1Y Return vs Nifty Z-Score]],Table2[1Y Return vs Nifty Z-Score])</f>
        <v>110</v>
      </c>
      <c r="AT137">
        <f>_xlfn.RANK.AVG(Table2[[#This Row],[6M Return vs Nifty Z-Score]],Table2[6M Return vs Nifty Z-Score])</f>
        <v>79</v>
      </c>
      <c r="AU137">
        <f>_xlfn.RANK.AVG(Table2[[#This Row],[Sharpe Ratio Z-Score]],Table2[Sharpe Ratio Z-Score])</f>
        <v>393</v>
      </c>
      <c r="AV137">
        <f>(Table2[[#This Row],[Rank 1Y]]+Table2[[#This Row],[Rank 6M]]+Table2[[#This Row],[Rank Sharpe]])/3</f>
        <v>194</v>
      </c>
    </row>
    <row r="138" spans="1:48" x14ac:dyDescent="0.3">
      <c r="A138" t="s">
        <v>714</v>
      </c>
      <c r="B138" t="s">
        <v>715</v>
      </c>
      <c r="C138" t="s">
        <v>3160</v>
      </c>
      <c r="D138" t="s">
        <v>51</v>
      </c>
      <c r="E138">
        <v>25203.445357050001</v>
      </c>
      <c r="F138">
        <v>1407.15</v>
      </c>
      <c r="G138">
        <v>64.000362617586006</v>
      </c>
      <c r="H138">
        <f>(Table2[[#This Row],[1Y Return vs Nifty]]-AVERAGE(Table2[1Y Return vs Nifty]))/_xlfn.STDEV.P(Table2[1Y Return vs Nifty])</f>
        <v>0.7863911499530577</v>
      </c>
      <c r="I138">
        <v>4.8317728379457501</v>
      </c>
      <c r="J138">
        <f>(Table2[[#This Row],[1M Return vs Nifty]]-AVERAGE(Table2[1M Return vs Nifty]))/_xlfn.STDEV.P(Table2[1M Return vs Nifty])</f>
        <v>-2.1746223097826915E-2</v>
      </c>
      <c r="K138">
        <v>34.582114181048802</v>
      </c>
      <c r="L138">
        <f>(Table2[[#This Row],[6M Return vs Nifty]]-AVERAGE(Table2[6M Return vs Nifty]))/_xlfn.STDEV.P(Table2[6M Return vs Nifty])</f>
        <v>0.91345225000266783</v>
      </c>
      <c r="M138">
        <v>0.475107728668407</v>
      </c>
      <c r="N138">
        <f>(Table2[[#This Row],[1W Return vs Nifty]]-AVERAGE(Table2[1W Return vs Nifty]))/_xlfn.STDEV.P(Table2[1W Return vs Nifty])</f>
        <v>-8.878354188990864E-2</v>
      </c>
      <c r="O138">
        <v>1400.06</v>
      </c>
      <c r="P138">
        <v>1405.72470416084</v>
      </c>
      <c r="Q138">
        <v>1220.7168016395401</v>
      </c>
      <c r="R138">
        <v>52.229949369821703</v>
      </c>
      <c r="S138" s="1">
        <f>(Table2[[#This Row],[Close Price]]-Table2[[#This Row],[20D EMA]])/Table2[[#This Row],[20D EMA]]</f>
        <v>5.0640686827708422E-3</v>
      </c>
      <c r="T138" s="1">
        <f>(Table2[[#This Row],[Close Price]]-Table2[[#This Row],[50D EMA]])/Table2[[#This Row],[50D EMA]]</f>
        <v>1.0139224521994259E-3</v>
      </c>
      <c r="U138" s="1">
        <f>(Table2[[#This Row],[Close Price]]-Table2[[#This Row],[200D EMA]])/Table2[[#This Row],[200D EMA]]</f>
        <v>0.15272436498790076</v>
      </c>
      <c r="V138">
        <v>0.391351445163513</v>
      </c>
      <c r="W138">
        <v>1401</v>
      </c>
      <c r="X138">
        <v>1440</v>
      </c>
      <c r="Y138">
        <v>1396.05</v>
      </c>
      <c r="Z138">
        <v>1460.15</v>
      </c>
      <c r="AA138">
        <v>1396.05</v>
      </c>
      <c r="AB138">
        <v>1460.15</v>
      </c>
      <c r="AC138" s="1">
        <f>(Table2[[#This Row],[Close Price]]/Table2[[#This Row],[Day Low]])-1</f>
        <v>4.3897216274091377E-3</v>
      </c>
      <c r="AD138" s="1">
        <f>(Table2[[#This Row],[Day High]]/Table2[[#This Row],[Close Price]])-1</f>
        <v>2.334505916213625E-2</v>
      </c>
      <c r="AE138" s="1">
        <f>(Table2[[#This Row],[Close Price]]/Table2[[#This Row],[Current Week Low]])-1</f>
        <v>7.9510046201785034E-3</v>
      </c>
      <c r="AF138" s="1">
        <f>(Table2[[#This Row],[Current Week High]]/Table2[[#This Row],[Close Price]])-1</f>
        <v>3.7664783427495241E-2</v>
      </c>
      <c r="AG138" s="1">
        <f>(Table2[[#This Row],[Close Price]]/Table2[[#This Row],[Current Month Low]])-1</f>
        <v>7.9510046201785034E-3</v>
      </c>
      <c r="AH138" s="1">
        <f>(Table2[[#This Row],[Current Month High]]/Table2[[#This Row],[Close Price]])-1</f>
        <v>3.7664783427495241E-2</v>
      </c>
      <c r="AI138">
        <v>16.4765661088014</v>
      </c>
      <c r="AJ138">
        <v>92.998216979838105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-0.09</v>
      </c>
      <c r="AM138" t="s">
        <v>3216</v>
      </c>
      <c r="AN138">
        <v>6.59</v>
      </c>
      <c r="AO138" t="s">
        <v>3215</v>
      </c>
      <c r="AP138">
        <v>5.6640454709506002E-2</v>
      </c>
      <c r="AQ138">
        <f>(Table2[[#This Row],[Sharpe Ratio]]-AVERAGE(Table2[Sharpe Ratio]))/_xlfn.STDEV.P(Table2[Sharpe Ratio])</f>
        <v>-4.2419693942485868E-2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126</v>
      </c>
      <c r="AT138">
        <f>_xlfn.RANK.AVG(Table2[[#This Row],[6M Return vs Nifty Z-Score]],Table2[6M Return vs Nifty Z-Score])</f>
        <v>100</v>
      </c>
      <c r="AU138">
        <f>_xlfn.RANK.AVG(Table2[[#This Row],[Sharpe Ratio Z-Score]],Table2[Sharpe Ratio Z-Score])</f>
        <v>361</v>
      </c>
      <c r="AV138">
        <f>(Table2[[#This Row],[Rank 1Y]]+Table2[[#This Row],[Rank 6M]]+Table2[[#This Row],[Rank Sharpe]])/3</f>
        <v>195.66666666666666</v>
      </c>
    </row>
    <row r="139" spans="1:48" x14ac:dyDescent="0.3">
      <c r="A139" t="s">
        <v>1803</v>
      </c>
      <c r="B139" t="s">
        <v>1804</v>
      </c>
      <c r="C139" t="s">
        <v>3167</v>
      </c>
      <c r="D139" t="s">
        <v>840</v>
      </c>
      <c r="E139">
        <v>4405.5496620000004</v>
      </c>
      <c r="F139">
        <v>356</v>
      </c>
      <c r="G139">
        <v>72.869374741897104</v>
      </c>
      <c r="H139">
        <f>(Table2[[#This Row],[1Y Return vs Nifty]]-AVERAGE(Table2[1Y Return vs Nifty]))/_xlfn.STDEV.P(Table2[1Y Return vs Nifty])</f>
        <v>0.94816796850417751</v>
      </c>
      <c r="I139">
        <v>7.1175677839151197</v>
      </c>
      <c r="J139">
        <f>(Table2[[#This Row],[1M Return vs Nifty]]-AVERAGE(Table2[1M Return vs Nifty]))/_xlfn.STDEV.P(Table2[1M Return vs Nifty])</f>
        <v>0.20035791625436214</v>
      </c>
      <c r="K139">
        <v>34.2097374555211</v>
      </c>
      <c r="L139">
        <f>(Table2[[#This Row],[6M Return vs Nifty]]-AVERAGE(Table2[6M Return vs Nifty]))/_xlfn.STDEV.P(Table2[6M Return vs Nifty])</f>
        <v>0.9011999294289138</v>
      </c>
      <c r="M139">
        <v>3.6956948732267998</v>
      </c>
      <c r="N139">
        <f>(Table2[[#This Row],[1W Return vs Nifty]]-AVERAGE(Table2[1W Return vs Nifty]))/_xlfn.STDEV.P(Table2[1W Return vs Nifty])</f>
        <v>0.73944509380903556</v>
      </c>
      <c r="O139">
        <v>365.01</v>
      </c>
      <c r="P139">
        <v>367.93216327570099</v>
      </c>
      <c r="Q139">
        <v>315.35243491882397</v>
      </c>
      <c r="R139">
        <v>45.260369099069898</v>
      </c>
      <c r="S139" s="1">
        <f>(Table2[[#This Row],[Close Price]]-Table2[[#This Row],[20D EMA]])/Table2[[#This Row],[20D EMA]]</f>
        <v>-2.4684255225884199E-2</v>
      </c>
      <c r="T139" s="1">
        <f>(Table2[[#This Row],[Close Price]]-Table2[[#This Row],[50D EMA]])/Table2[[#This Row],[50D EMA]]</f>
        <v>-3.2430334900512385E-2</v>
      </c>
      <c r="U139" s="1">
        <f>(Table2[[#This Row],[Close Price]]-Table2[[#This Row],[200D EMA]])/Table2[[#This Row],[200D EMA]]</f>
        <v>0.12889567537868946</v>
      </c>
      <c r="V139">
        <v>1.1463327175178999</v>
      </c>
      <c r="W139">
        <v>351.85</v>
      </c>
      <c r="X139">
        <v>361.55</v>
      </c>
      <c r="Y139">
        <v>330.7</v>
      </c>
      <c r="Z139">
        <v>374.95</v>
      </c>
      <c r="AA139">
        <v>330.7</v>
      </c>
      <c r="AB139">
        <v>374.95</v>
      </c>
      <c r="AC139" s="1">
        <f>(Table2[[#This Row],[Close Price]]/Table2[[#This Row],[Day Low]])-1</f>
        <v>1.1794798919994243E-2</v>
      </c>
      <c r="AD139" s="1">
        <f>(Table2[[#This Row],[Day High]]/Table2[[#This Row],[Close Price]])-1</f>
        <v>1.558988764044944E-2</v>
      </c>
      <c r="AE139" s="1">
        <f>(Table2[[#This Row],[Close Price]]/Table2[[#This Row],[Current Week Low]])-1</f>
        <v>7.6504384638645284E-2</v>
      </c>
      <c r="AF139" s="1">
        <f>(Table2[[#This Row],[Current Week High]]/Table2[[#This Row],[Close Price]])-1</f>
        <v>5.3230337078651546E-2</v>
      </c>
      <c r="AG139" s="1">
        <f>(Table2[[#This Row],[Close Price]]/Table2[[#This Row],[Current Month Low]])-1</f>
        <v>7.6504384638645284E-2</v>
      </c>
      <c r="AH139" s="1">
        <f>(Table2[[#This Row],[Current Month High]]/Table2[[#This Row],[Close Price]])-1</f>
        <v>5.3230337078651546E-2</v>
      </c>
      <c r="AI139">
        <v>15.7162921348314</v>
      </c>
      <c r="AJ139">
        <v>103.486710488711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-0.06</v>
      </c>
      <c r="AM139" t="s">
        <v>3216</v>
      </c>
      <c r="AN139">
        <v>-4.29</v>
      </c>
      <c r="AO139" t="s">
        <v>3216</v>
      </c>
      <c r="AP139">
        <v>4.5516840588918001E-2</v>
      </c>
      <c r="AQ139">
        <f>(Table2[[#This Row],[Sharpe Ratio]]-AVERAGE(Table2[Sharpe Ratio]))/_xlfn.STDEV.P(Table2[Sharpe Ratio])</f>
        <v>-0.17525539144023081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98</v>
      </c>
      <c r="AT139">
        <f>_xlfn.RANK.AVG(Table2[[#This Row],[6M Return vs Nifty Z-Score]],Table2[6M Return vs Nifty Z-Score])</f>
        <v>104</v>
      </c>
      <c r="AU139">
        <f>_xlfn.RANK.AVG(Table2[[#This Row],[Sharpe Ratio Z-Score]],Table2[Sharpe Ratio Z-Score])</f>
        <v>392</v>
      </c>
      <c r="AV139">
        <f>(Table2[[#This Row],[Rank 1Y]]+Table2[[#This Row],[Rank 6M]]+Table2[[#This Row],[Rank Sharpe]])/3</f>
        <v>198</v>
      </c>
    </row>
    <row r="140" spans="1:48" x14ac:dyDescent="0.3">
      <c r="A140" t="s">
        <v>1167</v>
      </c>
      <c r="B140" t="s">
        <v>1168</v>
      </c>
      <c r="C140" t="s">
        <v>3165</v>
      </c>
      <c r="D140" t="s">
        <v>173</v>
      </c>
      <c r="E140">
        <v>10456.903475200001</v>
      </c>
      <c r="F140">
        <v>10335.85</v>
      </c>
      <c r="G140">
        <v>73.728388934028999</v>
      </c>
      <c r="H140">
        <f>(Table2[[#This Row],[1Y Return vs Nifty]]-AVERAGE(Table2[1Y Return vs Nifty]))/_xlfn.STDEV.P(Table2[1Y Return vs Nifty])</f>
        <v>0.96383697212549713</v>
      </c>
      <c r="I140">
        <v>-5.7798744872607903</v>
      </c>
      <c r="J140">
        <f>(Table2[[#This Row],[1M Return vs Nifty]]-AVERAGE(Table2[1M Return vs Nifty]))/_xlfn.STDEV.P(Table2[1M Return vs Nifty])</f>
        <v>-1.052849560004733</v>
      </c>
      <c r="K140">
        <v>-5.1534040203409903</v>
      </c>
      <c r="L140">
        <f>(Table2[[#This Row],[6M Return vs Nifty]]-AVERAGE(Table2[6M Return vs Nifty]))/_xlfn.STDEV.P(Table2[6M Return vs Nifty])</f>
        <v>-0.39396648428514258</v>
      </c>
      <c r="M140">
        <v>-10.241107008441</v>
      </c>
      <c r="N140">
        <f>(Table2[[#This Row],[1W Return vs Nifty]]-AVERAGE(Table2[1W Return vs Nifty]))/_xlfn.STDEV.P(Table2[1W Return vs Nifty])</f>
        <v>-2.8446400094192326</v>
      </c>
      <c r="O140">
        <v>11691.56</v>
      </c>
      <c r="P140">
        <v>12434.5351939477</v>
      </c>
      <c r="Q140">
        <v>11005.288895368099</v>
      </c>
      <c r="R140">
        <v>31.312117021492</v>
      </c>
      <c r="S140" s="1">
        <f>(Table2[[#This Row],[Close Price]]-Table2[[#This Row],[20D EMA]])/Table2[[#This Row],[20D EMA]]</f>
        <v>-0.11595629667897177</v>
      </c>
      <c r="T140" s="1">
        <f>(Table2[[#This Row],[Close Price]]-Table2[[#This Row],[50D EMA]])/Table2[[#This Row],[50D EMA]]</f>
        <v>-0.16877874091901718</v>
      </c>
      <c r="U140" s="1">
        <f>(Table2[[#This Row],[Close Price]]-Table2[[#This Row],[200D EMA]])/Table2[[#This Row],[200D EMA]]</f>
        <v>-6.0828834366161183E-2</v>
      </c>
      <c r="V140">
        <v>2.3717345340013498</v>
      </c>
      <c r="W140">
        <v>10256.049999999999</v>
      </c>
      <c r="X140">
        <v>10730</v>
      </c>
      <c r="Y140">
        <v>10256.049999999999</v>
      </c>
      <c r="Z140">
        <v>12024.95</v>
      </c>
      <c r="AA140">
        <v>10256.049999999999</v>
      </c>
      <c r="AB140">
        <v>12024.95</v>
      </c>
      <c r="AC140" s="1">
        <f>(Table2[[#This Row],[Close Price]]/Table2[[#This Row],[Day Low]])-1</f>
        <v>7.7807732996622025E-3</v>
      </c>
      <c r="AD140" s="1">
        <f>(Table2[[#This Row],[Day High]]/Table2[[#This Row],[Close Price]])-1</f>
        <v>3.8134260849373769E-2</v>
      </c>
      <c r="AE140" s="1">
        <f>(Table2[[#This Row],[Close Price]]/Table2[[#This Row],[Current Week Low]])-1</f>
        <v>7.7807732996622025E-3</v>
      </c>
      <c r="AF140" s="1">
        <f>(Table2[[#This Row],[Current Week High]]/Table2[[#This Row],[Close Price]])-1</f>
        <v>0.16342148928244904</v>
      </c>
      <c r="AG140" s="1">
        <f>(Table2[[#This Row],[Close Price]]/Table2[[#This Row],[Current Month Low]])-1</f>
        <v>7.7807732996622025E-3</v>
      </c>
      <c r="AH140" s="1">
        <f>(Table2[[#This Row],[Current Month High]]/Table2[[#This Row],[Close Price]])-1</f>
        <v>0.16342148928244904</v>
      </c>
      <c r="AI140">
        <v>43.190932530948103</v>
      </c>
      <c r="AJ140">
        <v>108.76287618662801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-0.24</v>
      </c>
      <c r="AM140" t="s">
        <v>3216</v>
      </c>
      <c r="AN140">
        <v>-19.75</v>
      </c>
      <c r="AO140" t="s">
        <v>3216</v>
      </c>
      <c r="AP140">
        <v>0.18162194963869899</v>
      </c>
      <c r="AQ140">
        <f>(Table2[[#This Row],[Sharpe Ratio]]-AVERAGE(Table2[Sharpe Ratio]))/_xlfn.STDEV.P(Table2[Sharpe Ratio])</f>
        <v>1.4500812030908452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96</v>
      </c>
      <c r="AT140">
        <f>_xlfn.RANK.AVG(Table2[[#This Row],[6M Return vs Nifty Z-Score]],Table2[6M Return vs Nifty Z-Score])</f>
        <v>448</v>
      </c>
      <c r="AU140">
        <f>_xlfn.RANK.AVG(Table2[[#This Row],[Sharpe Ratio Z-Score]],Table2[Sharpe Ratio Z-Score])</f>
        <v>55</v>
      </c>
      <c r="AV140">
        <f>(Table2[[#This Row],[Rank 1Y]]+Table2[[#This Row],[Rank 6M]]+Table2[[#This Row],[Rank Sharpe]])/3</f>
        <v>199.66666666666666</v>
      </c>
    </row>
    <row r="141" spans="1:48" x14ac:dyDescent="0.3">
      <c r="A141" t="s">
        <v>1604</v>
      </c>
      <c r="B141" t="s">
        <v>1605</v>
      </c>
      <c r="C141" t="s">
        <v>3154</v>
      </c>
      <c r="D141" t="s">
        <v>289</v>
      </c>
      <c r="E141">
        <v>5874.4275593000002</v>
      </c>
      <c r="F141">
        <v>1193</v>
      </c>
      <c r="G141">
        <v>69.362079274987707</v>
      </c>
      <c r="H141">
        <f>(Table2[[#This Row],[1Y Return vs Nifty]]-AVERAGE(Table2[1Y Return vs Nifty]))/_xlfn.STDEV.P(Table2[1Y Return vs Nifty])</f>
        <v>0.88419251166608692</v>
      </c>
      <c r="I141">
        <v>6.9090013615432405E-2</v>
      </c>
      <c r="J141">
        <f>(Table2[[#This Row],[1M Return vs Nifty]]-AVERAGE(Table2[1M Return vs Nifty]))/_xlfn.STDEV.P(Table2[1M Return vs Nifty])</f>
        <v>-0.48452245399754879</v>
      </c>
      <c r="K141">
        <v>15.8786847079396</v>
      </c>
      <c r="L141">
        <f>(Table2[[#This Row],[6M Return vs Nifty]]-AVERAGE(Table2[6M Return vs Nifty]))/_xlfn.STDEV.P(Table2[6M Return vs Nifty])</f>
        <v>0.29805284927914882</v>
      </c>
      <c r="M141">
        <v>3.0040547623817901</v>
      </c>
      <c r="N141">
        <f>(Table2[[#This Row],[1W Return vs Nifty]]-AVERAGE(Table2[1W Return vs Nifty]))/_xlfn.STDEV.P(Table2[1W Return vs Nifty])</f>
        <v>0.56157810257803875</v>
      </c>
      <c r="O141">
        <v>1218.06</v>
      </c>
      <c r="P141">
        <v>1258.5113651475999</v>
      </c>
      <c r="Q141">
        <v>1109.96895988452</v>
      </c>
      <c r="R141">
        <v>46.961532150698098</v>
      </c>
      <c r="S141" s="1">
        <f>(Table2[[#This Row],[Close Price]]-Table2[[#This Row],[20D EMA]])/Table2[[#This Row],[20D EMA]]</f>
        <v>-2.0573699160960829E-2</v>
      </c>
      <c r="T141" s="1">
        <f>(Table2[[#This Row],[Close Price]]-Table2[[#This Row],[50D EMA]])/Table2[[#This Row],[50D EMA]]</f>
        <v>-5.2054647229917275E-2</v>
      </c>
      <c r="U141" s="1">
        <f>(Table2[[#This Row],[Close Price]]-Table2[[#This Row],[200D EMA]])/Table2[[#This Row],[200D EMA]]</f>
        <v>7.4804830690146901E-2</v>
      </c>
      <c r="V141">
        <v>0.67334176305521498</v>
      </c>
      <c r="W141">
        <v>1183.0999999999999</v>
      </c>
      <c r="X141">
        <v>1236.05</v>
      </c>
      <c r="Y141">
        <v>1140.3499999999999</v>
      </c>
      <c r="Z141">
        <v>1280</v>
      </c>
      <c r="AA141">
        <v>1140.3499999999999</v>
      </c>
      <c r="AB141">
        <v>1280</v>
      </c>
      <c r="AC141" s="1">
        <f>(Table2[[#This Row],[Close Price]]/Table2[[#This Row],[Day Low]])-1</f>
        <v>8.3678471811343691E-3</v>
      </c>
      <c r="AD141" s="1">
        <f>(Table2[[#This Row],[Day High]]/Table2[[#This Row],[Close Price]])-1</f>
        <v>3.6085498742665534E-2</v>
      </c>
      <c r="AE141" s="1">
        <f>(Table2[[#This Row],[Close Price]]/Table2[[#This Row],[Current Week Low]])-1</f>
        <v>4.6170035515411989E-2</v>
      </c>
      <c r="AF141" s="1">
        <f>(Table2[[#This Row],[Current Week High]]/Table2[[#This Row],[Close Price]])-1</f>
        <v>7.2925398155909482E-2</v>
      </c>
      <c r="AG141" s="1">
        <f>(Table2[[#This Row],[Close Price]]/Table2[[#This Row],[Current Month Low]])-1</f>
        <v>4.6170035515411989E-2</v>
      </c>
      <c r="AH141" s="1">
        <f>(Table2[[#This Row],[Current Month High]]/Table2[[#This Row],[Close Price]])-1</f>
        <v>7.2925398155909482E-2</v>
      </c>
      <c r="AI141">
        <v>26.869237217099698</v>
      </c>
      <c r="AJ141">
        <v>98.8333333333333</v>
      </c>
      <c r="AK141" t="str">
        <f>IF(AND(Table2[[#This Row],[20D EMA]]&gt;Table2[[#This Row],[50D EMA]],Table2[[#This Row],[50D EMA]]&gt;Table2[[#This Row],[200D EMA]]),"Uptrend","Downtrend/NoTrend")</f>
        <v>Downtrend/NoTrend</v>
      </c>
      <c r="AL141">
        <v>-0.09</v>
      </c>
      <c r="AM141" t="s">
        <v>3216</v>
      </c>
      <c r="AN141">
        <v>0.19</v>
      </c>
      <c r="AO141" t="s">
        <v>3215</v>
      </c>
      <c r="AP141">
        <v>8.0927203355085006E-2</v>
      </c>
      <c r="AQ141">
        <f>(Table2[[#This Row],[Sharpe Ratio]]-AVERAGE(Table2[Sharpe Ratio]))/_xlfn.STDEV.P(Table2[Sharpe Ratio])</f>
        <v>0.24760719491882627</v>
      </c>
      <c r="AR1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1">
        <f>_xlfn.RANK.AVG(Table2[[#This Row],[1Y Return vs Nifty Z-Score]],Table2[1Y Return vs Nifty Z-Score])</f>
        <v>108</v>
      </c>
      <c r="AT141">
        <f>_xlfn.RANK.AVG(Table2[[#This Row],[6M Return vs Nifty Z-Score]],Table2[6M Return vs Nifty Z-Score])</f>
        <v>216</v>
      </c>
      <c r="AU141">
        <f>_xlfn.RANK.AVG(Table2[[#This Row],[Sharpe Ratio Z-Score]],Table2[Sharpe Ratio Z-Score])</f>
        <v>275</v>
      </c>
      <c r="AV141">
        <f>(Table2[[#This Row],[Rank 1Y]]+Table2[[#This Row],[Rank 6M]]+Table2[[#This Row],[Rank Sharpe]])/3</f>
        <v>199.66666666666666</v>
      </c>
    </row>
    <row r="142" spans="1:48" x14ac:dyDescent="0.3">
      <c r="A142" t="s">
        <v>1492</v>
      </c>
      <c r="B142" t="s">
        <v>1493</v>
      </c>
      <c r="C142" t="s">
        <v>3164</v>
      </c>
      <c r="D142" t="s">
        <v>75</v>
      </c>
      <c r="E142">
        <v>6893.8337739999997</v>
      </c>
      <c r="F142">
        <v>336.5</v>
      </c>
      <c r="G142">
        <v>36.270559015134999</v>
      </c>
      <c r="H142">
        <f>(Table2[[#This Row],[1Y Return vs Nifty]]-AVERAGE(Table2[1Y Return vs Nifty]))/_xlfn.STDEV.P(Table2[1Y Return vs Nifty])</f>
        <v>0.28058065573182461</v>
      </c>
      <c r="I142">
        <v>21.701341629626501</v>
      </c>
      <c r="J142">
        <f>(Table2[[#This Row],[1M Return vs Nifty]]-AVERAGE(Table2[1M Return vs Nifty]))/_xlfn.STDEV.P(Table2[1M Return vs Nifty])</f>
        <v>1.6174213952949252</v>
      </c>
      <c r="K142">
        <v>39.733922870662902</v>
      </c>
      <c r="L142">
        <f>(Table2[[#This Row],[6M Return vs Nifty]]-AVERAGE(Table2[6M Return vs Nifty]))/_xlfn.STDEV.P(Table2[6M Return vs Nifty])</f>
        <v>1.0829623382348286</v>
      </c>
      <c r="M142">
        <v>-0.80428167808552697</v>
      </c>
      <c r="N142">
        <f>(Table2[[#This Row],[1W Return vs Nifty]]-AVERAGE(Table2[1W Return vs Nifty]))/_xlfn.STDEV.P(Table2[1W Return vs Nifty])</f>
        <v>-0.41780023832486529</v>
      </c>
      <c r="O142">
        <v>333.59</v>
      </c>
      <c r="P142">
        <v>320.184144325246</v>
      </c>
      <c r="Q142">
        <v>277.37960716867701</v>
      </c>
      <c r="R142">
        <v>47.857332145382998</v>
      </c>
      <c r="S142" s="1">
        <f>(Table2[[#This Row],[Close Price]]-Table2[[#This Row],[20D EMA]])/Table2[[#This Row],[20D EMA]]</f>
        <v>8.7232830720346093E-3</v>
      </c>
      <c r="T142" s="1">
        <f>(Table2[[#This Row],[Close Price]]-Table2[[#This Row],[50D EMA]])/Table2[[#This Row],[50D EMA]]</f>
        <v>5.0957725308784209E-2</v>
      </c>
      <c r="U142" s="1">
        <f>(Table2[[#This Row],[Close Price]]-Table2[[#This Row],[200D EMA]])/Table2[[#This Row],[200D EMA]]</f>
        <v>0.21313893056085897</v>
      </c>
      <c r="V142">
        <v>0.47098434860127403</v>
      </c>
      <c r="W142">
        <v>336</v>
      </c>
      <c r="X142">
        <v>341.35</v>
      </c>
      <c r="Y142">
        <v>336</v>
      </c>
      <c r="Z142">
        <v>347.1</v>
      </c>
      <c r="AA142">
        <v>336</v>
      </c>
      <c r="AB142">
        <v>348</v>
      </c>
      <c r="AC142" s="1">
        <f>(Table2[[#This Row],[Close Price]]/Table2[[#This Row],[Day Low]])-1</f>
        <v>1.4880952380953438E-3</v>
      </c>
      <c r="AD142" s="1">
        <f>(Table2[[#This Row],[Day High]]/Table2[[#This Row],[Close Price]])-1</f>
        <v>1.4413075780089324E-2</v>
      </c>
      <c r="AE142" s="1">
        <f>(Table2[[#This Row],[Close Price]]/Table2[[#This Row],[Current Week Low]])-1</f>
        <v>1.4880952380953438E-3</v>
      </c>
      <c r="AF142" s="1">
        <f>(Table2[[#This Row],[Current Week High]]/Table2[[#This Row],[Close Price]])-1</f>
        <v>3.150074294205063E-2</v>
      </c>
      <c r="AG142" s="1">
        <f>(Table2[[#This Row],[Close Price]]/Table2[[#This Row],[Current Month Low]])-1</f>
        <v>1.4880952380953438E-3</v>
      </c>
      <c r="AH142" s="1">
        <f>(Table2[[#This Row],[Current Month High]]/Table2[[#This Row],[Close Price]])-1</f>
        <v>3.4175334323922835E-2</v>
      </c>
      <c r="AI142">
        <v>12.630014858840999</v>
      </c>
      <c r="AJ142">
        <v>84.890109890109898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0.08</v>
      </c>
      <c r="AM142" t="s">
        <v>3215</v>
      </c>
      <c r="AN142">
        <v>-0.19</v>
      </c>
      <c r="AO142" t="s">
        <v>3216</v>
      </c>
      <c r="AP142">
        <v>7.2578632970388995E-2</v>
      </c>
      <c r="AQ142">
        <f>(Table2[[#This Row],[Sharpe Ratio]]-AVERAGE(Table2[Sharpe Ratio]))/_xlfn.STDEV.P(Table2[Sharpe Ratio])</f>
        <v>0.1479104454507236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2.7110745963874363</v>
      </c>
      <c r="AS142">
        <f>_xlfn.RANK.AVG(Table2[[#This Row],[1Y Return vs Nifty Z-Score]],Table2[1Y Return vs Nifty Z-Score])</f>
        <v>218</v>
      </c>
      <c r="AT142">
        <f>_xlfn.RANK.AVG(Table2[[#This Row],[6M Return vs Nifty Z-Score]],Table2[6M Return vs Nifty Z-Score])</f>
        <v>81</v>
      </c>
      <c r="AU142">
        <f>_xlfn.RANK.AVG(Table2[[#This Row],[Sharpe Ratio Z-Score]],Table2[Sharpe Ratio Z-Score])</f>
        <v>307</v>
      </c>
      <c r="AV142">
        <f>(Table2[[#This Row],[Rank 1Y]]+Table2[[#This Row],[Rank 6M]]+Table2[[#This Row],[Rank Sharpe]])/3</f>
        <v>202</v>
      </c>
    </row>
    <row r="143" spans="1:48" x14ac:dyDescent="0.3">
      <c r="A143" t="s">
        <v>557</v>
      </c>
      <c r="B143" t="s">
        <v>558</v>
      </c>
      <c r="C143" t="s">
        <v>3165</v>
      </c>
      <c r="D143" t="s">
        <v>246</v>
      </c>
      <c r="E143">
        <v>35489.491211100001</v>
      </c>
      <c r="F143">
        <v>5544.3</v>
      </c>
      <c r="G143">
        <v>99.670623581324804</v>
      </c>
      <c r="H143">
        <f>(Table2[[#This Row],[1Y Return vs Nifty]]-AVERAGE(Table2[1Y Return vs Nifty]))/_xlfn.STDEV.P(Table2[1Y Return vs Nifty])</f>
        <v>1.4370409917526703</v>
      </c>
      <c r="I143">
        <v>22.009915239754701</v>
      </c>
      <c r="J143">
        <f>(Table2[[#This Row],[1M Return vs Nifty]]-AVERAGE(Table2[1M Return vs Nifty]))/_xlfn.STDEV.P(Table2[1M Return vs Nifty])</f>
        <v>1.6474046080171219</v>
      </c>
      <c r="K143">
        <v>112.419254519951</v>
      </c>
      <c r="L143">
        <f>(Table2[[#This Row],[6M Return vs Nifty]]-AVERAGE(Table2[6M Return vs Nifty]))/_xlfn.STDEV.P(Table2[6M Return vs Nifty])</f>
        <v>3.4745295961365557</v>
      </c>
      <c r="M143">
        <v>5.1525189759424403</v>
      </c>
      <c r="N143">
        <f>(Table2[[#This Row],[1W Return vs Nifty]]-AVERAGE(Table2[1W Return vs Nifty]))/_xlfn.STDEV.P(Table2[1W Return vs Nifty])</f>
        <v>1.1140921332733134</v>
      </c>
      <c r="O143">
        <v>5489.48</v>
      </c>
      <c r="P143">
        <v>5278.80732936607</v>
      </c>
      <c r="Q143">
        <v>4101.1660183723297</v>
      </c>
      <c r="R143">
        <v>51.274660807887102</v>
      </c>
      <c r="S143" s="1">
        <f>(Table2[[#This Row],[Close Price]]-Table2[[#This Row],[20D EMA]])/Table2[[#This Row],[20D EMA]]</f>
        <v>9.9863739370579033E-3</v>
      </c>
      <c r="T143" s="1">
        <f>(Table2[[#This Row],[Close Price]]-Table2[[#This Row],[50D EMA]])/Table2[[#This Row],[50D EMA]]</f>
        <v>5.0294063425461881E-2</v>
      </c>
      <c r="U143" s="1">
        <f>(Table2[[#This Row],[Close Price]]-Table2[[#This Row],[200D EMA]])/Table2[[#This Row],[200D EMA]]</f>
        <v>0.35188382405460905</v>
      </c>
      <c r="V143">
        <v>1.0518044170940399</v>
      </c>
      <c r="W143">
        <v>5515.1</v>
      </c>
      <c r="X143">
        <v>5823.9</v>
      </c>
      <c r="Y143">
        <v>5230.1000000000004</v>
      </c>
      <c r="Z143">
        <v>6037.95</v>
      </c>
      <c r="AA143">
        <v>5230.1000000000004</v>
      </c>
      <c r="AB143">
        <v>6037.95</v>
      </c>
      <c r="AC143" s="1">
        <f>(Table2[[#This Row],[Close Price]]/Table2[[#This Row],[Day Low]])-1</f>
        <v>5.2945549491396626E-3</v>
      </c>
      <c r="AD143" s="1">
        <f>(Table2[[#This Row],[Day High]]/Table2[[#This Row],[Close Price]])-1</f>
        <v>5.0430171527514611E-2</v>
      </c>
      <c r="AE143" s="1">
        <f>(Table2[[#This Row],[Close Price]]/Table2[[#This Row],[Current Week Low]])-1</f>
        <v>6.0075333167625811E-2</v>
      </c>
      <c r="AF143" s="1">
        <f>(Table2[[#This Row],[Current Week High]]/Table2[[#This Row],[Close Price]])-1</f>
        <v>8.9037389751636775E-2</v>
      </c>
      <c r="AG143" s="1">
        <f>(Table2[[#This Row],[Close Price]]/Table2[[#This Row],[Current Month Low]])-1</f>
        <v>6.0075333167625811E-2</v>
      </c>
      <c r="AH143" s="1">
        <f>(Table2[[#This Row],[Current Month High]]/Table2[[#This Row],[Close Price]])-1</f>
        <v>8.9037389751636775E-2</v>
      </c>
      <c r="AI143">
        <v>8.9037389751636695</v>
      </c>
      <c r="AJ143">
        <v>143.614473713118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0.16</v>
      </c>
      <c r="AM143" t="s">
        <v>3215</v>
      </c>
      <c r="AN143">
        <v>1.37</v>
      </c>
      <c r="AO143" t="s">
        <v>3215</v>
      </c>
      <c r="AQ143">
        <f>(Table2[[#This Row],[Sharpe Ratio]]-AVERAGE(Table2[Sharpe Ratio]))/_xlfn.STDEV.P(Table2[Sharpe Ratio])</f>
        <v>-0.71880726243977788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6.9542600667398835</v>
      </c>
      <c r="AS143">
        <f>_xlfn.RANK.AVG(Table2[[#This Row],[1Y Return vs Nifty Z-Score]],Table2[1Y Return vs Nifty Z-Score])</f>
        <v>60</v>
      </c>
      <c r="AT143">
        <f>_xlfn.RANK.AVG(Table2[[#This Row],[6M Return vs Nifty Z-Score]],Table2[6M Return vs Nifty Z-Score])</f>
        <v>9</v>
      </c>
      <c r="AU143">
        <f>_xlfn.RANK.AVG(Table2[[#This Row],[Sharpe Ratio Z-Score]],Table2[Sharpe Ratio Z-Score])</f>
        <v>541.5</v>
      </c>
      <c r="AV143">
        <f>(Table2[[#This Row],[Rank 1Y]]+Table2[[#This Row],[Rank 6M]]+Table2[[#This Row],[Rank Sharpe]])/3</f>
        <v>203.5</v>
      </c>
    </row>
    <row r="144" spans="1:48" x14ac:dyDescent="0.3">
      <c r="A144" t="s">
        <v>1142</v>
      </c>
      <c r="B144" t="s">
        <v>1143</v>
      </c>
      <c r="C144" t="s">
        <v>3167</v>
      </c>
      <c r="D144" t="s">
        <v>284</v>
      </c>
      <c r="E144">
        <v>10709.304829999999</v>
      </c>
      <c r="F144">
        <v>1559.5</v>
      </c>
      <c r="G144">
        <v>53.746009509040199</v>
      </c>
      <c r="H144">
        <f>(Table2[[#This Row],[1Y Return vs Nifty]]-AVERAGE(Table2[1Y Return vs Nifty]))/_xlfn.STDEV.P(Table2[1Y Return vs Nifty])</f>
        <v>0.59934476880616261</v>
      </c>
      <c r="I144">
        <v>1.1417020321729401</v>
      </c>
      <c r="J144">
        <f>(Table2[[#This Row],[1M Return vs Nifty]]-AVERAGE(Table2[1M Return vs Nifty]))/_xlfn.STDEV.P(Table2[1M Return vs Nifty])</f>
        <v>-0.38029982035291132</v>
      </c>
      <c r="K144">
        <v>57.487426432853098</v>
      </c>
      <c r="L144">
        <f>(Table2[[#This Row],[6M Return vs Nifty]]-AVERAGE(Table2[6M Return vs Nifty]))/_xlfn.STDEV.P(Table2[6M Return vs Nifty])</f>
        <v>1.6671063033094051</v>
      </c>
      <c r="M144">
        <v>2.0752807236812898</v>
      </c>
      <c r="N144">
        <f>(Table2[[#This Row],[1W Return vs Nifty]]-AVERAGE(Table2[1W Return vs Nifty]))/_xlfn.STDEV.P(Table2[1W Return vs Nifty])</f>
        <v>0.32272809777526801</v>
      </c>
      <c r="O144">
        <v>1607.23</v>
      </c>
      <c r="P144">
        <v>1586.04961376082</v>
      </c>
      <c r="Q144">
        <v>1305.9503002531501</v>
      </c>
      <c r="R144">
        <v>43.333002373535898</v>
      </c>
      <c r="S144" s="1">
        <f>(Table2[[#This Row],[Close Price]]-Table2[[#This Row],[20D EMA]])/Table2[[#This Row],[20D EMA]]</f>
        <v>-2.9697056426273787E-2</v>
      </c>
      <c r="T144" s="1">
        <f>(Table2[[#This Row],[Close Price]]-Table2[[#This Row],[50D EMA]])/Table2[[#This Row],[50D EMA]]</f>
        <v>-1.6739459806598276E-2</v>
      </c>
      <c r="U144" s="1">
        <f>(Table2[[#This Row],[Close Price]]-Table2[[#This Row],[200D EMA]])/Table2[[#This Row],[200D EMA]]</f>
        <v>0.19414957804879782</v>
      </c>
      <c r="V144">
        <v>0.75566141058926195</v>
      </c>
      <c r="W144">
        <v>1541.2</v>
      </c>
      <c r="X144">
        <v>1611</v>
      </c>
      <c r="Y144">
        <v>1521</v>
      </c>
      <c r="Z144">
        <v>1644.25</v>
      </c>
      <c r="AA144">
        <v>1513.1</v>
      </c>
      <c r="AB144">
        <v>1644.25</v>
      </c>
      <c r="AC144" s="1">
        <f>(Table2[[#This Row],[Close Price]]/Table2[[#This Row],[Day Low]])-1</f>
        <v>1.1873864521152244E-2</v>
      </c>
      <c r="AD144" s="1">
        <f>(Table2[[#This Row],[Day High]]/Table2[[#This Row],[Close Price]])-1</f>
        <v>3.3023404937480016E-2</v>
      </c>
      <c r="AE144" s="1">
        <f>(Table2[[#This Row],[Close Price]]/Table2[[#This Row],[Current Week Low]])-1</f>
        <v>2.5312294543063718E-2</v>
      </c>
      <c r="AF144" s="1">
        <f>(Table2[[#This Row],[Current Week High]]/Table2[[#This Row],[Close Price]])-1</f>
        <v>5.4344341134979102E-2</v>
      </c>
      <c r="AG144" s="1">
        <f>(Table2[[#This Row],[Close Price]]/Table2[[#This Row],[Current Month Low]])-1</f>
        <v>3.0665521115590622E-2</v>
      </c>
      <c r="AH144" s="1">
        <f>(Table2[[#This Row],[Current Month High]]/Table2[[#This Row],[Close Price]])-1</f>
        <v>5.4344341134979102E-2</v>
      </c>
      <c r="AI144">
        <v>20.612375761462001</v>
      </c>
      <c r="AJ144">
        <v>90.182926829268297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-0.01</v>
      </c>
      <c r="AM144" t="s">
        <v>3216</v>
      </c>
      <c r="AN144">
        <v>-6.8</v>
      </c>
      <c r="AO144" t="s">
        <v>3216</v>
      </c>
      <c r="AP144">
        <v>3.6503325811164E-2</v>
      </c>
      <c r="AQ144">
        <f>(Table2[[#This Row],[Sharpe Ratio]]-AVERAGE(Table2[Sharpe Ratio]))/_xlfn.STDEV.P(Table2[Sharpe Ratio])</f>
        <v>-0.28289275726660784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1.9259865922713166</v>
      </c>
      <c r="AS144">
        <f>_xlfn.RANK.AVG(Table2[[#This Row],[1Y Return vs Nifty Z-Score]],Table2[1Y Return vs Nifty Z-Score])</f>
        <v>150</v>
      </c>
      <c r="AT144">
        <f>_xlfn.RANK.AVG(Table2[[#This Row],[6M Return vs Nifty Z-Score]],Table2[6M Return vs Nifty Z-Score])</f>
        <v>44</v>
      </c>
      <c r="AU144">
        <f>_xlfn.RANK.AVG(Table2[[#This Row],[Sharpe Ratio Z-Score]],Table2[Sharpe Ratio Z-Score])</f>
        <v>417</v>
      </c>
      <c r="AV144">
        <f>(Table2[[#This Row],[Rank 1Y]]+Table2[[#This Row],[Rank 6M]]+Table2[[#This Row],[Rank Sharpe]])/3</f>
        <v>203.66666666666666</v>
      </c>
    </row>
    <row r="145" spans="1:48" x14ac:dyDescent="0.3">
      <c r="A145" t="s">
        <v>1449</v>
      </c>
      <c r="B145" t="s">
        <v>1450</v>
      </c>
      <c r="C145" t="s">
        <v>3170</v>
      </c>
      <c r="D145" t="s">
        <v>403</v>
      </c>
      <c r="E145">
        <v>7215.0111478199997</v>
      </c>
      <c r="F145">
        <v>1600.55</v>
      </c>
      <c r="G145">
        <v>65.576760416936494</v>
      </c>
      <c r="H145">
        <f>(Table2[[#This Row],[1Y Return vs Nifty]]-AVERAGE(Table2[1Y Return vs Nifty]))/_xlfn.STDEV.P(Table2[1Y Return vs Nifty])</f>
        <v>0.81514571891467336</v>
      </c>
      <c r="I145">
        <v>12.7638518970215</v>
      </c>
      <c r="J145">
        <f>(Table2[[#This Row],[1M Return vs Nifty]]-AVERAGE(Table2[1M Return vs Nifty]))/_xlfn.STDEV.P(Table2[1M Return vs Nifty])</f>
        <v>0.74899115025934959</v>
      </c>
      <c r="K145">
        <v>13.8943095146867</v>
      </c>
      <c r="L145">
        <f>(Table2[[#This Row],[6M Return vs Nifty]]-AVERAGE(Table2[6M Return vs Nifty]))/_xlfn.STDEV.P(Table2[6M Return vs Nifty])</f>
        <v>0.2327609034093176</v>
      </c>
      <c r="M145">
        <v>3.8606477667143499</v>
      </c>
      <c r="N145">
        <f>(Table2[[#This Row],[1W Return vs Nifty]]-AVERAGE(Table2[1W Return vs Nifty]))/_xlfn.STDEV.P(Table2[1W Return vs Nifty])</f>
        <v>0.78186552952325694</v>
      </c>
      <c r="O145">
        <v>1540.83</v>
      </c>
      <c r="P145">
        <v>1558.5195662011299</v>
      </c>
      <c r="Q145">
        <v>1429.73912968373</v>
      </c>
      <c r="R145">
        <v>65.622859980163</v>
      </c>
      <c r="S145" s="1">
        <f>(Table2[[#This Row],[Close Price]]-Table2[[#This Row],[20D EMA]])/Table2[[#This Row],[20D EMA]]</f>
        <v>3.8758331548580979E-2</v>
      </c>
      <c r="T145" s="1">
        <f>(Table2[[#This Row],[Close Price]]-Table2[[#This Row],[50D EMA]])/Table2[[#This Row],[50D EMA]]</f>
        <v>2.6968178462666748E-2</v>
      </c>
      <c r="U145" s="1">
        <f>(Table2[[#This Row],[Close Price]]-Table2[[#This Row],[200D EMA]])/Table2[[#This Row],[200D EMA]]</f>
        <v>0.11946995558137571</v>
      </c>
      <c r="V145">
        <v>1.1890674280321001</v>
      </c>
      <c r="W145">
        <v>1587.45</v>
      </c>
      <c r="X145">
        <v>1631.65</v>
      </c>
      <c r="Y145">
        <v>1510.1</v>
      </c>
      <c r="Z145">
        <v>1670</v>
      </c>
      <c r="AA145">
        <v>1510.1</v>
      </c>
      <c r="AB145">
        <v>1670</v>
      </c>
      <c r="AC145" s="1">
        <f>(Table2[[#This Row],[Close Price]]/Table2[[#This Row],[Day Low]])-1</f>
        <v>8.2522284166430815E-3</v>
      </c>
      <c r="AD145" s="1">
        <f>(Table2[[#This Row],[Day High]]/Table2[[#This Row],[Close Price]])-1</f>
        <v>1.9430820655399694E-2</v>
      </c>
      <c r="AE145" s="1">
        <f>(Table2[[#This Row],[Close Price]]/Table2[[#This Row],[Current Week Low]])-1</f>
        <v>5.9896695583073978E-2</v>
      </c>
      <c r="AF145" s="1">
        <f>(Table2[[#This Row],[Current Week High]]/Table2[[#This Row],[Close Price]])-1</f>
        <v>4.3391334228858769E-2</v>
      </c>
      <c r="AG145" s="1">
        <f>(Table2[[#This Row],[Close Price]]/Table2[[#This Row],[Current Month Low]])-1</f>
        <v>5.9896695583073978E-2</v>
      </c>
      <c r="AH145" s="1">
        <f>(Table2[[#This Row],[Current Month High]]/Table2[[#This Row],[Close Price]])-1</f>
        <v>4.3391334228858769E-2</v>
      </c>
      <c r="AI145">
        <v>20.3211396082596</v>
      </c>
      <c r="AJ145">
        <v>94.1237113402061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-0.04</v>
      </c>
      <c r="AM145" t="s">
        <v>3216</v>
      </c>
      <c r="AN145">
        <v>10.82</v>
      </c>
      <c r="AO145" t="s">
        <v>3215</v>
      </c>
      <c r="AP145">
        <v>8.7661283990958003E-2</v>
      </c>
      <c r="AQ145">
        <f>(Table2[[#This Row],[Sharpe Ratio]]-AVERAGE(Table2[Sharpe Ratio]))/_xlfn.STDEV.P(Table2[Sharpe Ratio])</f>
        <v>0.32802407099659531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120</v>
      </c>
      <c r="AT145">
        <f>_xlfn.RANK.AVG(Table2[[#This Row],[6M Return vs Nifty Z-Score]],Table2[6M Return vs Nifty Z-Score])</f>
        <v>232</v>
      </c>
      <c r="AU145">
        <f>_xlfn.RANK.AVG(Table2[[#This Row],[Sharpe Ratio Z-Score]],Table2[Sharpe Ratio Z-Score])</f>
        <v>260</v>
      </c>
      <c r="AV145">
        <f>(Table2[[#This Row],[Rank 1Y]]+Table2[[#This Row],[Rank 6M]]+Table2[[#This Row],[Rank Sharpe]])/3</f>
        <v>204</v>
      </c>
    </row>
    <row r="146" spans="1:48" x14ac:dyDescent="0.3">
      <c r="A146" t="s">
        <v>942</v>
      </c>
      <c r="B146" t="s">
        <v>943</v>
      </c>
      <c r="C146" t="s">
        <v>3160</v>
      </c>
      <c r="D146" t="s">
        <v>231</v>
      </c>
      <c r="E146">
        <v>16079.74368</v>
      </c>
      <c r="F146">
        <v>1583.4</v>
      </c>
      <c r="G146">
        <v>31.152746435195802</v>
      </c>
      <c r="H146">
        <f>(Table2[[#This Row],[1Y Return vs Nifty]]-AVERAGE(Table2[1Y Return vs Nifty]))/_xlfn.STDEV.P(Table2[1Y Return vs Nifty])</f>
        <v>0.1872282704245633</v>
      </c>
      <c r="I146">
        <v>18.841483272707301</v>
      </c>
      <c r="J146">
        <f>(Table2[[#This Row],[1M Return vs Nifty]]-AVERAGE(Table2[1M Return vs Nifty]))/_xlfn.STDEV.P(Table2[1M Return vs Nifty])</f>
        <v>1.3395371606864126</v>
      </c>
      <c r="K146">
        <v>8.66663907064091</v>
      </c>
      <c r="L146">
        <f>(Table2[[#This Row],[6M Return vs Nifty]]-AVERAGE(Table2[6M Return vs Nifty]))/_xlfn.STDEV.P(Table2[6M Return vs Nifty])</f>
        <v>6.0754734002192813E-2</v>
      </c>
      <c r="M146">
        <v>0.58606893184749498</v>
      </c>
      <c r="N146">
        <f>(Table2[[#This Row],[1W Return vs Nifty]]-AVERAGE(Table2[1W Return vs Nifty]))/_xlfn.STDEV.P(Table2[1W Return vs Nifty])</f>
        <v>-6.0247985545839933E-2</v>
      </c>
      <c r="O146">
        <v>1501.5</v>
      </c>
      <c r="P146">
        <v>1419.9430055590699</v>
      </c>
      <c r="Q146">
        <v>1287.51835480465</v>
      </c>
      <c r="R146">
        <v>60.320475523492902</v>
      </c>
      <c r="S146" s="1">
        <f>(Table2[[#This Row],[Close Price]]-Table2[[#This Row],[20D EMA]])/Table2[[#This Row],[20D EMA]]</f>
        <v>5.4545454545454605E-2</v>
      </c>
      <c r="T146" s="1">
        <f>(Table2[[#This Row],[Close Price]]-Table2[[#This Row],[50D EMA]])/Table2[[#This Row],[50D EMA]]</f>
        <v>0.11511517983538555</v>
      </c>
      <c r="U146" s="1">
        <f>(Table2[[#This Row],[Close Price]]-Table2[[#This Row],[200D EMA]])/Table2[[#This Row],[200D EMA]]</f>
        <v>0.22980771038424769</v>
      </c>
      <c r="V146">
        <v>2.1756483692410198</v>
      </c>
      <c r="W146">
        <v>1570</v>
      </c>
      <c r="X146">
        <v>1604.95</v>
      </c>
      <c r="Y146">
        <v>1540</v>
      </c>
      <c r="Z146">
        <v>1688.8</v>
      </c>
      <c r="AA146">
        <v>1536.6</v>
      </c>
      <c r="AB146">
        <v>1688.8</v>
      </c>
      <c r="AC146" s="1">
        <f>(Table2[[#This Row],[Close Price]]/Table2[[#This Row],[Day Low]])-1</f>
        <v>8.5350318471337783E-3</v>
      </c>
      <c r="AD146" s="1">
        <f>(Table2[[#This Row],[Day High]]/Table2[[#This Row],[Close Price]])-1</f>
        <v>1.3609953265125707E-2</v>
      </c>
      <c r="AE146" s="1">
        <f>(Table2[[#This Row],[Close Price]]/Table2[[#This Row],[Current Week Low]])-1</f>
        <v>2.8181818181818308E-2</v>
      </c>
      <c r="AF146" s="1">
        <f>(Table2[[#This Row],[Current Week High]]/Table2[[#This Row],[Close Price]])-1</f>
        <v>6.6565618289756046E-2</v>
      </c>
      <c r="AG146" s="1">
        <f>(Table2[[#This Row],[Close Price]]/Table2[[#This Row],[Current Month Low]])-1</f>
        <v>3.0456852791878264E-2</v>
      </c>
      <c r="AH146" s="1">
        <f>(Table2[[#This Row],[Current Month High]]/Table2[[#This Row],[Close Price]])-1</f>
        <v>6.6565618289756046E-2</v>
      </c>
      <c r="AI146">
        <v>6.6565618289756001</v>
      </c>
      <c r="AJ146">
        <v>58.34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0.31</v>
      </c>
      <c r="AM146" t="s">
        <v>3215</v>
      </c>
      <c r="AN146">
        <v>14.78</v>
      </c>
      <c r="AO146" t="s">
        <v>3215</v>
      </c>
      <c r="AP146">
        <v>0.15495031363202699</v>
      </c>
      <c r="AQ146">
        <f>(Table2[[#This Row],[Sharpe Ratio]]-AVERAGE(Table2[Sharpe Ratio]))/_xlfn.STDEV.P(Table2[Sharpe Ratio])</f>
        <v>1.1315745258594923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2.658846705426821</v>
      </c>
      <c r="AS146">
        <f>_xlfn.RANK.AVG(Table2[[#This Row],[1Y Return vs Nifty Z-Score]],Table2[1Y Return vs Nifty Z-Score])</f>
        <v>237</v>
      </c>
      <c r="AT146">
        <f>_xlfn.RANK.AVG(Table2[[#This Row],[6M Return vs Nifty Z-Score]],Table2[6M Return vs Nifty Z-Score])</f>
        <v>282</v>
      </c>
      <c r="AU146">
        <f>_xlfn.RANK.AVG(Table2[[#This Row],[Sharpe Ratio Z-Score]],Table2[Sharpe Ratio Z-Score])</f>
        <v>94</v>
      </c>
      <c r="AV146">
        <f>(Table2[[#This Row],[Rank 1Y]]+Table2[[#This Row],[Rank 6M]]+Table2[[#This Row],[Rank Sharpe]])/3</f>
        <v>204.33333333333334</v>
      </c>
    </row>
    <row r="147" spans="1:48" x14ac:dyDescent="0.3">
      <c r="A147" t="s">
        <v>225</v>
      </c>
      <c r="B147" t="s">
        <v>226</v>
      </c>
      <c r="C147" t="s">
        <v>3160</v>
      </c>
      <c r="D147" t="s">
        <v>51</v>
      </c>
      <c r="E147">
        <v>108297.46411840001</v>
      </c>
      <c r="F147">
        <v>3199.85</v>
      </c>
      <c r="G147">
        <v>33.578975430686299</v>
      </c>
      <c r="H147">
        <f>(Table2[[#This Row],[1Y Return vs Nifty]]-AVERAGE(Table2[1Y Return vs Nifty]))/_xlfn.STDEV.P(Table2[1Y Return vs Nifty])</f>
        <v>0.2314843389094646</v>
      </c>
      <c r="I147">
        <v>-3.3001699504739799</v>
      </c>
      <c r="J147">
        <f>(Table2[[#This Row],[1M Return vs Nifty]]-AVERAGE(Table2[1M Return vs Nifty]))/_xlfn.STDEV.P(Table2[1M Return vs Nifty])</f>
        <v>-0.8119037818359971</v>
      </c>
      <c r="K147">
        <v>15.3875570146408</v>
      </c>
      <c r="L147">
        <f>(Table2[[#This Row],[6M Return vs Nifty]]-AVERAGE(Table2[6M Return vs Nifty]))/_xlfn.STDEV.P(Table2[6M Return vs Nifty])</f>
        <v>0.28189326268732351</v>
      </c>
      <c r="M147">
        <v>-0.51842364066308799</v>
      </c>
      <c r="N147">
        <f>(Table2[[#This Row],[1W Return vs Nifty]]-AVERAGE(Table2[1W Return vs Nifty]))/_xlfn.STDEV.P(Table2[1W Return vs Nifty])</f>
        <v>-0.34428699315837608</v>
      </c>
      <c r="O147">
        <v>3279.21</v>
      </c>
      <c r="P147">
        <v>3316.0369229156399</v>
      </c>
      <c r="Q147">
        <v>2958.5272029140301</v>
      </c>
      <c r="R147">
        <v>41.4198904692756</v>
      </c>
      <c r="S147" s="1">
        <f>(Table2[[#This Row],[Close Price]]-Table2[[#This Row],[20D EMA]])/Table2[[#This Row],[20D EMA]]</f>
        <v>-2.4200950838769133E-2</v>
      </c>
      <c r="T147" s="1">
        <f>(Table2[[#This Row],[Close Price]]-Table2[[#This Row],[50D EMA]])/Table2[[#This Row],[50D EMA]]</f>
        <v>-3.503788577042808E-2</v>
      </c>
      <c r="U147" s="1">
        <f>(Table2[[#This Row],[Close Price]]-Table2[[#This Row],[200D EMA]])/Table2[[#This Row],[200D EMA]]</f>
        <v>8.1568557777084674E-2</v>
      </c>
      <c r="V147">
        <v>2.14578795613743</v>
      </c>
      <c r="W147">
        <v>3146.1</v>
      </c>
      <c r="X147">
        <v>3216.3</v>
      </c>
      <c r="Y147">
        <v>3137.9</v>
      </c>
      <c r="Z147">
        <v>3242</v>
      </c>
      <c r="AA147">
        <v>3137.9</v>
      </c>
      <c r="AB147">
        <v>3242</v>
      </c>
      <c r="AC147" s="1">
        <f>(Table2[[#This Row],[Close Price]]/Table2[[#This Row],[Day Low]])-1</f>
        <v>1.7084644480467981E-2</v>
      </c>
      <c r="AD147" s="1">
        <f>(Table2[[#This Row],[Day High]]/Table2[[#This Row],[Close Price]])-1</f>
        <v>5.1408659780927124E-3</v>
      </c>
      <c r="AE147" s="1">
        <f>(Table2[[#This Row],[Close Price]]/Table2[[#This Row],[Current Week Low]])-1</f>
        <v>1.9742502947831309E-2</v>
      </c>
      <c r="AF147" s="1">
        <f>(Table2[[#This Row],[Current Week High]]/Table2[[#This Row],[Close Price]])-1</f>
        <v>1.3172492460584051E-2</v>
      </c>
      <c r="AG147" s="1">
        <f>(Table2[[#This Row],[Close Price]]/Table2[[#This Row],[Current Month Low]])-1</f>
        <v>1.9742502947831309E-2</v>
      </c>
      <c r="AH147" s="1">
        <f>(Table2[[#This Row],[Current Month High]]/Table2[[#This Row],[Close Price]])-1</f>
        <v>1.3172492460584051E-2</v>
      </c>
      <c r="AI147">
        <v>12.2146350610184</v>
      </c>
      <c r="AJ147">
        <v>59.824684081714103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-0.05</v>
      </c>
      <c r="AM147" t="s">
        <v>3216</v>
      </c>
      <c r="AN147">
        <v>-3.59</v>
      </c>
      <c r="AO147" t="s">
        <v>3216</v>
      </c>
      <c r="AP147">
        <v>0.121735575261844</v>
      </c>
      <c r="AQ147">
        <f>(Table2[[#This Row],[Sharpe Ratio]]-AVERAGE(Table2[Sharpe Ratio]))/_xlfn.STDEV.P(Table2[Sharpe Ratio])</f>
        <v>0.73493159211709613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229</v>
      </c>
      <c r="AT147">
        <f>_xlfn.RANK.AVG(Table2[[#This Row],[6M Return vs Nifty Z-Score]],Table2[6M Return vs Nifty Z-Score])</f>
        <v>221</v>
      </c>
      <c r="AU147">
        <f>_xlfn.RANK.AVG(Table2[[#This Row],[Sharpe Ratio Z-Score]],Table2[Sharpe Ratio Z-Score])</f>
        <v>163</v>
      </c>
      <c r="AV147">
        <f>(Table2[[#This Row],[Rank 1Y]]+Table2[[#This Row],[Rank 6M]]+Table2[[#This Row],[Rank Sharpe]])/3</f>
        <v>204.33333333333334</v>
      </c>
    </row>
    <row r="148" spans="1:48" x14ac:dyDescent="0.3">
      <c r="A148" t="s">
        <v>1001</v>
      </c>
      <c r="B148" t="s">
        <v>1002</v>
      </c>
      <c r="C148" t="s">
        <v>3160</v>
      </c>
      <c r="D148" t="s">
        <v>51</v>
      </c>
      <c r="E148">
        <v>14166.4514502</v>
      </c>
      <c r="F148">
        <v>584.5</v>
      </c>
      <c r="G148">
        <v>39.048581521802099</v>
      </c>
      <c r="H148">
        <f>(Table2[[#This Row],[1Y Return vs Nifty]]-AVERAGE(Table2[1Y Return vs Nifty]))/_xlfn.STDEV.P(Table2[1Y Return vs Nifty])</f>
        <v>0.3312536773370261</v>
      </c>
      <c r="I148">
        <v>7.5045392541637099</v>
      </c>
      <c r="J148">
        <f>(Table2[[#This Row],[1M Return vs Nifty]]-AVERAGE(Table2[1M Return vs Nifty]))/_xlfn.STDEV.P(Table2[1M Return vs Nifty])</f>
        <v>0.23795882420324432</v>
      </c>
      <c r="K148">
        <v>33.990279993043103</v>
      </c>
      <c r="L148">
        <f>(Table2[[#This Row],[6M Return vs Nifty]]-AVERAGE(Table2[6M Return vs Nifty]))/_xlfn.STDEV.P(Table2[6M Return vs Nifty])</f>
        <v>0.89397911513453876</v>
      </c>
      <c r="M148">
        <v>0.48540951834651003</v>
      </c>
      <c r="N148">
        <f>(Table2[[#This Row],[1W Return vs Nifty]]-AVERAGE(Table2[1W Return vs Nifty]))/_xlfn.STDEV.P(Table2[1W Return vs Nifty])</f>
        <v>-8.6134261858853103E-2</v>
      </c>
      <c r="O148">
        <v>570.21</v>
      </c>
      <c r="P148">
        <v>579.25589481357702</v>
      </c>
      <c r="Q148">
        <v>518.79555349480097</v>
      </c>
      <c r="R148">
        <v>61.006060075141697</v>
      </c>
      <c r="S148" s="1">
        <f>(Table2[[#This Row],[Close Price]]-Table2[[#This Row],[20D EMA]])/Table2[[#This Row],[20D EMA]]</f>
        <v>2.5060942459795447E-2</v>
      </c>
      <c r="T148" s="1">
        <f>(Table2[[#This Row],[Close Price]]-Table2[[#This Row],[50D EMA]])/Table2[[#This Row],[50D EMA]]</f>
        <v>9.0531753468140446E-3</v>
      </c>
      <c r="U148" s="1">
        <f>(Table2[[#This Row],[Close Price]]-Table2[[#This Row],[200D EMA]])/Table2[[#This Row],[200D EMA]]</f>
        <v>0.12664805251816308</v>
      </c>
      <c r="V148">
        <v>0.64183379321103695</v>
      </c>
      <c r="W148">
        <v>563</v>
      </c>
      <c r="X148">
        <v>590.5</v>
      </c>
      <c r="Y148">
        <v>538.9</v>
      </c>
      <c r="Z148">
        <v>592.1</v>
      </c>
      <c r="AA148">
        <v>538.9</v>
      </c>
      <c r="AB148">
        <v>592.1</v>
      </c>
      <c r="AC148" s="1">
        <f>(Table2[[#This Row],[Close Price]]/Table2[[#This Row],[Day Low]])-1</f>
        <v>3.8188277087033651E-2</v>
      </c>
      <c r="AD148" s="1">
        <f>(Table2[[#This Row],[Day High]]/Table2[[#This Row],[Close Price]])-1</f>
        <v>1.0265183917878451E-2</v>
      </c>
      <c r="AE148" s="1">
        <f>(Table2[[#This Row],[Close Price]]/Table2[[#This Row],[Current Week Low]])-1</f>
        <v>8.4616812024494337E-2</v>
      </c>
      <c r="AF148" s="1">
        <f>(Table2[[#This Row],[Current Week High]]/Table2[[#This Row],[Close Price]])-1</f>
        <v>1.3002566295979401E-2</v>
      </c>
      <c r="AG148" s="1">
        <f>(Table2[[#This Row],[Close Price]]/Table2[[#This Row],[Current Month Low]])-1</f>
        <v>8.4616812024494337E-2</v>
      </c>
      <c r="AH148" s="1">
        <f>(Table2[[#This Row],[Current Month High]]/Table2[[#This Row],[Close Price]])-1</f>
        <v>1.3002566295979401E-2</v>
      </c>
      <c r="AI148">
        <v>23.353293413173599</v>
      </c>
      <c r="AJ148">
        <v>65.393322014714201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-0.15</v>
      </c>
      <c r="AM148" t="s">
        <v>3216</v>
      </c>
      <c r="AN148">
        <v>3.32</v>
      </c>
      <c r="AO148" t="s">
        <v>3215</v>
      </c>
      <c r="AP148">
        <v>7.4184857333526005E-2</v>
      </c>
      <c r="AQ148">
        <f>(Table2[[#This Row],[Sharpe Ratio]]-AVERAGE(Table2[Sharpe Ratio]))/_xlfn.STDEV.P(Table2[Sharpe Ratio])</f>
        <v>0.16709161546454795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206</v>
      </c>
      <c r="AT148">
        <f>_xlfn.RANK.AVG(Table2[[#This Row],[6M Return vs Nifty Z-Score]],Table2[6M Return vs Nifty Z-Score])</f>
        <v>105</v>
      </c>
      <c r="AU148">
        <f>_xlfn.RANK.AVG(Table2[[#This Row],[Sharpe Ratio Z-Score]],Table2[Sharpe Ratio Z-Score])</f>
        <v>303</v>
      </c>
      <c r="AV148">
        <f>(Table2[[#This Row],[Rank 1Y]]+Table2[[#This Row],[Rank 6M]]+Table2[[#This Row],[Rank Sharpe]])/3</f>
        <v>204.66666666666666</v>
      </c>
    </row>
    <row r="149" spans="1:48" x14ac:dyDescent="0.3">
      <c r="A149" t="s">
        <v>1153</v>
      </c>
      <c r="B149" t="s">
        <v>1154</v>
      </c>
      <c r="C149" t="s">
        <v>3169</v>
      </c>
      <c r="D149" t="s">
        <v>426</v>
      </c>
      <c r="E149">
        <v>10611.958430105</v>
      </c>
      <c r="F149">
        <v>1594.55</v>
      </c>
      <c r="G149">
        <v>17.416384480735399</v>
      </c>
      <c r="H149">
        <f>(Table2[[#This Row],[1Y Return vs Nifty]]-AVERAGE(Table2[1Y Return vs Nifty]))/_xlfn.STDEV.P(Table2[1Y Return vs Nifty])</f>
        <v>-6.3332322380112493E-2</v>
      </c>
      <c r="I149">
        <v>4.6327195268511003</v>
      </c>
      <c r="J149">
        <f>(Table2[[#This Row],[1M Return vs Nifty]]-AVERAGE(Table2[1M Return vs Nifty]))/_xlfn.STDEV.P(Table2[1M Return vs Nifty])</f>
        <v>-4.1087662461772888E-2</v>
      </c>
      <c r="K149">
        <v>12.7758399434633</v>
      </c>
      <c r="L149">
        <f>(Table2[[#This Row],[6M Return vs Nifty]]-AVERAGE(Table2[6M Return vs Nifty]))/_xlfn.STDEV.P(Table2[6M Return vs Nifty])</f>
        <v>0.19595987155320901</v>
      </c>
      <c r="M149">
        <v>-1.70679979682712</v>
      </c>
      <c r="N149">
        <f>(Table2[[#This Row],[1W Return vs Nifty]]-AVERAGE(Table2[1W Return vs Nifty]))/_xlfn.STDEV.P(Table2[1W Return vs Nifty])</f>
        <v>-0.64989808776263402</v>
      </c>
      <c r="O149">
        <v>1644.37</v>
      </c>
      <c r="P149">
        <v>1712.9995569702</v>
      </c>
      <c r="Q149">
        <v>1565.59118762568</v>
      </c>
      <c r="R149">
        <v>39.096847338525897</v>
      </c>
      <c r="S149" s="1">
        <f>(Table2[[#This Row],[Close Price]]-Table2[[#This Row],[20D EMA]])/Table2[[#This Row],[20D EMA]]</f>
        <v>-3.029731751369822E-2</v>
      </c>
      <c r="T149" s="1">
        <f>(Table2[[#This Row],[Close Price]]-Table2[[#This Row],[50D EMA]])/Table2[[#This Row],[50D EMA]]</f>
        <v>-6.9147453359359318E-2</v>
      </c>
      <c r="U149" s="1">
        <f>(Table2[[#This Row],[Close Price]]-Table2[[#This Row],[200D EMA]])/Table2[[#This Row],[200D EMA]]</f>
        <v>1.849704610195067E-2</v>
      </c>
      <c r="V149">
        <v>0.65236650548283903</v>
      </c>
      <c r="W149">
        <v>1586.05</v>
      </c>
      <c r="X149">
        <v>1623.2</v>
      </c>
      <c r="Y149">
        <v>1325</v>
      </c>
      <c r="Z149">
        <v>1763</v>
      </c>
      <c r="AA149">
        <v>1325</v>
      </c>
      <c r="AB149">
        <v>1763</v>
      </c>
      <c r="AC149" s="1">
        <f>(Table2[[#This Row],[Close Price]]/Table2[[#This Row],[Day Low]])-1</f>
        <v>5.3592257495034268E-3</v>
      </c>
      <c r="AD149" s="1">
        <f>(Table2[[#This Row],[Day High]]/Table2[[#This Row],[Close Price]])-1</f>
        <v>1.7967451632121989E-2</v>
      </c>
      <c r="AE149" s="1">
        <f>(Table2[[#This Row],[Close Price]]/Table2[[#This Row],[Current Week Low]])-1</f>
        <v>0.203433962264151</v>
      </c>
      <c r="AF149" s="1">
        <f>(Table2[[#This Row],[Current Week High]]/Table2[[#This Row],[Close Price]])-1</f>
        <v>0.1056410899626854</v>
      </c>
      <c r="AG149" s="1">
        <f>(Table2[[#This Row],[Close Price]]/Table2[[#This Row],[Current Month Low]])-1</f>
        <v>0.203433962264151</v>
      </c>
      <c r="AH149" s="1">
        <f>(Table2[[#This Row],[Current Month High]]/Table2[[#This Row],[Close Price]])-1</f>
        <v>0.1056410899626854</v>
      </c>
      <c r="AI149">
        <v>49.258411464049402</v>
      </c>
      <c r="AJ149">
        <v>77.492428313301104</v>
      </c>
      <c r="AK149" t="str">
        <f>IF(AND(Table2[[#This Row],[20D EMA]]&gt;Table2[[#This Row],[50D EMA]],Table2[[#This Row],[50D EMA]]&gt;Table2[[#This Row],[200D EMA]]),"Uptrend","Downtrend/NoTrend")</f>
        <v>Downtrend/NoTrend</v>
      </c>
      <c r="AL149">
        <v>-0.18</v>
      </c>
      <c r="AM149" t="s">
        <v>3216</v>
      </c>
      <c r="AN149">
        <v>-0.22</v>
      </c>
      <c r="AO149" t="s">
        <v>3216</v>
      </c>
      <c r="AP149">
        <v>0.180275401770393</v>
      </c>
      <c r="AQ149">
        <f>(Table2[[#This Row],[Sharpe Ratio]]-AVERAGE(Table2[Sharpe Ratio]))/_xlfn.STDEV.P(Table2[Sharpe Ratio])</f>
        <v>1.4340010313623539</v>
      </c>
      <c r="AR1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9">
        <f>_xlfn.RANK.AVG(Table2[[#This Row],[1Y Return vs Nifty Z-Score]],Table2[1Y Return vs Nifty Z-Score])</f>
        <v>315</v>
      </c>
      <c r="AT149">
        <f>_xlfn.RANK.AVG(Table2[[#This Row],[6M Return vs Nifty Z-Score]],Table2[6M Return vs Nifty Z-Score])</f>
        <v>244</v>
      </c>
      <c r="AU149">
        <f>_xlfn.RANK.AVG(Table2[[#This Row],[Sharpe Ratio Z-Score]],Table2[Sharpe Ratio Z-Score])</f>
        <v>56</v>
      </c>
      <c r="AV149">
        <f>(Table2[[#This Row],[Rank 1Y]]+Table2[[#This Row],[Rank 6M]]+Table2[[#This Row],[Rank Sharpe]])/3</f>
        <v>205</v>
      </c>
    </row>
    <row r="150" spans="1:48" x14ac:dyDescent="0.3">
      <c r="A150" t="s">
        <v>1077</v>
      </c>
      <c r="B150" t="s">
        <v>1078</v>
      </c>
      <c r="C150" t="s">
        <v>3162</v>
      </c>
      <c r="D150" t="s">
        <v>206</v>
      </c>
      <c r="E150">
        <v>12000.502865555</v>
      </c>
      <c r="F150">
        <v>510.05</v>
      </c>
      <c r="G150">
        <v>24.5709073881136</v>
      </c>
      <c r="H150">
        <f>(Table2[[#This Row],[1Y Return vs Nifty]]-AVERAGE(Table2[1Y Return vs Nifty]))/_xlfn.STDEV.P(Table2[1Y Return vs Nifty])</f>
        <v>6.7171045749701314E-2</v>
      </c>
      <c r="I150">
        <v>-2.5602450101231402</v>
      </c>
      <c r="J150">
        <f>(Table2[[#This Row],[1M Return vs Nifty]]-AVERAGE(Table2[1M Return vs Nifty]))/_xlfn.STDEV.P(Table2[1M Return vs Nifty])</f>
        <v>-0.74000739745049882</v>
      </c>
      <c r="K150">
        <v>17.6780676201837</v>
      </c>
      <c r="L150">
        <f>(Table2[[#This Row],[6M Return vs Nifty]]-AVERAGE(Table2[6M Return vs Nifty]))/_xlfn.STDEV.P(Table2[6M Return vs Nifty])</f>
        <v>0.35725798956955562</v>
      </c>
      <c r="M150">
        <v>1.0279825927388799</v>
      </c>
      <c r="N150">
        <f>(Table2[[#This Row],[1W Return vs Nifty]]-AVERAGE(Table2[1W Return vs Nifty]))/_xlfn.STDEV.P(Table2[1W Return vs Nifty])</f>
        <v>5.3397611368130357E-2</v>
      </c>
      <c r="O150">
        <v>523.64</v>
      </c>
      <c r="P150">
        <v>534.31941453567197</v>
      </c>
      <c r="Q150">
        <v>478.50797225116401</v>
      </c>
      <c r="R150">
        <v>44.029347695448998</v>
      </c>
      <c r="S150" s="1">
        <f>(Table2[[#This Row],[Close Price]]-Table2[[#This Row],[20D EMA]])/Table2[[#This Row],[20D EMA]]</f>
        <v>-2.5952944771216818E-2</v>
      </c>
      <c r="T150" s="1">
        <f>(Table2[[#This Row],[Close Price]]-Table2[[#This Row],[50D EMA]])/Table2[[#This Row],[50D EMA]]</f>
        <v>-4.5421172945329491E-2</v>
      </c>
      <c r="U150" s="1">
        <f>(Table2[[#This Row],[Close Price]]-Table2[[#This Row],[200D EMA]])/Table2[[#This Row],[200D EMA]]</f>
        <v>6.5917455043528334E-2</v>
      </c>
      <c r="V150">
        <v>0.24555104274164799</v>
      </c>
      <c r="W150">
        <v>505.9</v>
      </c>
      <c r="X150">
        <v>524.45000000000005</v>
      </c>
      <c r="Y150">
        <v>498</v>
      </c>
      <c r="Z150">
        <v>537.79999999999995</v>
      </c>
      <c r="AA150">
        <v>498</v>
      </c>
      <c r="AB150">
        <v>537.79999999999995</v>
      </c>
      <c r="AC150" s="1">
        <f>(Table2[[#This Row],[Close Price]]/Table2[[#This Row],[Day Low]])-1</f>
        <v>8.2032022138762706E-3</v>
      </c>
      <c r="AD150" s="1">
        <f>(Table2[[#This Row],[Day High]]/Table2[[#This Row],[Close Price]])-1</f>
        <v>2.8232526222919496E-2</v>
      </c>
      <c r="AE150" s="1">
        <f>(Table2[[#This Row],[Close Price]]/Table2[[#This Row],[Current Week Low]])-1</f>
        <v>2.4196787148594412E-2</v>
      </c>
      <c r="AF150" s="1">
        <f>(Table2[[#This Row],[Current Week High]]/Table2[[#This Row],[Close Price]])-1</f>
        <v>5.4406430742083955E-2</v>
      </c>
      <c r="AG150" s="1">
        <f>(Table2[[#This Row],[Close Price]]/Table2[[#This Row],[Current Month Low]])-1</f>
        <v>2.4196787148594412E-2</v>
      </c>
      <c r="AH150" s="1">
        <f>(Table2[[#This Row],[Current Month High]]/Table2[[#This Row],[Close Price]])-1</f>
        <v>5.4406430742083955E-2</v>
      </c>
      <c r="AI150">
        <v>27.8306048426624</v>
      </c>
      <c r="AJ150">
        <v>52.253731343283498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0.02</v>
      </c>
      <c r="AM150" t="s">
        <v>3215</v>
      </c>
      <c r="AN150">
        <v>0.13</v>
      </c>
      <c r="AO150" t="s">
        <v>3215</v>
      </c>
      <c r="AP150">
        <v>0.12896998024634199</v>
      </c>
      <c r="AQ150">
        <f>(Table2[[#This Row],[Sharpe Ratio]]-AVERAGE(Table2[Sharpe Ratio]))/_xlfn.STDEV.P(Table2[Sharpe Ratio])</f>
        <v>0.82132322901488475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277</v>
      </c>
      <c r="AT150">
        <f>_xlfn.RANK.AVG(Table2[[#This Row],[6M Return vs Nifty Z-Score]],Table2[6M Return vs Nifty Z-Score])</f>
        <v>199</v>
      </c>
      <c r="AU150">
        <f>_xlfn.RANK.AVG(Table2[[#This Row],[Sharpe Ratio Z-Score]],Table2[Sharpe Ratio Z-Score])</f>
        <v>146</v>
      </c>
      <c r="AV150">
        <f>(Table2[[#This Row],[Rank 1Y]]+Table2[[#This Row],[Rank 6M]]+Table2[[#This Row],[Rank Sharpe]])/3</f>
        <v>207.33333333333334</v>
      </c>
    </row>
    <row r="151" spans="1:48" x14ac:dyDescent="0.3">
      <c r="A151" t="s">
        <v>1669</v>
      </c>
      <c r="B151" t="s">
        <v>1670</v>
      </c>
      <c r="C151" t="s">
        <v>3162</v>
      </c>
      <c r="D151" t="s">
        <v>206</v>
      </c>
      <c r="E151">
        <v>5339.2248157499998</v>
      </c>
      <c r="F151">
        <v>746.55</v>
      </c>
      <c r="G151">
        <v>19.494880969035901</v>
      </c>
      <c r="H151">
        <f>(Table2[[#This Row],[1Y Return vs Nifty]]-AVERAGE(Table2[1Y Return vs Nifty]))/_xlfn.STDEV.P(Table2[1Y Return vs Nifty])</f>
        <v>-2.5419131538347982E-2</v>
      </c>
      <c r="I151">
        <v>13.1585019352737</v>
      </c>
      <c r="J151">
        <f>(Table2[[#This Row],[1M Return vs Nifty]]-AVERAGE(Table2[1M Return vs Nifty]))/_xlfn.STDEV.P(Table2[1M Return vs Nifty])</f>
        <v>0.78733816263938661</v>
      </c>
      <c r="K151">
        <v>16.450668347696102</v>
      </c>
      <c r="L151">
        <f>(Table2[[#This Row],[6M Return vs Nifty]]-AVERAGE(Table2[6M Return vs Nifty]))/_xlfn.STDEV.P(Table2[6M Return vs Nifty])</f>
        <v>0.31687284106920488</v>
      </c>
      <c r="M151">
        <v>3.5048529457535298</v>
      </c>
      <c r="N151">
        <f>(Table2[[#This Row],[1W Return vs Nifty]]-AVERAGE(Table2[1W Return vs Nifty]))/_xlfn.STDEV.P(Table2[1W Return vs Nifty])</f>
        <v>0.69036685368365736</v>
      </c>
      <c r="O151">
        <v>716.79</v>
      </c>
      <c r="P151">
        <v>701.40843718707595</v>
      </c>
      <c r="Q151">
        <v>645.43847767996203</v>
      </c>
      <c r="R151">
        <v>64.220060708968603</v>
      </c>
      <c r="S151" s="1">
        <f>(Table2[[#This Row],[Close Price]]-Table2[[#This Row],[20D EMA]])/Table2[[#This Row],[20D EMA]]</f>
        <v>4.1518436362114414E-2</v>
      </c>
      <c r="T151" s="1">
        <f>(Table2[[#This Row],[Close Price]]-Table2[[#This Row],[50D EMA]])/Table2[[#This Row],[50D EMA]]</f>
        <v>6.4358454246657551E-2</v>
      </c>
      <c r="U151" s="1">
        <f>(Table2[[#This Row],[Close Price]]-Table2[[#This Row],[200D EMA]])/Table2[[#This Row],[200D EMA]]</f>
        <v>0.15665555404054118</v>
      </c>
      <c r="V151">
        <v>0.90259235470946997</v>
      </c>
      <c r="W151">
        <v>744.2</v>
      </c>
      <c r="X151">
        <v>760.65</v>
      </c>
      <c r="Y151">
        <v>715.15</v>
      </c>
      <c r="Z151">
        <v>771.55</v>
      </c>
      <c r="AA151">
        <v>715.15</v>
      </c>
      <c r="AB151">
        <v>771.55</v>
      </c>
      <c r="AC151" s="1">
        <f>(Table2[[#This Row],[Close Price]]/Table2[[#This Row],[Day Low]])-1</f>
        <v>3.1577532921256424E-3</v>
      </c>
      <c r="AD151" s="1">
        <f>(Table2[[#This Row],[Day High]]/Table2[[#This Row],[Close Price]])-1</f>
        <v>1.8886879646373256E-2</v>
      </c>
      <c r="AE151" s="1">
        <f>(Table2[[#This Row],[Close Price]]/Table2[[#This Row],[Current Week Low]])-1</f>
        <v>4.3906872684052356E-2</v>
      </c>
      <c r="AF151" s="1">
        <f>(Table2[[#This Row],[Current Week High]]/Table2[[#This Row],[Close Price]])-1</f>
        <v>3.3487375259527052E-2</v>
      </c>
      <c r="AG151" s="1">
        <f>(Table2[[#This Row],[Close Price]]/Table2[[#This Row],[Current Month Low]])-1</f>
        <v>4.3906872684052356E-2</v>
      </c>
      <c r="AH151" s="1">
        <f>(Table2[[#This Row],[Current Month High]]/Table2[[#This Row],[Close Price]])-1</f>
        <v>3.3487375259527052E-2</v>
      </c>
      <c r="AI151">
        <v>7.0457437546045103</v>
      </c>
      <c r="AJ151">
        <v>52.950215119852402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0.19</v>
      </c>
      <c r="AM151" t="s">
        <v>3215</v>
      </c>
      <c r="AN151">
        <v>13.17</v>
      </c>
      <c r="AO151" t="s">
        <v>3215</v>
      </c>
      <c r="AP151">
        <v>0.14678196577694699</v>
      </c>
      <c r="AQ151">
        <f>(Table2[[#This Row],[Sharpe Ratio]]-AVERAGE(Table2[Sharpe Ratio]))/_xlfn.STDEV.P(Table2[Sharpe Ratio])</f>
        <v>1.0340299532978181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2.8031886791517193</v>
      </c>
      <c r="AS151">
        <f>_xlfn.RANK.AVG(Table2[[#This Row],[1Y Return vs Nifty Z-Score]],Table2[1Y Return vs Nifty Z-Score])</f>
        <v>305</v>
      </c>
      <c r="AT151">
        <f>_xlfn.RANK.AVG(Table2[[#This Row],[6M Return vs Nifty Z-Score]],Table2[6M Return vs Nifty Z-Score])</f>
        <v>212</v>
      </c>
      <c r="AU151">
        <f>_xlfn.RANK.AVG(Table2[[#This Row],[Sharpe Ratio Z-Score]],Table2[Sharpe Ratio Z-Score])</f>
        <v>110</v>
      </c>
      <c r="AV151">
        <f>(Table2[[#This Row],[Rank 1Y]]+Table2[[#This Row],[Rank 6M]]+Table2[[#This Row],[Rank Sharpe]])/3</f>
        <v>209</v>
      </c>
    </row>
    <row r="152" spans="1:48" x14ac:dyDescent="0.3">
      <c r="A152" t="s">
        <v>484</v>
      </c>
      <c r="B152" t="s">
        <v>485</v>
      </c>
      <c r="C152" t="s">
        <v>3156</v>
      </c>
      <c r="D152" t="s">
        <v>141</v>
      </c>
      <c r="E152">
        <v>43745.518799999998</v>
      </c>
      <c r="F152">
        <v>218.52</v>
      </c>
      <c r="G152">
        <v>145.41457574594801</v>
      </c>
      <c r="H152">
        <f>(Table2[[#This Row],[1Y Return vs Nifty]]-AVERAGE(Table2[1Y Return vs Nifty]))/_xlfn.STDEV.P(Table2[1Y Return vs Nifty])</f>
        <v>2.2714418185214322</v>
      </c>
      <c r="I152">
        <v>12.554123876839601</v>
      </c>
      <c r="J152">
        <f>(Table2[[#This Row],[1M Return vs Nifty]]-AVERAGE(Table2[1M Return vs Nifty]))/_xlfn.STDEV.P(Table2[1M Return vs Nifty])</f>
        <v>0.72861248002793699</v>
      </c>
      <c r="K152">
        <v>-10.6131840068534</v>
      </c>
      <c r="L152">
        <f>(Table2[[#This Row],[6M Return vs Nifty]]-AVERAGE(Table2[6M Return vs Nifty]))/_xlfn.STDEV.P(Table2[6M Return vs Nifty])</f>
        <v>-0.57360975968619932</v>
      </c>
      <c r="M152">
        <v>4.4780940195298902</v>
      </c>
      <c r="N152">
        <f>(Table2[[#This Row],[1W Return vs Nifty]]-AVERAGE(Table2[1W Return vs Nifty]))/_xlfn.STDEV.P(Table2[1W Return vs Nifty])</f>
        <v>0.94065231113570158</v>
      </c>
      <c r="O152">
        <v>219.79</v>
      </c>
      <c r="P152">
        <v>233.170895680152</v>
      </c>
      <c r="Q152">
        <v>224.410579709649</v>
      </c>
      <c r="R152">
        <v>49.123107770748703</v>
      </c>
      <c r="S152" s="1">
        <f>(Table2[[#This Row],[Close Price]]-Table2[[#This Row],[20D EMA]])/Table2[[#This Row],[20D EMA]]</f>
        <v>-5.7782428681922831E-3</v>
      </c>
      <c r="T152" s="1">
        <f>(Table2[[#This Row],[Close Price]]-Table2[[#This Row],[50D EMA]])/Table2[[#This Row],[50D EMA]]</f>
        <v>-6.2833295027734049E-2</v>
      </c>
      <c r="U152" s="1">
        <f>(Table2[[#This Row],[Close Price]]-Table2[[#This Row],[200D EMA]])/Table2[[#This Row],[200D EMA]]</f>
        <v>-2.6249117654214196E-2</v>
      </c>
      <c r="V152">
        <v>0.67646896592908901</v>
      </c>
      <c r="W152">
        <v>217</v>
      </c>
      <c r="X152">
        <v>228.2</v>
      </c>
      <c r="Y152">
        <v>213.73</v>
      </c>
      <c r="Z152">
        <v>231.74</v>
      </c>
      <c r="AA152">
        <v>213.73</v>
      </c>
      <c r="AB152">
        <v>231.74</v>
      </c>
      <c r="AC152" s="1">
        <f>(Table2[[#This Row],[Close Price]]/Table2[[#This Row],[Day Low]])-1</f>
        <v>7.0046082949308808E-3</v>
      </c>
      <c r="AD152" s="1">
        <f>(Table2[[#This Row],[Day High]]/Table2[[#This Row],[Close Price]])-1</f>
        <v>4.4298004759289578E-2</v>
      </c>
      <c r="AE152" s="1">
        <f>(Table2[[#This Row],[Close Price]]/Table2[[#This Row],[Current Week Low]])-1</f>
        <v>2.2411453703270467E-2</v>
      </c>
      <c r="AF152" s="1">
        <f>(Table2[[#This Row],[Current Week High]]/Table2[[#This Row],[Close Price]])-1</f>
        <v>6.0497894929525842E-2</v>
      </c>
      <c r="AG152" s="1">
        <f>(Table2[[#This Row],[Close Price]]/Table2[[#This Row],[Current Month Low]])-1</f>
        <v>2.2411453703270467E-2</v>
      </c>
      <c r="AH152" s="1">
        <f>(Table2[[#This Row],[Current Month High]]/Table2[[#This Row],[Close Price]])-1</f>
        <v>6.0497894929525842E-2</v>
      </c>
      <c r="AI152">
        <v>61.861614497528798</v>
      </c>
      <c r="AJ152">
        <v>179.25878594249201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-0.25</v>
      </c>
      <c r="AM152" t="s">
        <v>3216</v>
      </c>
      <c r="AN152">
        <v>9.0299999999999994</v>
      </c>
      <c r="AO152" t="s">
        <v>3215</v>
      </c>
      <c r="AP152">
        <v>0.16296482878926899</v>
      </c>
      <c r="AQ152">
        <f>(Table2[[#This Row],[Sharpe Ratio]]-AVERAGE(Table2[Sharpe Ratio]))/_xlfn.STDEV.P(Table2[Sharpe Ratio])</f>
        <v>1.2272820629492645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26</v>
      </c>
      <c r="AT152">
        <f>_xlfn.RANK.AVG(Table2[[#This Row],[6M Return vs Nifty Z-Score]],Table2[6M Return vs Nifty Z-Score])</f>
        <v>525</v>
      </c>
      <c r="AU152">
        <f>_xlfn.RANK.AVG(Table2[[#This Row],[Sharpe Ratio Z-Score]],Table2[Sharpe Ratio Z-Score])</f>
        <v>77</v>
      </c>
      <c r="AV152">
        <f>(Table2[[#This Row],[Rank 1Y]]+Table2[[#This Row],[Rank 6M]]+Table2[[#This Row],[Rank Sharpe]])/3</f>
        <v>209.33333333333334</v>
      </c>
    </row>
    <row r="153" spans="1:48" x14ac:dyDescent="0.3">
      <c r="A153" t="s">
        <v>938</v>
      </c>
      <c r="B153" t="s">
        <v>939</v>
      </c>
      <c r="C153" t="s">
        <v>3156</v>
      </c>
      <c r="D153" t="s">
        <v>213</v>
      </c>
      <c r="E153">
        <v>16240.081319909999</v>
      </c>
      <c r="F153">
        <v>3912.3</v>
      </c>
      <c r="G153">
        <v>70.043971445035595</v>
      </c>
      <c r="H153">
        <f>(Table2[[#This Row],[1Y Return vs Nifty]]-AVERAGE(Table2[1Y Return vs Nifty]))/_xlfn.STDEV.P(Table2[1Y Return vs Nifty])</f>
        <v>0.89663068903229903</v>
      </c>
      <c r="I153">
        <v>6.30213694609622</v>
      </c>
      <c r="J153">
        <f>(Table2[[#This Row],[1M Return vs Nifty]]-AVERAGE(Table2[1M Return vs Nifty]))/_xlfn.STDEV.P(Table2[1M Return vs Nifty])</f>
        <v>0.12112484035909848</v>
      </c>
      <c r="K153">
        <v>-10.358096474720501</v>
      </c>
      <c r="L153">
        <f>(Table2[[#This Row],[6M Return vs Nifty]]-AVERAGE(Table2[6M Return vs Nifty]))/_xlfn.STDEV.P(Table2[6M Return vs Nifty])</f>
        <v>-0.56521660833220166</v>
      </c>
      <c r="M153">
        <v>-3.94098628368396</v>
      </c>
      <c r="N153">
        <f>(Table2[[#This Row],[1W Return vs Nifty]]-AVERAGE(Table2[1W Return vs Nifty]))/_xlfn.STDEV.P(Table2[1W Return vs Nifty])</f>
        <v>-1.2244570556927463</v>
      </c>
      <c r="O153">
        <v>4008.99</v>
      </c>
      <c r="P153">
        <v>3964.9873418063398</v>
      </c>
      <c r="Q153">
        <v>3594.0223457788802</v>
      </c>
      <c r="R153">
        <v>38.236007831000499</v>
      </c>
      <c r="S153" s="1">
        <f>(Table2[[#This Row],[Close Price]]-Table2[[#This Row],[20D EMA]])/Table2[[#This Row],[20D EMA]]</f>
        <v>-2.4118294133933883E-2</v>
      </c>
      <c r="T153" s="1">
        <f>(Table2[[#This Row],[Close Price]]-Table2[[#This Row],[50D EMA]])/Table2[[#This Row],[50D EMA]]</f>
        <v>-1.3288148804615535E-2</v>
      </c>
      <c r="U153" s="1">
        <f>(Table2[[#This Row],[Close Price]]-Table2[[#This Row],[200D EMA]])/Table2[[#This Row],[200D EMA]]</f>
        <v>8.8557505657952243E-2</v>
      </c>
      <c r="V153">
        <v>0.73127273902923096</v>
      </c>
      <c r="W153">
        <v>3901.65</v>
      </c>
      <c r="X153">
        <v>3978.2</v>
      </c>
      <c r="Y153">
        <v>3901.65</v>
      </c>
      <c r="Z153">
        <v>4139.8999999999996</v>
      </c>
      <c r="AA153">
        <v>3901.65</v>
      </c>
      <c r="AB153">
        <v>4189.8999999999996</v>
      </c>
      <c r="AC153" s="1">
        <f>(Table2[[#This Row],[Close Price]]/Table2[[#This Row],[Day Low]])-1</f>
        <v>2.7296143939103956E-3</v>
      </c>
      <c r="AD153" s="1">
        <f>(Table2[[#This Row],[Day High]]/Table2[[#This Row],[Close Price]])-1</f>
        <v>1.6844311530301859E-2</v>
      </c>
      <c r="AE153" s="1">
        <f>(Table2[[#This Row],[Close Price]]/Table2[[#This Row],[Current Week Low]])-1</f>
        <v>2.7296143939103956E-3</v>
      </c>
      <c r="AF153" s="1">
        <f>(Table2[[#This Row],[Current Week High]]/Table2[[#This Row],[Close Price]])-1</f>
        <v>5.8175497789024311E-2</v>
      </c>
      <c r="AG153" s="1">
        <f>(Table2[[#This Row],[Close Price]]/Table2[[#This Row],[Current Month Low]])-1</f>
        <v>2.7296143939103956E-3</v>
      </c>
      <c r="AH153" s="1">
        <f>(Table2[[#This Row],[Current Month High]]/Table2[[#This Row],[Close Price]])-1</f>
        <v>7.0955703805945181E-2</v>
      </c>
      <c r="AI153">
        <v>12.0057255322955</v>
      </c>
      <c r="AJ153">
        <v>97.252193203589798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0.02</v>
      </c>
      <c r="AM153" t="s">
        <v>3215</v>
      </c>
      <c r="AN153">
        <v>-3.32</v>
      </c>
      <c r="AO153" t="s">
        <v>3216</v>
      </c>
      <c r="AP153">
        <v>0.26023907200697499</v>
      </c>
      <c r="AQ153">
        <f>(Table2[[#This Row],[Sharpe Ratio]]-AVERAGE(Table2[Sharpe Ratio]))/_xlfn.STDEV.P(Table2[Sharpe Ratio])</f>
        <v>2.3889091929729211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1.6169910583393705</v>
      </c>
      <c r="AS153">
        <f>_xlfn.RANK.AVG(Table2[[#This Row],[1Y Return vs Nifty Z-Score]],Table2[1Y Return vs Nifty Z-Score])</f>
        <v>105</v>
      </c>
      <c r="AT153">
        <f>_xlfn.RANK.AVG(Table2[[#This Row],[6M Return vs Nifty Z-Score]],Table2[6M Return vs Nifty Z-Score])</f>
        <v>519</v>
      </c>
      <c r="AU153">
        <f>_xlfn.RANK.AVG(Table2[[#This Row],[Sharpe Ratio Z-Score]],Table2[Sharpe Ratio Z-Score])</f>
        <v>4</v>
      </c>
      <c r="AV153">
        <f>(Table2[[#This Row],[Rank 1Y]]+Table2[[#This Row],[Rank 6M]]+Table2[[#This Row],[Rank Sharpe]])/3</f>
        <v>209.33333333333334</v>
      </c>
    </row>
    <row r="154" spans="1:48" x14ac:dyDescent="0.3">
      <c r="A154" t="s">
        <v>944</v>
      </c>
      <c r="B154" t="s">
        <v>945</v>
      </c>
      <c r="C154" t="s">
        <v>3155</v>
      </c>
      <c r="D154" t="s">
        <v>21</v>
      </c>
      <c r="E154">
        <v>15996.8989752</v>
      </c>
      <c r="F154">
        <v>2838</v>
      </c>
      <c r="G154">
        <v>239.393001167748</v>
      </c>
      <c r="H154">
        <f>(Table2[[#This Row],[1Y Return vs Nifty]]-AVERAGE(Table2[1Y Return vs Nifty]))/_xlfn.STDEV.P(Table2[1Y Return vs Nifty])</f>
        <v>3.9856722721598539</v>
      </c>
      <c r="I154">
        <v>19.1477770203077</v>
      </c>
      <c r="J154">
        <f>(Table2[[#This Row],[1M Return vs Nifty]]-AVERAGE(Table2[1M Return vs Nifty]))/_xlfn.STDEV.P(Table2[1M Return vs Nifty])</f>
        <v>1.3692988457053168</v>
      </c>
      <c r="K154">
        <v>38.641469332044103</v>
      </c>
      <c r="L154">
        <f>(Table2[[#This Row],[6M Return vs Nifty]]-AVERAGE(Table2[6M Return vs Nifty]))/_xlfn.STDEV.P(Table2[6M Return vs Nifty])</f>
        <v>1.0470173125404292</v>
      </c>
      <c r="M154">
        <v>4.2011184288171401</v>
      </c>
      <c r="N154">
        <f>(Table2[[#This Row],[1W Return vs Nifty]]-AVERAGE(Table2[1W Return vs Nifty]))/_xlfn.STDEV.P(Table2[1W Return vs Nifty])</f>
        <v>0.86942333787052217</v>
      </c>
      <c r="O154">
        <v>2671.11</v>
      </c>
      <c r="P154">
        <v>2608.0187123882301</v>
      </c>
      <c r="Q154">
        <v>2148.3009111870301</v>
      </c>
      <c r="R154">
        <v>71.277977606955304</v>
      </c>
      <c r="S154" s="1">
        <f>(Table2[[#This Row],[Close Price]]-Table2[[#This Row],[20D EMA]])/Table2[[#This Row],[20D EMA]]</f>
        <v>6.2479643294360718E-2</v>
      </c>
      <c r="T154" s="1">
        <f>(Table2[[#This Row],[Close Price]]-Table2[[#This Row],[50D EMA]])/Table2[[#This Row],[50D EMA]]</f>
        <v>8.8182376345440419E-2</v>
      </c>
      <c r="U154" s="1">
        <f>(Table2[[#This Row],[Close Price]]-Table2[[#This Row],[200D EMA]])/Table2[[#This Row],[200D EMA]]</f>
        <v>0.32104398653905564</v>
      </c>
      <c r="V154">
        <v>0.93300423274010003</v>
      </c>
      <c r="W154">
        <v>2782.4</v>
      </c>
      <c r="X154">
        <v>2980</v>
      </c>
      <c r="Y154">
        <v>2620</v>
      </c>
      <c r="Z154">
        <v>2980</v>
      </c>
      <c r="AA154">
        <v>2620</v>
      </c>
      <c r="AB154">
        <v>2980</v>
      </c>
      <c r="AC154" s="1">
        <f>(Table2[[#This Row],[Close Price]]/Table2[[#This Row],[Day Low]])-1</f>
        <v>1.998274870615302E-2</v>
      </c>
      <c r="AD154" s="1">
        <f>(Table2[[#This Row],[Day High]]/Table2[[#This Row],[Close Price]])-1</f>
        <v>5.0035236081747758E-2</v>
      </c>
      <c r="AE154" s="1">
        <f>(Table2[[#This Row],[Close Price]]/Table2[[#This Row],[Current Week Low]])-1</f>
        <v>8.3206106870229002E-2</v>
      </c>
      <c r="AF154" s="1">
        <f>(Table2[[#This Row],[Current Week High]]/Table2[[#This Row],[Close Price]])-1</f>
        <v>5.0035236081747758E-2</v>
      </c>
      <c r="AG154" s="1">
        <f>(Table2[[#This Row],[Close Price]]/Table2[[#This Row],[Current Month Low]])-1</f>
        <v>8.3206106870229002E-2</v>
      </c>
      <c r="AH154" s="1">
        <f>(Table2[[#This Row],[Current Month High]]/Table2[[#This Row],[Close Price]])-1</f>
        <v>5.0035236081747758E-2</v>
      </c>
      <c r="AI154">
        <v>5.0035236081747696</v>
      </c>
      <c r="AJ154">
        <v>270.61704211557299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0.2</v>
      </c>
      <c r="AM154" t="s">
        <v>3215</v>
      </c>
      <c r="AN154">
        <v>7.99</v>
      </c>
      <c r="AO154" t="s">
        <v>3215</v>
      </c>
      <c r="AQ154">
        <f>(Table2[[#This Row],[Sharpe Ratio]]-AVERAGE(Table2[Sharpe Ratio]))/_xlfn.STDEV.P(Table2[Sharpe Ratio])</f>
        <v>-0.71880726243977788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6.552604505836344</v>
      </c>
      <c r="AS154">
        <f>_xlfn.RANK.AVG(Table2[[#This Row],[1Y Return vs Nifty Z-Score]],Table2[1Y Return vs Nifty Z-Score])</f>
        <v>4</v>
      </c>
      <c r="AT154">
        <f>_xlfn.RANK.AVG(Table2[[#This Row],[6M Return vs Nifty Z-Score]],Table2[6M Return vs Nifty Z-Score])</f>
        <v>84</v>
      </c>
      <c r="AU154">
        <f>_xlfn.RANK.AVG(Table2[[#This Row],[Sharpe Ratio Z-Score]],Table2[Sharpe Ratio Z-Score])</f>
        <v>541.5</v>
      </c>
      <c r="AV154">
        <f>(Table2[[#This Row],[Rank 1Y]]+Table2[[#This Row],[Rank 6M]]+Table2[[#This Row],[Rank Sharpe]])/3</f>
        <v>209.83333333333334</v>
      </c>
    </row>
    <row r="155" spans="1:48" x14ac:dyDescent="0.3">
      <c r="A155" t="s">
        <v>563</v>
      </c>
      <c r="B155" t="s">
        <v>564</v>
      </c>
      <c r="C155" t="s">
        <v>3161</v>
      </c>
      <c r="D155" t="s">
        <v>149</v>
      </c>
      <c r="E155">
        <v>35165.104404240003</v>
      </c>
      <c r="F155">
        <v>253.6</v>
      </c>
      <c r="G155">
        <v>42.865148311720901</v>
      </c>
      <c r="H155">
        <f>(Table2[[#This Row],[1Y Return vs Nifty]]-AVERAGE(Table2[1Y Return vs Nifty]))/_xlfn.STDEV.P(Table2[1Y Return vs Nifty])</f>
        <v>0.40087045363711299</v>
      </c>
      <c r="I155">
        <v>3.0183786554571799</v>
      </c>
      <c r="J155">
        <f>(Table2[[#This Row],[1M Return vs Nifty]]-AVERAGE(Table2[1M Return vs Nifty]))/_xlfn.STDEV.P(Table2[1M Return vs Nifty])</f>
        <v>-0.19794853508477778</v>
      </c>
      <c r="K155">
        <v>4.9890965403780596</v>
      </c>
      <c r="L155">
        <f>(Table2[[#This Row],[6M Return vs Nifty]]-AVERAGE(Table2[6M Return vs Nifty]))/_xlfn.STDEV.P(Table2[6M Return vs Nifty])</f>
        <v>-6.0247538469433828E-2</v>
      </c>
      <c r="M155">
        <v>0.89267003690890301</v>
      </c>
      <c r="N155">
        <f>(Table2[[#This Row],[1W Return vs Nifty]]-AVERAGE(Table2[1W Return vs Nifty]))/_xlfn.STDEV.P(Table2[1W Return vs Nifty])</f>
        <v>1.8599691461707198E-2</v>
      </c>
      <c r="O155">
        <v>257.55</v>
      </c>
      <c r="P155">
        <v>262.30182426148502</v>
      </c>
      <c r="Q155">
        <v>242.184514492414</v>
      </c>
      <c r="R155">
        <v>45.049612717193803</v>
      </c>
      <c r="S155" s="1">
        <f>(Table2[[#This Row],[Close Price]]-Table2[[#This Row],[20D EMA]])/Table2[[#This Row],[20D EMA]]</f>
        <v>-1.5336827800427166E-2</v>
      </c>
      <c r="T155" s="1">
        <f>(Table2[[#This Row],[Close Price]]-Table2[[#This Row],[50D EMA]])/Table2[[#This Row],[50D EMA]]</f>
        <v>-3.3174852237437366E-2</v>
      </c>
      <c r="U155" s="1">
        <f>(Table2[[#This Row],[Close Price]]-Table2[[#This Row],[200D EMA]])/Table2[[#This Row],[200D EMA]]</f>
        <v>4.713548895358282E-2</v>
      </c>
      <c r="V155">
        <v>0.41228405410291802</v>
      </c>
      <c r="W155">
        <v>250.1</v>
      </c>
      <c r="X155">
        <v>260.14999999999998</v>
      </c>
      <c r="Y155">
        <v>248.4</v>
      </c>
      <c r="Z155">
        <v>263.85000000000002</v>
      </c>
      <c r="AA155">
        <v>248.4</v>
      </c>
      <c r="AB155">
        <v>263.85000000000002</v>
      </c>
      <c r="AC155" s="1">
        <f>(Table2[[#This Row],[Close Price]]/Table2[[#This Row],[Day Low]])-1</f>
        <v>1.3994402239104309E-2</v>
      </c>
      <c r="AD155" s="1">
        <f>(Table2[[#This Row],[Day High]]/Table2[[#This Row],[Close Price]])-1</f>
        <v>2.5828075709779075E-2</v>
      </c>
      <c r="AE155" s="1">
        <f>(Table2[[#This Row],[Close Price]]/Table2[[#This Row],[Current Week Low]])-1</f>
        <v>2.0933977455716457E-2</v>
      </c>
      <c r="AF155" s="1">
        <f>(Table2[[#This Row],[Current Week High]]/Table2[[#This Row],[Close Price]])-1</f>
        <v>4.0417981072555342E-2</v>
      </c>
      <c r="AG155" s="1">
        <f>(Table2[[#This Row],[Close Price]]/Table2[[#This Row],[Current Month Low]])-1</f>
        <v>2.0933977455716457E-2</v>
      </c>
      <c r="AH155" s="1">
        <f>(Table2[[#This Row],[Current Month High]]/Table2[[#This Row],[Close Price]])-1</f>
        <v>4.0417981072555342E-2</v>
      </c>
      <c r="AI155">
        <v>22.949526813880102</v>
      </c>
      <c r="AJ155">
        <v>79.096045197740096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0.05</v>
      </c>
      <c r="AM155" t="s">
        <v>3215</v>
      </c>
      <c r="AN155">
        <v>4.1900000000000004</v>
      </c>
      <c r="AO155" t="s">
        <v>3215</v>
      </c>
      <c r="AP155">
        <v>0.149819314524273</v>
      </c>
      <c r="AQ155">
        <f>(Table2[[#This Row],[Sharpe Ratio]]-AVERAGE(Table2[Sharpe Ratio]))/_xlfn.STDEV.P(Table2[Sharpe Ratio])</f>
        <v>1.070301288766764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189</v>
      </c>
      <c r="AT155">
        <f>_xlfn.RANK.AVG(Table2[[#This Row],[6M Return vs Nifty Z-Score]],Table2[6M Return vs Nifty Z-Score])</f>
        <v>337</v>
      </c>
      <c r="AU155">
        <f>_xlfn.RANK.AVG(Table2[[#This Row],[Sharpe Ratio Z-Score]],Table2[Sharpe Ratio Z-Score])</f>
        <v>105</v>
      </c>
      <c r="AV155">
        <f>(Table2[[#This Row],[Rank 1Y]]+Table2[[#This Row],[Rank 6M]]+Table2[[#This Row],[Rank Sharpe]])/3</f>
        <v>210.33333333333334</v>
      </c>
    </row>
    <row r="156" spans="1:48" x14ac:dyDescent="0.3">
      <c r="A156" t="s">
        <v>49</v>
      </c>
      <c r="B156" t="s">
        <v>50</v>
      </c>
      <c r="C156" t="s">
        <v>3160</v>
      </c>
      <c r="D156" t="s">
        <v>51</v>
      </c>
      <c r="E156">
        <v>434183.65617119998</v>
      </c>
      <c r="F156">
        <v>1809.6</v>
      </c>
      <c r="G156">
        <v>29.589236455771299</v>
      </c>
      <c r="H156">
        <f>(Table2[[#This Row],[1Y Return vs Nifty]]-AVERAGE(Table2[1Y Return vs Nifty]))/_xlfn.STDEV.P(Table2[1Y Return vs Nifty])</f>
        <v>0.15870878407152489</v>
      </c>
      <c r="I156">
        <v>-2.74062571731274</v>
      </c>
      <c r="J156">
        <f>(Table2[[#This Row],[1M Return vs Nifty]]-AVERAGE(Table2[1M Return vs Nifty]))/_xlfn.STDEV.P(Table2[1M Return vs Nifty])</f>
        <v>-0.75753447344510205</v>
      </c>
      <c r="K156">
        <v>10.6399681913012</v>
      </c>
      <c r="L156">
        <f>(Table2[[#This Row],[6M Return vs Nifty]]-AVERAGE(Table2[6M Return vs Nifty]))/_xlfn.STDEV.P(Table2[6M Return vs Nifty])</f>
        <v>0.125683230673383</v>
      </c>
      <c r="M156">
        <v>-2.67484049267641</v>
      </c>
      <c r="N156">
        <f>(Table2[[#This Row],[1W Return vs Nifty]]-AVERAGE(Table2[1W Return vs Nifty]))/_xlfn.STDEV.P(Table2[1W Return vs Nifty])</f>
        <v>-0.89884617978336745</v>
      </c>
      <c r="O156">
        <v>1848.5</v>
      </c>
      <c r="P156">
        <v>1837.6218319846801</v>
      </c>
      <c r="Q156">
        <v>1638.5703779712001</v>
      </c>
      <c r="R156">
        <v>39.451727160532201</v>
      </c>
      <c r="S156" s="1">
        <f>(Table2[[#This Row],[Close Price]]-Table2[[#This Row],[20D EMA]])/Table2[[#This Row],[20D EMA]]</f>
        <v>-2.1044089802542652E-2</v>
      </c>
      <c r="T156" s="1">
        <f>(Table2[[#This Row],[Close Price]]-Table2[[#This Row],[50D EMA]])/Table2[[#This Row],[50D EMA]]</f>
        <v>-1.5248965536296349E-2</v>
      </c>
      <c r="U156" s="1">
        <f>(Table2[[#This Row],[Close Price]]-Table2[[#This Row],[200D EMA]])/Table2[[#This Row],[200D EMA]]</f>
        <v>0.10437734279107413</v>
      </c>
      <c r="V156">
        <v>1.14919979671918</v>
      </c>
      <c r="W156">
        <v>1790.95</v>
      </c>
      <c r="X156">
        <v>1815.05</v>
      </c>
      <c r="Y156">
        <v>1760.1</v>
      </c>
      <c r="Z156">
        <v>1845</v>
      </c>
      <c r="AA156">
        <v>1760.1</v>
      </c>
      <c r="AB156">
        <v>1864.95</v>
      </c>
      <c r="AC156" s="1">
        <f>(Table2[[#This Row],[Close Price]]/Table2[[#This Row],[Day Low]])-1</f>
        <v>1.041346771266638E-2</v>
      </c>
      <c r="AD156" s="1">
        <f>(Table2[[#This Row],[Day High]]/Table2[[#This Row],[Close Price]])-1</f>
        <v>3.0117152961981475E-3</v>
      </c>
      <c r="AE156" s="1">
        <f>(Table2[[#This Row],[Close Price]]/Table2[[#This Row],[Current Week Low]])-1</f>
        <v>2.8123402079427207E-2</v>
      </c>
      <c r="AF156" s="1">
        <f>(Table2[[#This Row],[Current Week High]]/Table2[[#This Row],[Close Price]])-1</f>
        <v>1.9562334217506638E-2</v>
      </c>
      <c r="AG156" s="1">
        <f>(Table2[[#This Row],[Close Price]]/Table2[[#This Row],[Current Month Low]])-1</f>
        <v>2.8123402079427207E-2</v>
      </c>
      <c r="AH156" s="1">
        <f>(Table2[[#This Row],[Current Month High]]/Table2[[#This Row],[Close Price]])-1</f>
        <v>3.058687002652527E-2</v>
      </c>
      <c r="AI156">
        <v>8.3305702917771907</v>
      </c>
      <c r="AJ156">
        <v>55.084201054120001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0.03</v>
      </c>
      <c r="AM156" t="s">
        <v>3215</v>
      </c>
      <c r="AN156">
        <v>-1.62</v>
      </c>
      <c r="AO156" t="s">
        <v>3216</v>
      </c>
      <c r="AP156">
        <v>0.14149293797123999</v>
      </c>
      <c r="AQ156">
        <f>(Table2[[#This Row],[Sharpe Ratio]]-AVERAGE(Table2[Sharpe Ratio]))/_xlfn.STDEV.P(Table2[Sharpe Ratio])</f>
        <v>0.97086957304373223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-0.40111906543982939</v>
      </c>
      <c r="AS156">
        <f>_xlfn.RANK.AVG(Table2[[#This Row],[1Y Return vs Nifty Z-Score]],Table2[1Y Return vs Nifty Z-Score])</f>
        <v>245</v>
      </c>
      <c r="AT156">
        <f>_xlfn.RANK.AVG(Table2[[#This Row],[6M Return vs Nifty Z-Score]],Table2[6M Return vs Nifty Z-Score])</f>
        <v>264</v>
      </c>
      <c r="AU156">
        <f>_xlfn.RANK.AVG(Table2[[#This Row],[Sharpe Ratio Z-Score]],Table2[Sharpe Ratio Z-Score])</f>
        <v>122</v>
      </c>
      <c r="AV156">
        <f>(Table2[[#This Row],[Rank 1Y]]+Table2[[#This Row],[Rank 6M]]+Table2[[#This Row],[Rank Sharpe]])/3</f>
        <v>210.33333333333334</v>
      </c>
    </row>
    <row r="157" spans="1:48" x14ac:dyDescent="0.3">
      <c r="A157" t="s">
        <v>847</v>
      </c>
      <c r="B157" t="s">
        <v>848</v>
      </c>
      <c r="C157" t="s">
        <v>3157</v>
      </c>
      <c r="D157" t="s">
        <v>637</v>
      </c>
      <c r="E157">
        <v>18282.633814347999</v>
      </c>
      <c r="F157">
        <v>126.79</v>
      </c>
      <c r="G157">
        <v>67.618655892959893</v>
      </c>
      <c r="H157">
        <f>(Table2[[#This Row],[1Y Return vs Nifty]]-AVERAGE(Table2[1Y Return vs Nifty]))/_xlfn.STDEV.P(Table2[1Y Return vs Nifty])</f>
        <v>0.85239128237709205</v>
      </c>
      <c r="I157">
        <v>-1.16832624976585</v>
      </c>
      <c r="J157">
        <f>(Table2[[#This Row],[1M Return vs Nifty]]-AVERAGE(Table2[1M Return vs Nifty]))/_xlfn.STDEV.P(Table2[1M Return vs Nifty])</f>
        <v>-0.60475864346123154</v>
      </c>
      <c r="K157">
        <v>22.9089331757468</v>
      </c>
      <c r="L157">
        <f>(Table2[[#This Row],[6M Return vs Nifty]]-AVERAGE(Table2[6M Return vs Nifty]))/_xlfn.STDEV.P(Table2[6M Return vs Nifty])</f>
        <v>0.52936928780964776</v>
      </c>
      <c r="M157">
        <v>2.7595284230897001</v>
      </c>
      <c r="N157">
        <f>(Table2[[#This Row],[1W Return vs Nifty]]-AVERAGE(Table2[1W Return vs Nifty]))/_xlfn.STDEV.P(Table2[1W Return vs Nifty])</f>
        <v>0.49869400496045513</v>
      </c>
      <c r="O157">
        <v>126.46</v>
      </c>
      <c r="P157">
        <v>132.17687334533599</v>
      </c>
      <c r="Q157">
        <v>118.17787123503599</v>
      </c>
      <c r="R157">
        <v>55.1274052588358</v>
      </c>
      <c r="S157" s="1">
        <f>(Table2[[#This Row],[Close Price]]-Table2[[#This Row],[20D EMA]])/Table2[[#This Row],[20D EMA]]</f>
        <v>2.6095207970900881E-3</v>
      </c>
      <c r="T157" s="1">
        <f>(Table2[[#This Row],[Close Price]]-Table2[[#This Row],[50D EMA]])/Table2[[#This Row],[50D EMA]]</f>
        <v>-4.0755036860811528E-2</v>
      </c>
      <c r="U157" s="1">
        <f>(Table2[[#This Row],[Close Price]]-Table2[[#This Row],[200D EMA]])/Table2[[#This Row],[200D EMA]]</f>
        <v>7.2874292580849848E-2</v>
      </c>
      <c r="V157">
        <v>0.56291849738317501</v>
      </c>
      <c r="W157">
        <v>123.3</v>
      </c>
      <c r="X157">
        <v>131.25</v>
      </c>
      <c r="Y157">
        <v>117.35</v>
      </c>
      <c r="Z157">
        <v>131.5</v>
      </c>
      <c r="AA157">
        <v>117.35</v>
      </c>
      <c r="AB157">
        <v>131.5</v>
      </c>
      <c r="AC157" s="1">
        <f>(Table2[[#This Row],[Close Price]]/Table2[[#This Row],[Day Low]])-1</f>
        <v>2.8304947283049442E-2</v>
      </c>
      <c r="AD157" s="1">
        <f>(Table2[[#This Row],[Day High]]/Table2[[#This Row],[Close Price]])-1</f>
        <v>3.5176275731524598E-2</v>
      </c>
      <c r="AE157" s="1">
        <f>(Table2[[#This Row],[Close Price]]/Table2[[#This Row],[Current Week Low]])-1</f>
        <v>8.044311887515998E-2</v>
      </c>
      <c r="AF157" s="1">
        <f>(Table2[[#This Row],[Current Week High]]/Table2[[#This Row],[Close Price]])-1</f>
        <v>3.7148040066251165E-2</v>
      </c>
      <c r="AG157" s="1">
        <f>(Table2[[#This Row],[Close Price]]/Table2[[#This Row],[Current Month Low]])-1</f>
        <v>8.044311887515998E-2</v>
      </c>
      <c r="AH157" s="1">
        <f>(Table2[[#This Row],[Current Month High]]/Table2[[#This Row],[Close Price]])-1</f>
        <v>3.7148040066251165E-2</v>
      </c>
      <c r="AI157">
        <v>34.868680495307203</v>
      </c>
      <c r="AJ157">
        <v>94.911606456571803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-0.14000000000000001</v>
      </c>
      <c r="AM157" t="s">
        <v>3216</v>
      </c>
      <c r="AN157">
        <v>3.99</v>
      </c>
      <c r="AO157" t="s">
        <v>3215</v>
      </c>
      <c r="AP157">
        <v>5.7183839582869003E-2</v>
      </c>
      <c r="AQ157">
        <f>(Table2[[#This Row],[Sharpe Ratio]]-AVERAGE(Table2[Sharpe Ratio]))/_xlfn.STDEV.P(Table2[Sharpe Ratio])</f>
        <v>-3.5930714022793867E-2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7">
        <f>_xlfn.RANK.AVG(Table2[[#This Row],[1Y Return vs Nifty Z-Score]],Table2[1Y Return vs Nifty Z-Score])</f>
        <v>115</v>
      </c>
      <c r="AT157">
        <f>_xlfn.RANK.AVG(Table2[[#This Row],[6M Return vs Nifty Z-Score]],Table2[6M Return vs Nifty Z-Score])</f>
        <v>158</v>
      </c>
      <c r="AU157">
        <f>_xlfn.RANK.AVG(Table2[[#This Row],[Sharpe Ratio Z-Score]],Table2[Sharpe Ratio Z-Score])</f>
        <v>358</v>
      </c>
      <c r="AV157">
        <f>(Table2[[#This Row],[Rank 1Y]]+Table2[[#This Row],[Rank 6M]]+Table2[[#This Row],[Rank Sharpe]])/3</f>
        <v>210.33333333333334</v>
      </c>
    </row>
    <row r="158" spans="1:48" x14ac:dyDescent="0.3">
      <c r="A158" t="s">
        <v>1140</v>
      </c>
      <c r="B158" t="s">
        <v>1141</v>
      </c>
      <c r="C158" t="s">
        <v>3165</v>
      </c>
      <c r="D158" t="s">
        <v>253</v>
      </c>
      <c r="E158">
        <v>10720.8588886</v>
      </c>
      <c r="F158">
        <v>1653.4</v>
      </c>
      <c r="G158">
        <v>176.886717398548</v>
      </c>
      <c r="H158">
        <f>(Table2[[#This Row],[1Y Return vs Nifty]]-AVERAGE(Table2[1Y Return vs Nifty]))/_xlfn.STDEV.P(Table2[1Y Return vs Nifty])</f>
        <v>2.8455151062996111</v>
      </c>
      <c r="I158">
        <v>36.624920545475497</v>
      </c>
      <c r="J158">
        <f>(Table2[[#This Row],[1M Return vs Nifty]]-AVERAGE(Table2[1M Return vs Nifty]))/_xlfn.STDEV.P(Table2[1M Return vs Nifty])</f>
        <v>3.0675027584565062</v>
      </c>
      <c r="K158">
        <v>41.238194707111298</v>
      </c>
      <c r="L158">
        <f>(Table2[[#This Row],[6M Return vs Nifty]]-AVERAGE(Table2[6M Return vs Nifty]))/_xlfn.STDEV.P(Table2[6M Return vs Nifty])</f>
        <v>1.1324574315280971</v>
      </c>
      <c r="M158">
        <v>-4.7470573025471996</v>
      </c>
      <c r="N158">
        <f>(Table2[[#This Row],[1W Return vs Nifty]]-AVERAGE(Table2[1W Return vs Nifty]))/_xlfn.STDEV.P(Table2[1W Return vs Nifty])</f>
        <v>-1.4317518967460543</v>
      </c>
      <c r="O158">
        <v>1530.37</v>
      </c>
      <c r="P158">
        <v>1428.85792308703</v>
      </c>
      <c r="Q158">
        <v>1163.0337327623399</v>
      </c>
      <c r="R158">
        <v>67.941143019395994</v>
      </c>
      <c r="S158" s="1">
        <f>(Table2[[#This Row],[Close Price]]-Table2[[#This Row],[20D EMA]])/Table2[[#This Row],[20D EMA]]</f>
        <v>8.0392323425054202E-2</v>
      </c>
      <c r="T158" s="1">
        <f>(Table2[[#This Row],[Close Price]]-Table2[[#This Row],[50D EMA]])/Table2[[#This Row],[50D EMA]]</f>
        <v>0.15714793842333158</v>
      </c>
      <c r="U158" s="1">
        <f>(Table2[[#This Row],[Close Price]]-Table2[[#This Row],[200D EMA]])/Table2[[#This Row],[200D EMA]]</f>
        <v>0.42162686551918271</v>
      </c>
      <c r="V158">
        <v>2.48621916534545</v>
      </c>
      <c r="W158">
        <v>1608.15</v>
      </c>
      <c r="X158">
        <v>1683.85</v>
      </c>
      <c r="Y158">
        <v>1584.05</v>
      </c>
      <c r="Z158">
        <v>1718</v>
      </c>
      <c r="AA158">
        <v>1584.05</v>
      </c>
      <c r="AB158">
        <v>1734.85</v>
      </c>
      <c r="AC158" s="1">
        <f>(Table2[[#This Row],[Close Price]]/Table2[[#This Row],[Day Low]])-1</f>
        <v>2.8137922457482256E-2</v>
      </c>
      <c r="AD158" s="1">
        <f>(Table2[[#This Row],[Day High]]/Table2[[#This Row],[Close Price]])-1</f>
        <v>1.8416596104995575E-2</v>
      </c>
      <c r="AE158" s="1">
        <f>(Table2[[#This Row],[Close Price]]/Table2[[#This Row],[Current Week Low]])-1</f>
        <v>4.3780183706322529E-2</v>
      </c>
      <c r="AF158" s="1">
        <f>(Table2[[#This Row],[Current Week High]]/Table2[[#This Row],[Close Price]])-1</f>
        <v>3.9071005201403164E-2</v>
      </c>
      <c r="AG158" s="1">
        <f>(Table2[[#This Row],[Close Price]]/Table2[[#This Row],[Current Month Low]])-1</f>
        <v>4.3780183706322529E-2</v>
      </c>
      <c r="AH158" s="1">
        <f>(Table2[[#This Row],[Current Month High]]/Table2[[#This Row],[Close Price]])-1</f>
        <v>4.9262126527156003E-2</v>
      </c>
      <c r="AI158">
        <v>4.9262126527156003</v>
      </c>
      <c r="AJ158">
        <v>203.098075160403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0.33</v>
      </c>
      <c r="AM158" t="s">
        <v>3215</v>
      </c>
      <c r="AN158">
        <v>21.82</v>
      </c>
      <c r="AO158" t="s">
        <v>3215</v>
      </c>
      <c r="AQ158">
        <f>(Table2[[#This Row],[Sharpe Ratio]]-AVERAGE(Table2[Sharpe Ratio]))/_xlfn.STDEV.P(Table2[Sharpe Ratio])</f>
        <v>-0.71880726243977788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4.8949161370983818</v>
      </c>
      <c r="AS158">
        <f>_xlfn.RANK.AVG(Table2[[#This Row],[1Y Return vs Nifty Z-Score]],Table2[1Y Return vs Nifty Z-Score])</f>
        <v>15</v>
      </c>
      <c r="AT158">
        <f>_xlfn.RANK.AVG(Table2[[#This Row],[6M Return vs Nifty Z-Score]],Table2[6M Return vs Nifty Z-Score])</f>
        <v>77</v>
      </c>
      <c r="AU158">
        <f>_xlfn.RANK.AVG(Table2[[#This Row],[Sharpe Ratio Z-Score]],Table2[Sharpe Ratio Z-Score])</f>
        <v>541.5</v>
      </c>
      <c r="AV158">
        <f>(Table2[[#This Row],[Rank 1Y]]+Table2[[#This Row],[Rank 6M]]+Table2[[#This Row],[Rank Sharpe]])/3</f>
        <v>211.16666666666666</v>
      </c>
    </row>
    <row r="159" spans="1:48" x14ac:dyDescent="0.3">
      <c r="A159" t="s">
        <v>332</v>
      </c>
      <c r="B159" t="s">
        <v>333</v>
      </c>
      <c r="C159" t="s">
        <v>3156</v>
      </c>
      <c r="D159" t="s">
        <v>128</v>
      </c>
      <c r="E159">
        <v>76154.194276180002</v>
      </c>
      <c r="F159">
        <v>1678.7</v>
      </c>
      <c r="G159">
        <v>106.9654389941</v>
      </c>
      <c r="H159">
        <f>(Table2[[#This Row],[1Y Return vs Nifty]]-AVERAGE(Table2[1Y Return vs Nifty]))/_xlfn.STDEV.P(Table2[1Y Return vs Nifty])</f>
        <v>1.5701033906822592</v>
      </c>
      <c r="I159">
        <v>7.2819758480522001</v>
      </c>
      <c r="J159">
        <f>(Table2[[#This Row],[1M Return vs Nifty]]-AVERAGE(Table2[1M Return vs Nifty]))/_xlfn.STDEV.P(Table2[1M Return vs Nifty])</f>
        <v>0.21633297633230802</v>
      </c>
      <c r="K159">
        <v>26.7168077786929</v>
      </c>
      <c r="L159">
        <f>(Table2[[#This Row],[6M Return vs Nifty]]-AVERAGE(Table2[6M Return vs Nifty]))/_xlfn.STDEV.P(Table2[6M Return vs Nifty])</f>
        <v>0.65465987967957739</v>
      </c>
      <c r="M159">
        <v>2.40682202334244</v>
      </c>
      <c r="N159">
        <f>(Table2[[#This Row],[1W Return vs Nifty]]-AVERAGE(Table2[1W Return vs Nifty]))/_xlfn.STDEV.P(Table2[1W Return vs Nifty])</f>
        <v>0.40798956904461986</v>
      </c>
      <c r="O159">
        <v>1685.78</v>
      </c>
      <c r="P159">
        <v>1674.02062374412</v>
      </c>
      <c r="Q159">
        <v>1409.13930683783</v>
      </c>
      <c r="R159">
        <v>48.508632683142103</v>
      </c>
      <c r="S159" s="1">
        <f>(Table2[[#This Row],[Close Price]]-Table2[[#This Row],[20D EMA]])/Table2[[#This Row],[20D EMA]]</f>
        <v>-4.1998362775687971E-3</v>
      </c>
      <c r="T159" s="1">
        <f>(Table2[[#This Row],[Close Price]]-Table2[[#This Row],[50D EMA]])/Table2[[#This Row],[50D EMA]]</f>
        <v>2.7952918796269707E-3</v>
      </c>
      <c r="U159" s="1">
        <f>(Table2[[#This Row],[Close Price]]-Table2[[#This Row],[200D EMA]])/Table2[[#This Row],[200D EMA]]</f>
        <v>0.1912945667288751</v>
      </c>
      <c r="V159">
        <v>0.65674499682634602</v>
      </c>
      <c r="W159">
        <v>1664.9</v>
      </c>
      <c r="X159">
        <v>1739</v>
      </c>
      <c r="Y159">
        <v>1596.6</v>
      </c>
      <c r="Z159">
        <v>1764.75</v>
      </c>
      <c r="AA159">
        <v>1596.6</v>
      </c>
      <c r="AB159">
        <v>1764.75</v>
      </c>
      <c r="AC159" s="1">
        <f>(Table2[[#This Row],[Close Price]]/Table2[[#This Row],[Day Low]])-1</f>
        <v>8.2887861132801E-3</v>
      </c>
      <c r="AD159" s="1">
        <f>(Table2[[#This Row],[Day High]]/Table2[[#This Row],[Close Price]])-1</f>
        <v>3.5920652886161974E-2</v>
      </c>
      <c r="AE159" s="1">
        <f>(Table2[[#This Row],[Close Price]]/Table2[[#This Row],[Current Week Low]])-1</f>
        <v>5.1421771263935989E-2</v>
      </c>
      <c r="AF159" s="1">
        <f>(Table2[[#This Row],[Current Week High]]/Table2[[#This Row],[Close Price]])-1</f>
        <v>5.1259903496753356E-2</v>
      </c>
      <c r="AG159" s="1">
        <f>(Table2[[#This Row],[Close Price]]/Table2[[#This Row],[Current Month Low]])-1</f>
        <v>5.1421771263935989E-2</v>
      </c>
      <c r="AH159" s="1">
        <f>(Table2[[#This Row],[Current Month High]]/Table2[[#This Row],[Close Price]])-1</f>
        <v>5.1259903496753356E-2</v>
      </c>
      <c r="AI159">
        <v>17.1442187406922</v>
      </c>
      <c r="AJ159">
        <v>140.00285938952001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-0.02</v>
      </c>
      <c r="AM159" t="s">
        <v>3216</v>
      </c>
      <c r="AN159">
        <v>2.34</v>
      </c>
      <c r="AO159" t="s">
        <v>3215</v>
      </c>
      <c r="AP159">
        <v>2.5862724522891001E-2</v>
      </c>
      <c r="AQ159">
        <f>(Table2[[#This Row],[Sharpe Ratio]]-AVERAGE(Table2[Sharpe Ratio]))/_xlfn.STDEV.P(Table2[Sharpe Ratio])</f>
        <v>-0.40996042417776735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2.4391253915609976</v>
      </c>
      <c r="AS159">
        <f>_xlfn.RANK.AVG(Table2[[#This Row],[1Y Return vs Nifty Z-Score]],Table2[1Y Return vs Nifty Z-Score])</f>
        <v>51</v>
      </c>
      <c r="AT159">
        <f>_xlfn.RANK.AVG(Table2[[#This Row],[6M Return vs Nifty Z-Score]],Table2[6M Return vs Nifty Z-Score])</f>
        <v>137</v>
      </c>
      <c r="AU159">
        <f>_xlfn.RANK.AVG(Table2[[#This Row],[Sharpe Ratio Z-Score]],Table2[Sharpe Ratio Z-Score])</f>
        <v>447</v>
      </c>
      <c r="AV159">
        <f>(Table2[[#This Row],[Rank 1Y]]+Table2[[#This Row],[Rank 6M]]+Table2[[#This Row],[Rank Sharpe]])/3</f>
        <v>211.66666666666666</v>
      </c>
    </row>
    <row r="160" spans="1:48" x14ac:dyDescent="0.3">
      <c r="A160" t="s">
        <v>966</v>
      </c>
      <c r="B160" t="s">
        <v>967</v>
      </c>
      <c r="C160" t="s">
        <v>3166</v>
      </c>
      <c r="D160" t="s">
        <v>711</v>
      </c>
      <c r="E160">
        <v>15221.252264725001</v>
      </c>
      <c r="F160">
        <v>3240.25</v>
      </c>
      <c r="G160">
        <v>30.9244636872941</v>
      </c>
      <c r="H160">
        <f>(Table2[[#This Row],[1Y Return vs Nifty]]-AVERAGE(Table2[1Y Return vs Nifty]))/_xlfn.STDEV.P(Table2[1Y Return vs Nifty])</f>
        <v>0.18306423770389396</v>
      </c>
      <c r="I160">
        <v>11.5181867060458</v>
      </c>
      <c r="J160">
        <f>(Table2[[#This Row],[1M Return vs Nifty]]-AVERAGE(Table2[1M Return vs Nifty]))/_xlfn.STDEV.P(Table2[1M Return vs Nifty])</f>
        <v>0.62795343615883659</v>
      </c>
      <c r="K160">
        <v>28.1701878388156</v>
      </c>
      <c r="L160">
        <f>(Table2[[#This Row],[6M Return vs Nifty]]-AVERAGE(Table2[6M Return vs Nifty]))/_xlfn.STDEV.P(Table2[6M Return vs Nifty])</f>
        <v>0.70248047960265347</v>
      </c>
      <c r="M160">
        <v>11.9342708942436</v>
      </c>
      <c r="N160">
        <f>(Table2[[#This Row],[1W Return vs Nifty]]-AVERAGE(Table2[1W Return vs Nifty]))/_xlfn.STDEV.P(Table2[1W Return vs Nifty])</f>
        <v>2.8581347214186654</v>
      </c>
      <c r="O160">
        <v>3020.6</v>
      </c>
      <c r="P160">
        <v>2910.9982456089901</v>
      </c>
      <c r="Q160">
        <v>2587.3284206316798</v>
      </c>
      <c r="R160">
        <v>70.458414420584205</v>
      </c>
      <c r="S160" s="1">
        <f>(Table2[[#This Row],[Close Price]]-Table2[[#This Row],[20D EMA]])/Table2[[#This Row],[20D EMA]]</f>
        <v>7.2717340925643942E-2</v>
      </c>
      <c r="T160" s="1">
        <f>(Table2[[#This Row],[Close Price]]-Table2[[#This Row],[50D EMA]])/Table2[[#This Row],[50D EMA]]</f>
        <v>0.1131061328833365</v>
      </c>
      <c r="U160" s="1">
        <f>(Table2[[#This Row],[Close Price]]-Table2[[#This Row],[200D EMA]])/Table2[[#This Row],[200D EMA]]</f>
        <v>0.2523535760523643</v>
      </c>
      <c r="V160">
        <v>1.33441887944144</v>
      </c>
      <c r="W160">
        <v>3220</v>
      </c>
      <c r="X160">
        <v>3326.35</v>
      </c>
      <c r="Y160">
        <v>2901</v>
      </c>
      <c r="Z160">
        <v>3430</v>
      </c>
      <c r="AA160">
        <v>2901</v>
      </c>
      <c r="AB160">
        <v>3430</v>
      </c>
      <c r="AC160" s="1">
        <f>(Table2[[#This Row],[Close Price]]/Table2[[#This Row],[Day Low]])-1</f>
        <v>6.2888198757764524E-3</v>
      </c>
      <c r="AD160" s="1">
        <f>(Table2[[#This Row],[Day High]]/Table2[[#This Row],[Close Price]])-1</f>
        <v>2.6572023763598462E-2</v>
      </c>
      <c r="AE160" s="1">
        <f>(Table2[[#This Row],[Close Price]]/Table2[[#This Row],[Current Week Low]])-1</f>
        <v>0.11694243364357115</v>
      </c>
      <c r="AF160" s="1">
        <f>(Table2[[#This Row],[Current Week High]]/Table2[[#This Row],[Close Price]])-1</f>
        <v>5.856029627343573E-2</v>
      </c>
      <c r="AG160" s="1">
        <f>(Table2[[#This Row],[Close Price]]/Table2[[#This Row],[Current Month Low]])-1</f>
        <v>0.11694243364357115</v>
      </c>
      <c r="AH160" s="1">
        <f>(Table2[[#This Row],[Current Month High]]/Table2[[#This Row],[Close Price]])-1</f>
        <v>5.856029627343573E-2</v>
      </c>
      <c r="AI160">
        <v>5.8560296273435704</v>
      </c>
      <c r="AJ160">
        <v>61.850649350649299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0.19</v>
      </c>
      <c r="AM160" t="s">
        <v>3215</v>
      </c>
      <c r="AN160">
        <v>14.07</v>
      </c>
      <c r="AO160" t="s">
        <v>3215</v>
      </c>
      <c r="AP160">
        <v>8.5873484049149004E-2</v>
      </c>
      <c r="AQ160">
        <f>(Table2[[#This Row],[Sharpe Ratio]]-AVERAGE(Table2[Sharpe Ratio]))/_xlfn.STDEV.P(Table2[Sharpe Ratio])</f>
        <v>0.30667456626889333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4.6783074411529428</v>
      </c>
      <c r="AS160">
        <f>_xlfn.RANK.AVG(Table2[[#This Row],[1Y Return vs Nifty Z-Score]],Table2[1Y Return vs Nifty Z-Score])</f>
        <v>239</v>
      </c>
      <c r="AT160">
        <f>_xlfn.RANK.AVG(Table2[[#This Row],[6M Return vs Nifty Z-Score]],Table2[6M Return vs Nifty Z-Score])</f>
        <v>133</v>
      </c>
      <c r="AU160">
        <f>_xlfn.RANK.AVG(Table2[[#This Row],[Sharpe Ratio Z-Score]],Table2[Sharpe Ratio Z-Score])</f>
        <v>266</v>
      </c>
      <c r="AV160">
        <f>(Table2[[#This Row],[Rank 1Y]]+Table2[[#This Row],[Rank 6M]]+Table2[[#This Row],[Rank Sharpe]])/3</f>
        <v>212.66666666666666</v>
      </c>
    </row>
    <row r="161" spans="1:48" x14ac:dyDescent="0.3">
      <c r="A161" t="s">
        <v>247</v>
      </c>
      <c r="B161" t="s">
        <v>248</v>
      </c>
      <c r="C161" t="s">
        <v>3162</v>
      </c>
      <c r="D161" t="s">
        <v>206</v>
      </c>
      <c r="E161">
        <v>103579.8940616</v>
      </c>
      <c r="F161">
        <v>35119.4</v>
      </c>
      <c r="G161">
        <v>54.555651949586199</v>
      </c>
      <c r="H161">
        <f>(Table2[[#This Row],[1Y Return vs Nifty]]-AVERAGE(Table2[1Y Return vs Nifty]))/_xlfn.STDEV.P(Table2[1Y Return vs Nifty])</f>
        <v>0.6141131980697172</v>
      </c>
      <c r="I161">
        <v>-0.17404052044705901</v>
      </c>
      <c r="J161">
        <f>(Table2[[#This Row],[1M Return vs Nifty]]-AVERAGE(Table2[1M Return vs Nifty]))/_xlfn.STDEV.P(Table2[1M Return vs Nifty])</f>
        <v>-0.50814675070596904</v>
      </c>
      <c r="K161">
        <v>8.6034644676972807</v>
      </c>
      <c r="L161">
        <f>(Table2[[#This Row],[6M Return vs Nifty]]-AVERAGE(Table2[6M Return vs Nifty]))/_xlfn.STDEV.P(Table2[6M Return vs Nifty])</f>
        <v>5.8676098485195678E-2</v>
      </c>
      <c r="M161">
        <v>0.48440003002082399</v>
      </c>
      <c r="N161">
        <f>(Table2[[#This Row],[1W Return vs Nifty]]-AVERAGE(Table2[1W Return vs Nifty]))/_xlfn.STDEV.P(Table2[1W Return vs Nifty])</f>
        <v>-8.6393868912228333E-2</v>
      </c>
      <c r="O161">
        <v>36020.11</v>
      </c>
      <c r="P161">
        <v>35666.545937590599</v>
      </c>
      <c r="Q161">
        <v>31698.1183175802</v>
      </c>
      <c r="R161">
        <v>36.5366374152389</v>
      </c>
      <c r="S161" s="1">
        <f>(Table2[[#This Row],[Close Price]]-Table2[[#This Row],[20D EMA]])/Table2[[#This Row],[20D EMA]]</f>
        <v>-2.5005753730346719E-2</v>
      </c>
      <c r="T161" s="1">
        <f>(Table2[[#This Row],[Close Price]]-Table2[[#This Row],[50D EMA]])/Table2[[#This Row],[50D EMA]]</f>
        <v>-1.5340592233068912E-2</v>
      </c>
      <c r="U161" s="1">
        <f>(Table2[[#This Row],[Close Price]]-Table2[[#This Row],[200D EMA]])/Table2[[#This Row],[200D EMA]]</f>
        <v>0.10793327377172143</v>
      </c>
      <c r="V161">
        <v>0.62171694517277099</v>
      </c>
      <c r="W161">
        <v>35001</v>
      </c>
      <c r="X161">
        <v>35642.65</v>
      </c>
      <c r="Y161">
        <v>34755.15</v>
      </c>
      <c r="Z161">
        <v>36772.699999999997</v>
      </c>
      <c r="AA161">
        <v>34755.15</v>
      </c>
      <c r="AB161">
        <v>36772.699999999997</v>
      </c>
      <c r="AC161" s="1">
        <f>(Table2[[#This Row],[Close Price]]/Table2[[#This Row],[Day Low]])-1</f>
        <v>3.3827604925573684E-3</v>
      </c>
      <c r="AD161" s="1">
        <f>(Table2[[#This Row],[Day High]]/Table2[[#This Row],[Close Price]])-1</f>
        <v>1.4899172537116145E-2</v>
      </c>
      <c r="AE161" s="1">
        <f>(Table2[[#This Row],[Close Price]]/Table2[[#This Row],[Current Week Low]])-1</f>
        <v>1.0480461169064093E-2</v>
      </c>
      <c r="AF161" s="1">
        <f>(Table2[[#This Row],[Current Week High]]/Table2[[#This Row],[Close Price]])-1</f>
        <v>4.7076544587891567E-2</v>
      </c>
      <c r="AG161" s="1">
        <f>(Table2[[#This Row],[Close Price]]/Table2[[#This Row],[Current Month Low]])-1</f>
        <v>1.0480461169064093E-2</v>
      </c>
      <c r="AH161" s="1">
        <f>(Table2[[#This Row],[Current Month High]]/Table2[[#This Row],[Close Price]])-1</f>
        <v>4.7076544587891567E-2</v>
      </c>
      <c r="AI161">
        <v>11.302584896097301</v>
      </c>
      <c r="AJ161">
        <v>81.822606030483698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0.16</v>
      </c>
      <c r="AM161" t="s">
        <v>3215</v>
      </c>
      <c r="AN161">
        <v>-3.13</v>
      </c>
      <c r="AO161" t="s">
        <v>3216</v>
      </c>
      <c r="AP161">
        <v>0.105168009063004</v>
      </c>
      <c r="AQ161">
        <f>(Table2[[#This Row],[Sharpe Ratio]]-AVERAGE(Table2[Sharpe Ratio]))/_xlfn.STDEV.P(Table2[Sharpe Ratio])</f>
        <v>0.53708544355376919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0.61533412049048464</v>
      </c>
      <c r="AS161">
        <f>_xlfn.RANK.AVG(Table2[[#This Row],[1Y Return vs Nifty Z-Score]],Table2[1Y Return vs Nifty Z-Score])</f>
        <v>148</v>
      </c>
      <c r="AT161">
        <f>_xlfn.RANK.AVG(Table2[[#This Row],[6M Return vs Nifty Z-Score]],Table2[6M Return vs Nifty Z-Score])</f>
        <v>283</v>
      </c>
      <c r="AU161">
        <f>_xlfn.RANK.AVG(Table2[[#This Row],[Sharpe Ratio Z-Score]],Table2[Sharpe Ratio Z-Score])</f>
        <v>211</v>
      </c>
      <c r="AV161">
        <f>(Table2[[#This Row],[Rank 1Y]]+Table2[[#This Row],[Rank 6M]]+Table2[[#This Row],[Rank Sharpe]])/3</f>
        <v>214</v>
      </c>
    </row>
    <row r="162" spans="1:48" x14ac:dyDescent="0.3">
      <c r="A162" t="s">
        <v>690</v>
      </c>
      <c r="B162" t="s">
        <v>691</v>
      </c>
      <c r="C162" t="s">
        <v>3159</v>
      </c>
      <c r="D162" t="s">
        <v>46</v>
      </c>
      <c r="E162">
        <v>26195.4</v>
      </c>
      <c r="F162">
        <v>97.02</v>
      </c>
      <c r="G162">
        <v>89.033993958827395</v>
      </c>
      <c r="H162">
        <f>(Table2[[#This Row],[1Y Return vs Nifty]]-AVERAGE(Table2[1Y Return vs Nifty]))/_xlfn.STDEV.P(Table2[1Y Return vs Nifty])</f>
        <v>1.2430216267641612</v>
      </c>
      <c r="I162">
        <v>-9.9020258563965697</v>
      </c>
      <c r="J162">
        <f>(Table2[[#This Row],[1M Return vs Nifty]]-AVERAGE(Table2[1M Return vs Nifty]))/_xlfn.STDEV.P(Table2[1M Return vs Nifty])</f>
        <v>-1.45338718641596</v>
      </c>
      <c r="K162">
        <v>-1.1896611240238899</v>
      </c>
      <c r="L162">
        <f>(Table2[[#This Row],[6M Return vs Nifty]]-AVERAGE(Table2[6M Return vs Nifty]))/_xlfn.STDEV.P(Table2[6M Return vs Nifty])</f>
        <v>-0.26354735411852132</v>
      </c>
      <c r="M162">
        <v>0.26243957737335599</v>
      </c>
      <c r="N162">
        <f>(Table2[[#This Row],[1W Return vs Nifty]]-AVERAGE(Table2[1W Return vs Nifty]))/_xlfn.STDEV.P(Table2[1W Return vs Nifty])</f>
        <v>-0.14347476584928043</v>
      </c>
      <c r="O162">
        <v>101</v>
      </c>
      <c r="P162">
        <v>107.236062959009</v>
      </c>
      <c r="Q162">
        <v>97.930159681309206</v>
      </c>
      <c r="R162">
        <v>43.018996720132897</v>
      </c>
      <c r="S162" s="1">
        <f>(Table2[[#This Row],[Close Price]]-Table2[[#This Row],[20D EMA]])/Table2[[#This Row],[20D EMA]]</f>
        <v>-3.9405940594059448E-2</v>
      </c>
      <c r="T162" s="1">
        <f>(Table2[[#This Row],[Close Price]]-Table2[[#This Row],[50D EMA]])/Table2[[#This Row],[50D EMA]]</f>
        <v>-9.5267046151387522E-2</v>
      </c>
      <c r="U162" s="1">
        <f>(Table2[[#This Row],[Close Price]]-Table2[[#This Row],[200D EMA]])/Table2[[#This Row],[200D EMA]]</f>
        <v>-9.293967091150589E-3</v>
      </c>
      <c r="V162">
        <v>0.31714942468889301</v>
      </c>
      <c r="W162">
        <v>96.51</v>
      </c>
      <c r="X162">
        <v>99.39</v>
      </c>
      <c r="Y162">
        <v>95.27</v>
      </c>
      <c r="Z162">
        <v>101.89</v>
      </c>
      <c r="AA162">
        <v>95.27</v>
      </c>
      <c r="AB162">
        <v>101.89</v>
      </c>
      <c r="AC162" s="1">
        <f>(Table2[[#This Row],[Close Price]]/Table2[[#This Row],[Day Low]])-1</f>
        <v>5.2844264843019406E-3</v>
      </c>
      <c r="AD162" s="1">
        <f>(Table2[[#This Row],[Day High]]/Table2[[#This Row],[Close Price]])-1</f>
        <v>2.4427952999381608E-2</v>
      </c>
      <c r="AE162" s="1">
        <f>(Table2[[#This Row],[Close Price]]/Table2[[#This Row],[Current Week Low]])-1</f>
        <v>1.8368846436443764E-2</v>
      </c>
      <c r="AF162" s="1">
        <f>(Table2[[#This Row],[Current Week High]]/Table2[[#This Row],[Close Price]])-1</f>
        <v>5.0195835910121778E-2</v>
      </c>
      <c r="AG162" s="1">
        <f>(Table2[[#This Row],[Close Price]]/Table2[[#This Row],[Current Month Low]])-1</f>
        <v>1.8368846436443764E-2</v>
      </c>
      <c r="AH162" s="1">
        <f>(Table2[[#This Row],[Current Month High]]/Table2[[#This Row],[Close Price]])-1</f>
        <v>5.0195835910121778E-2</v>
      </c>
      <c r="AI162">
        <v>44.128358414072601</v>
      </c>
      <c r="AJ162">
        <v>128.10344827586201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-0.14000000000000001</v>
      </c>
      <c r="AM162" t="s">
        <v>3216</v>
      </c>
      <c r="AN162">
        <v>2.6</v>
      </c>
      <c r="AO162" t="s">
        <v>3215</v>
      </c>
      <c r="AP162">
        <v>0.11782698045107901</v>
      </c>
      <c r="AQ162">
        <f>(Table2[[#This Row],[Sharpe Ratio]]-AVERAGE(Table2[Sharpe Ratio]))/_xlfn.STDEV.P(Table2[Sharpe Ratio])</f>
        <v>0.68825603215110642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73</v>
      </c>
      <c r="AT162">
        <f>_xlfn.RANK.AVG(Table2[[#This Row],[6M Return vs Nifty Z-Score]],Table2[6M Return vs Nifty Z-Score])</f>
        <v>398</v>
      </c>
      <c r="AU162">
        <f>_xlfn.RANK.AVG(Table2[[#This Row],[Sharpe Ratio Z-Score]],Table2[Sharpe Ratio Z-Score])</f>
        <v>172</v>
      </c>
      <c r="AV162">
        <f>(Table2[[#This Row],[Rank 1Y]]+Table2[[#This Row],[Rank 6M]]+Table2[[#This Row],[Rank Sharpe]])/3</f>
        <v>214.33333333333334</v>
      </c>
    </row>
    <row r="163" spans="1:48" x14ac:dyDescent="0.3">
      <c r="A163" t="s">
        <v>394</v>
      </c>
      <c r="B163" t="s">
        <v>395</v>
      </c>
      <c r="C163" t="s">
        <v>3167</v>
      </c>
      <c r="D163" t="s">
        <v>284</v>
      </c>
      <c r="E163">
        <v>58434.245084000002</v>
      </c>
      <c r="F163">
        <v>1766</v>
      </c>
      <c r="G163">
        <v>91.116562938250794</v>
      </c>
      <c r="H163">
        <f>(Table2[[#This Row],[1Y Return vs Nifty]]-AVERAGE(Table2[1Y Return vs Nifty]))/_xlfn.STDEV.P(Table2[1Y Return vs Nifty])</f>
        <v>1.2810091026162747</v>
      </c>
      <c r="I163">
        <v>3.9070871535023</v>
      </c>
      <c r="J163">
        <f>(Table2[[#This Row],[1M Return vs Nifty]]-AVERAGE(Table2[1M Return vs Nifty]))/_xlfn.STDEV.P(Table2[1M Return vs Nifty])</f>
        <v>-0.11159527910206329</v>
      </c>
      <c r="K163">
        <v>25.633860962078799</v>
      </c>
      <c r="L163">
        <f>(Table2[[#This Row],[6M Return vs Nifty]]-AVERAGE(Table2[6M Return vs Nifty]))/_xlfn.STDEV.P(Table2[6M Return vs Nifty])</f>
        <v>0.61902765389350234</v>
      </c>
      <c r="M163">
        <v>7.4197316300013902</v>
      </c>
      <c r="N163">
        <f>(Table2[[#This Row],[1W Return vs Nifty]]-AVERAGE(Table2[1W Return vs Nifty]))/_xlfn.STDEV.P(Table2[1W Return vs Nifty])</f>
        <v>1.6971443405341438</v>
      </c>
      <c r="O163">
        <v>1753.05</v>
      </c>
      <c r="P163">
        <v>1751.9601981374001</v>
      </c>
      <c r="Q163">
        <v>1487.38302880739</v>
      </c>
      <c r="R163">
        <v>57.3048929472235</v>
      </c>
      <c r="S163" s="1">
        <f>(Table2[[#This Row],[Close Price]]-Table2[[#This Row],[20D EMA]])/Table2[[#This Row],[20D EMA]]</f>
        <v>7.3871252959128641E-3</v>
      </c>
      <c r="T163" s="1">
        <f>(Table2[[#This Row],[Close Price]]-Table2[[#This Row],[50D EMA]])/Table2[[#This Row],[50D EMA]]</f>
        <v>8.0137675944501243E-3</v>
      </c>
      <c r="U163" s="1">
        <f>(Table2[[#This Row],[Close Price]]-Table2[[#This Row],[200D EMA]])/Table2[[#This Row],[200D EMA]]</f>
        <v>0.18732025698586194</v>
      </c>
      <c r="V163">
        <v>0.98267692404641904</v>
      </c>
      <c r="W163">
        <v>1751.05</v>
      </c>
      <c r="X163">
        <v>1792.95</v>
      </c>
      <c r="Y163">
        <v>1618.25</v>
      </c>
      <c r="Z163">
        <v>1792.95</v>
      </c>
      <c r="AA163">
        <v>1618.25</v>
      </c>
      <c r="AB163">
        <v>1792.95</v>
      </c>
      <c r="AC163" s="1">
        <f>(Table2[[#This Row],[Close Price]]/Table2[[#This Row],[Day Low]])-1</f>
        <v>8.5377345021557804E-3</v>
      </c>
      <c r="AD163" s="1">
        <f>(Table2[[#This Row],[Day High]]/Table2[[#This Row],[Close Price]])-1</f>
        <v>1.5260475651189154E-2</v>
      </c>
      <c r="AE163" s="1">
        <f>(Table2[[#This Row],[Close Price]]/Table2[[#This Row],[Current Week Low]])-1</f>
        <v>9.1302332766877825E-2</v>
      </c>
      <c r="AF163" s="1">
        <f>(Table2[[#This Row],[Current Week High]]/Table2[[#This Row],[Close Price]])-1</f>
        <v>1.5260475651189154E-2</v>
      </c>
      <c r="AG163" s="1">
        <f>(Table2[[#This Row],[Close Price]]/Table2[[#This Row],[Current Month Low]])-1</f>
        <v>9.1302332766877825E-2</v>
      </c>
      <c r="AH163" s="1">
        <f>(Table2[[#This Row],[Current Month High]]/Table2[[#This Row],[Close Price]])-1</f>
        <v>1.5260475651189154E-2</v>
      </c>
      <c r="AI163">
        <v>10.1302378255945</v>
      </c>
      <c r="AJ163">
        <v>117.71558897861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0.1</v>
      </c>
      <c r="AM163" t="s">
        <v>3215</v>
      </c>
      <c r="AN163">
        <v>-1.65</v>
      </c>
      <c r="AO163" t="s">
        <v>3216</v>
      </c>
      <c r="AP163">
        <v>3.1539396790761003E-2</v>
      </c>
      <c r="AQ163">
        <f>(Table2[[#This Row],[Sharpe Ratio]]-AVERAGE(Table2[Sharpe Ratio]))/_xlfn.STDEV.P(Table2[Sharpe Ratio])</f>
        <v>-0.34217088095970788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3.1434149369821496</v>
      </c>
      <c r="AS163">
        <f>_xlfn.RANK.AVG(Table2[[#This Row],[1Y Return vs Nifty Z-Score]],Table2[1Y Return vs Nifty Z-Score])</f>
        <v>67</v>
      </c>
      <c r="AT163">
        <f>_xlfn.RANK.AVG(Table2[[#This Row],[6M Return vs Nifty Z-Score]],Table2[6M Return vs Nifty Z-Score])</f>
        <v>146</v>
      </c>
      <c r="AU163">
        <f>_xlfn.RANK.AVG(Table2[[#This Row],[Sharpe Ratio Z-Score]],Table2[Sharpe Ratio Z-Score])</f>
        <v>433</v>
      </c>
      <c r="AV163">
        <f>(Table2[[#This Row],[Rank 1Y]]+Table2[[#This Row],[Rank 6M]]+Table2[[#This Row],[Rank Sharpe]])/3</f>
        <v>215.33333333333334</v>
      </c>
    </row>
    <row r="164" spans="1:48" x14ac:dyDescent="0.3">
      <c r="A164" t="s">
        <v>126</v>
      </c>
      <c r="B164" t="s">
        <v>127</v>
      </c>
      <c r="C164" t="s">
        <v>3168</v>
      </c>
      <c r="D164" t="s">
        <v>128</v>
      </c>
      <c r="E164">
        <v>216598.778405655</v>
      </c>
      <c r="F164">
        <v>248.73</v>
      </c>
      <c r="G164">
        <v>74.548730121585905</v>
      </c>
      <c r="H164">
        <f>(Table2[[#This Row],[1Y Return vs Nifty]]-AVERAGE(Table2[1Y Return vs Nifty]))/_xlfn.STDEV.P(Table2[1Y Return vs Nifty])</f>
        <v>0.97880055381748987</v>
      </c>
      <c r="I164">
        <v>0.260560278879514</v>
      </c>
      <c r="J164">
        <f>(Table2[[#This Row],[1M Return vs Nifty]]-AVERAGE(Table2[1M Return vs Nifty]))/_xlfn.STDEV.P(Table2[1M Return vs Nifty])</f>
        <v>-0.46591783744915605</v>
      </c>
      <c r="K164">
        <v>18.984415001880102</v>
      </c>
      <c r="L164">
        <f>(Table2[[#This Row],[6M Return vs Nifty]]-AVERAGE(Table2[6M Return vs Nifty]))/_xlfn.STDEV.P(Table2[6M Return vs Nifty])</f>
        <v>0.4002407696521359</v>
      </c>
      <c r="M164">
        <v>3.1816499395505802</v>
      </c>
      <c r="N164">
        <f>(Table2[[#This Row],[1W Return vs Nifty]]-AVERAGE(Table2[1W Return vs Nifty]))/_xlfn.STDEV.P(Table2[1W Return vs Nifty])</f>
        <v>0.60724971607303346</v>
      </c>
      <c r="O164">
        <v>255.88</v>
      </c>
      <c r="P164">
        <v>258.49014565487801</v>
      </c>
      <c r="Q164">
        <v>214.673236002023</v>
      </c>
      <c r="R164">
        <v>43.649249126647902</v>
      </c>
      <c r="S164" s="1">
        <f>(Table2[[#This Row],[Close Price]]-Table2[[#This Row],[20D EMA]])/Table2[[#This Row],[20D EMA]]</f>
        <v>-2.7942785680787893E-2</v>
      </c>
      <c r="T164" s="1">
        <f>(Table2[[#This Row],[Close Price]]-Table2[[#This Row],[50D EMA]])/Table2[[#This Row],[50D EMA]]</f>
        <v>-3.7758289122205968E-2</v>
      </c>
      <c r="U164" s="1">
        <f>(Table2[[#This Row],[Close Price]]-Table2[[#This Row],[200D EMA]])/Table2[[#This Row],[200D EMA]]</f>
        <v>0.15864466680725886</v>
      </c>
      <c r="V164">
        <v>0.79824910659958104</v>
      </c>
      <c r="W164">
        <v>245.9</v>
      </c>
      <c r="X164">
        <v>258.12</v>
      </c>
      <c r="Y164">
        <v>239.45</v>
      </c>
      <c r="Z164">
        <v>262.45</v>
      </c>
      <c r="AA164">
        <v>239.45</v>
      </c>
      <c r="AB164">
        <v>262.45</v>
      </c>
      <c r="AC164" s="1">
        <f>(Table2[[#This Row],[Close Price]]/Table2[[#This Row],[Day Low]])-1</f>
        <v>1.1508743391622556E-2</v>
      </c>
      <c r="AD164" s="1">
        <f>(Table2[[#This Row],[Day High]]/Table2[[#This Row],[Close Price]])-1</f>
        <v>3.7751779037510591E-2</v>
      </c>
      <c r="AE164" s="1">
        <f>(Table2[[#This Row],[Close Price]]/Table2[[#This Row],[Current Week Low]])-1</f>
        <v>3.8755481311338436E-2</v>
      </c>
      <c r="AF164" s="1">
        <f>(Table2[[#This Row],[Current Week High]]/Table2[[#This Row],[Close Price]])-1</f>
        <v>5.5160213886543685E-2</v>
      </c>
      <c r="AG164" s="1">
        <f>(Table2[[#This Row],[Close Price]]/Table2[[#This Row],[Current Month Low]])-1</f>
        <v>3.8755481311338436E-2</v>
      </c>
      <c r="AH164" s="1">
        <f>(Table2[[#This Row],[Current Month High]]/Table2[[#This Row],[Close Price]])-1</f>
        <v>5.5160213886543685E-2</v>
      </c>
      <c r="AI164">
        <v>19.909138423189798</v>
      </c>
      <c r="AJ164">
        <v>121.09333333333301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-0.05</v>
      </c>
      <c r="AM164" t="s">
        <v>3216</v>
      </c>
      <c r="AN164">
        <v>-5.8</v>
      </c>
      <c r="AO164" t="s">
        <v>3216</v>
      </c>
      <c r="AP164">
        <v>5.5044699947669001E-2</v>
      </c>
      <c r="AQ164">
        <f>(Table2[[#This Row],[Sharpe Ratio]]-AVERAGE(Table2[Sharpe Ratio]))/_xlfn.STDEV.P(Table2[Sharpe Ratio])</f>
        <v>-6.1475838332791348E-2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94</v>
      </c>
      <c r="AT164">
        <f>_xlfn.RANK.AVG(Table2[[#This Row],[6M Return vs Nifty Z-Score]],Table2[6M Return vs Nifty Z-Score])</f>
        <v>188</v>
      </c>
      <c r="AU164">
        <f>_xlfn.RANK.AVG(Table2[[#This Row],[Sharpe Ratio Z-Score]],Table2[Sharpe Ratio Z-Score])</f>
        <v>368</v>
      </c>
      <c r="AV164">
        <f>(Table2[[#This Row],[Rank 1Y]]+Table2[[#This Row],[Rank 6M]]+Table2[[#This Row],[Rank Sharpe]])/3</f>
        <v>216.66666666666666</v>
      </c>
    </row>
    <row r="165" spans="1:48" x14ac:dyDescent="0.3">
      <c r="A165" t="s">
        <v>732</v>
      </c>
      <c r="B165" t="s">
        <v>733</v>
      </c>
      <c r="C165" t="s">
        <v>3157</v>
      </c>
      <c r="D165" t="s">
        <v>637</v>
      </c>
      <c r="E165">
        <v>23646.017217279899</v>
      </c>
      <c r="F165">
        <v>1347.2</v>
      </c>
      <c r="G165">
        <v>34.699255865641497</v>
      </c>
      <c r="H165">
        <f>(Table2[[#This Row],[1Y Return vs Nifty]]-AVERAGE(Table2[1Y Return vs Nifty]))/_xlfn.STDEV.P(Table2[1Y Return vs Nifty])</f>
        <v>0.25191901665168204</v>
      </c>
      <c r="I165">
        <v>25.963688098046202</v>
      </c>
      <c r="J165">
        <f>(Table2[[#This Row],[1M Return vs Nifty]]-AVERAGE(Table2[1M Return vs Nifty]))/_xlfn.STDEV.P(Table2[1M Return vs Nifty])</f>
        <v>2.0315813774309106</v>
      </c>
      <c r="K165">
        <v>12.198201000896301</v>
      </c>
      <c r="L165">
        <f>(Table2[[#This Row],[6M Return vs Nifty]]-AVERAGE(Table2[6M Return vs Nifty]))/_xlfn.STDEV.P(Table2[6M Return vs Nifty])</f>
        <v>0.17695380319545748</v>
      </c>
      <c r="M165">
        <v>1.73581780944543</v>
      </c>
      <c r="N165">
        <f>(Table2[[#This Row],[1W Return vs Nifty]]-AVERAGE(Table2[1W Return vs Nifty]))/_xlfn.STDEV.P(Table2[1W Return vs Nifty])</f>
        <v>0.23542944889287434</v>
      </c>
      <c r="O165">
        <v>1295.18</v>
      </c>
      <c r="P165">
        <v>1267.3537952152601</v>
      </c>
      <c r="Q165">
        <v>1141.1408649243001</v>
      </c>
      <c r="R165">
        <v>56.591800043743397</v>
      </c>
      <c r="S165" s="1">
        <f>(Table2[[#This Row],[Close Price]]-Table2[[#This Row],[20D EMA]])/Table2[[#This Row],[20D EMA]]</f>
        <v>4.0164301487051975E-2</v>
      </c>
      <c r="T165" s="1">
        <f>(Table2[[#This Row],[Close Price]]-Table2[[#This Row],[50D EMA]])/Table2[[#This Row],[50D EMA]]</f>
        <v>6.3002300609497963E-2</v>
      </c>
      <c r="U165" s="1">
        <f>(Table2[[#This Row],[Close Price]]-Table2[[#This Row],[200D EMA]])/Table2[[#This Row],[200D EMA]]</f>
        <v>0.18057291734037523</v>
      </c>
      <c r="V165">
        <v>2.0991393598187602</v>
      </c>
      <c r="W165">
        <v>1341.25</v>
      </c>
      <c r="X165">
        <v>1459.9</v>
      </c>
      <c r="Y165">
        <v>1290</v>
      </c>
      <c r="Z165">
        <v>1459.9</v>
      </c>
      <c r="AA165">
        <v>1290</v>
      </c>
      <c r="AB165">
        <v>1459.9</v>
      </c>
      <c r="AC165" s="1">
        <f>(Table2[[#This Row],[Close Price]]/Table2[[#This Row],[Day Low]])-1</f>
        <v>4.4361602982292414E-3</v>
      </c>
      <c r="AD165" s="1">
        <f>(Table2[[#This Row],[Day High]]/Table2[[#This Row],[Close Price]])-1</f>
        <v>8.3654988123515572E-2</v>
      </c>
      <c r="AE165" s="1">
        <f>(Table2[[#This Row],[Close Price]]/Table2[[#This Row],[Current Week Low]])-1</f>
        <v>4.434108527131797E-2</v>
      </c>
      <c r="AF165" s="1">
        <f>(Table2[[#This Row],[Current Week High]]/Table2[[#This Row],[Close Price]])-1</f>
        <v>8.3654988123515572E-2</v>
      </c>
      <c r="AG165" s="1">
        <f>(Table2[[#This Row],[Close Price]]/Table2[[#This Row],[Current Month Low]])-1</f>
        <v>4.434108527131797E-2</v>
      </c>
      <c r="AH165" s="1">
        <f>(Table2[[#This Row],[Current Month High]]/Table2[[#This Row],[Close Price]])-1</f>
        <v>8.3654988123515572E-2</v>
      </c>
      <c r="AI165">
        <v>10.970902612826601</v>
      </c>
      <c r="AJ165">
        <v>106.863723608445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0.02</v>
      </c>
      <c r="AM165" t="s">
        <v>3215</v>
      </c>
      <c r="AN165">
        <v>1.79</v>
      </c>
      <c r="AO165" t="s">
        <v>3215</v>
      </c>
      <c r="AP165">
        <v>0.115040732466614</v>
      </c>
      <c r="AQ165">
        <f>(Table2[[#This Row],[Sharpe Ratio]]-AVERAGE(Table2[Sharpe Ratio]))/_xlfn.STDEV.P(Table2[Sharpe Ratio])</f>
        <v>0.65498328550547491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3.350866931676399</v>
      </c>
      <c r="AS165">
        <f>_xlfn.RANK.AVG(Table2[[#This Row],[1Y Return vs Nifty Z-Score]],Table2[1Y Return vs Nifty Z-Score])</f>
        <v>223</v>
      </c>
      <c r="AT165">
        <f>_xlfn.RANK.AVG(Table2[[#This Row],[6M Return vs Nifty Z-Score]],Table2[6M Return vs Nifty Z-Score])</f>
        <v>252</v>
      </c>
      <c r="AU165">
        <f>_xlfn.RANK.AVG(Table2[[#This Row],[Sharpe Ratio Z-Score]],Table2[Sharpe Ratio Z-Score])</f>
        <v>178</v>
      </c>
      <c r="AV165">
        <f>(Table2[[#This Row],[Rank 1Y]]+Table2[[#This Row],[Rank 6M]]+Table2[[#This Row],[Rank Sharpe]])/3</f>
        <v>217.66666666666666</v>
      </c>
    </row>
    <row r="166" spans="1:48" x14ac:dyDescent="0.3">
      <c r="A166" t="s">
        <v>860</v>
      </c>
      <c r="B166" t="s">
        <v>861</v>
      </c>
      <c r="C166" t="s">
        <v>3165</v>
      </c>
      <c r="D166" t="s">
        <v>114</v>
      </c>
      <c r="E166">
        <v>17947.609886279999</v>
      </c>
      <c r="F166">
        <v>11647.25</v>
      </c>
      <c r="G166">
        <v>101.660455581524</v>
      </c>
      <c r="H166">
        <f>(Table2[[#This Row],[1Y Return vs Nifty]]-AVERAGE(Table2[1Y Return vs Nifty]))/_xlfn.STDEV.P(Table2[1Y Return vs Nifty])</f>
        <v>1.4733368819748796</v>
      </c>
      <c r="I166">
        <v>-8.0376921133070098</v>
      </c>
      <c r="J166">
        <f>(Table2[[#This Row],[1M Return vs Nifty]]-AVERAGE(Table2[1M Return vs Nifty]))/_xlfn.STDEV.P(Table2[1M Return vs Nifty])</f>
        <v>-1.2722352234175691</v>
      </c>
      <c r="K166">
        <v>50.394236829018404</v>
      </c>
      <c r="L166">
        <f>(Table2[[#This Row],[6M Return vs Nifty]]-AVERAGE(Table2[6M Return vs Nifty]))/_xlfn.STDEV.P(Table2[6M Return vs Nifty])</f>
        <v>1.433718911029602</v>
      </c>
      <c r="M166">
        <v>0.62455942132707998</v>
      </c>
      <c r="N166">
        <f>(Table2[[#This Row],[1W Return vs Nifty]]-AVERAGE(Table2[1W Return vs Nifty]))/_xlfn.STDEV.P(Table2[1W Return vs Nifty])</f>
        <v>-5.0349503015123476E-2</v>
      </c>
      <c r="O166">
        <v>12311.49</v>
      </c>
      <c r="P166">
        <v>12888.3944205022</v>
      </c>
      <c r="Q166">
        <v>11158.051700489201</v>
      </c>
      <c r="R166">
        <v>31.8684438680657</v>
      </c>
      <c r="S166" s="1">
        <f>(Table2[[#This Row],[Close Price]]-Table2[[#This Row],[20D EMA]])/Table2[[#This Row],[20D EMA]]</f>
        <v>-5.3952852173051333E-2</v>
      </c>
      <c r="T166" s="1">
        <f>(Table2[[#This Row],[Close Price]]-Table2[[#This Row],[50D EMA]])/Table2[[#This Row],[50D EMA]]</f>
        <v>-9.6299382220011109E-2</v>
      </c>
      <c r="U166" s="1">
        <f>(Table2[[#This Row],[Close Price]]-Table2[[#This Row],[200D EMA]])/Table2[[#This Row],[200D EMA]]</f>
        <v>4.3842627068070614E-2</v>
      </c>
      <c r="V166">
        <v>1.04834205881375</v>
      </c>
      <c r="W166">
        <v>11550</v>
      </c>
      <c r="X166">
        <v>12194.95</v>
      </c>
      <c r="Y166">
        <v>11388.7</v>
      </c>
      <c r="Z166">
        <v>12386.3</v>
      </c>
      <c r="AA166">
        <v>11388.7</v>
      </c>
      <c r="AB166">
        <v>12599</v>
      </c>
      <c r="AC166" s="1">
        <f>(Table2[[#This Row],[Close Price]]/Table2[[#This Row],[Day Low]])-1</f>
        <v>8.4199134199134384E-3</v>
      </c>
      <c r="AD166" s="1">
        <f>(Table2[[#This Row],[Day High]]/Table2[[#This Row],[Close Price]])-1</f>
        <v>4.7023975616562019E-2</v>
      </c>
      <c r="AE166" s="1">
        <f>(Table2[[#This Row],[Close Price]]/Table2[[#This Row],[Current Week Low]])-1</f>
        <v>2.2702327745923512E-2</v>
      </c>
      <c r="AF166" s="1">
        <f>(Table2[[#This Row],[Current Week High]]/Table2[[#This Row],[Close Price]])-1</f>
        <v>6.3452746356436052E-2</v>
      </c>
      <c r="AG166" s="1">
        <f>(Table2[[#This Row],[Close Price]]/Table2[[#This Row],[Current Month Low]])-1</f>
        <v>2.2702327745923512E-2</v>
      </c>
      <c r="AH166" s="1">
        <f>(Table2[[#This Row],[Current Month High]]/Table2[[#This Row],[Close Price]])-1</f>
        <v>8.1714567816437267E-2</v>
      </c>
      <c r="AI166">
        <v>34.813797248277403</v>
      </c>
      <c r="AJ166">
        <v>160.602772215199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-0.04</v>
      </c>
      <c r="AM166" t="s">
        <v>3216</v>
      </c>
      <c r="AN166">
        <v>-3.42</v>
      </c>
      <c r="AO166" t="s">
        <v>3216</v>
      </c>
      <c r="AQ166">
        <f>(Table2[[#This Row],[Sharpe Ratio]]-AVERAGE(Table2[Sharpe Ratio]))/_xlfn.STDEV.P(Table2[Sharpe Ratio])</f>
        <v>-0.71880726243977788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6">
        <f>_xlfn.RANK.AVG(Table2[[#This Row],[1Y Return vs Nifty Z-Score]],Table2[1Y Return vs Nifty Z-Score])</f>
        <v>57</v>
      </c>
      <c r="AT166">
        <f>_xlfn.RANK.AVG(Table2[[#This Row],[6M Return vs Nifty Z-Score]],Table2[6M Return vs Nifty Z-Score])</f>
        <v>56</v>
      </c>
      <c r="AU166">
        <f>_xlfn.RANK.AVG(Table2[[#This Row],[Sharpe Ratio Z-Score]],Table2[Sharpe Ratio Z-Score])</f>
        <v>541.5</v>
      </c>
      <c r="AV166">
        <f>(Table2[[#This Row],[Rank 1Y]]+Table2[[#This Row],[Rank 6M]]+Table2[[#This Row],[Rank Sharpe]])/3</f>
        <v>218.16666666666666</v>
      </c>
    </row>
    <row r="167" spans="1:48" x14ac:dyDescent="0.3">
      <c r="A167" t="s">
        <v>572</v>
      </c>
      <c r="B167" t="s">
        <v>573</v>
      </c>
      <c r="C167" t="s">
        <v>3156</v>
      </c>
      <c r="D167" t="s">
        <v>213</v>
      </c>
      <c r="E167">
        <v>34239.101685599999</v>
      </c>
      <c r="F167">
        <v>6767.25</v>
      </c>
      <c r="G167">
        <v>83.0760355339022</v>
      </c>
      <c r="H167">
        <f>(Table2[[#This Row],[1Y Return vs Nifty]]-AVERAGE(Table2[1Y Return vs Nifty]))/_xlfn.STDEV.P(Table2[1Y Return vs Nifty])</f>
        <v>1.1343444093317736</v>
      </c>
      <c r="I167">
        <v>7.5723405506643999</v>
      </c>
      <c r="J167">
        <f>(Table2[[#This Row],[1M Return vs Nifty]]-AVERAGE(Table2[1M Return vs Nifty]))/_xlfn.STDEV.P(Table2[1M Return vs Nifty])</f>
        <v>0.24454688173342759</v>
      </c>
      <c r="K167">
        <v>-4.9258248543903003</v>
      </c>
      <c r="L167">
        <f>(Table2[[#This Row],[6M Return vs Nifty]]-AVERAGE(Table2[6M Return vs Nifty]))/_xlfn.STDEV.P(Table2[6M Return vs Nifty])</f>
        <v>-0.38647844138132259</v>
      </c>
      <c r="M167">
        <v>-2.4400115649912402</v>
      </c>
      <c r="N167">
        <f>(Table2[[#This Row],[1W Return vs Nifty]]-AVERAGE(Table2[1W Return vs Nifty]))/_xlfn.STDEV.P(Table2[1W Return vs Nifty])</f>
        <v>-0.83845593611989311</v>
      </c>
      <c r="O167">
        <v>6760.9</v>
      </c>
      <c r="P167">
        <v>6749.9616122150001</v>
      </c>
      <c r="Q167">
        <v>6189.0324349563298</v>
      </c>
      <c r="R167">
        <v>51.409337123691301</v>
      </c>
      <c r="S167" s="1">
        <f>(Table2[[#This Row],[Close Price]]-Table2[[#This Row],[20D EMA]])/Table2[[#This Row],[20D EMA]]</f>
        <v>9.3922406780167791E-4</v>
      </c>
      <c r="T167" s="1">
        <f>(Table2[[#This Row],[Close Price]]-Table2[[#This Row],[50D EMA]])/Table2[[#This Row],[50D EMA]]</f>
        <v>2.561257200887511E-3</v>
      </c>
      <c r="U167" s="1">
        <f>(Table2[[#This Row],[Close Price]]-Table2[[#This Row],[200D EMA]])/Table2[[#This Row],[200D EMA]]</f>
        <v>9.3426164932960187E-2</v>
      </c>
      <c r="V167">
        <v>0.32830415822883802</v>
      </c>
      <c r="W167">
        <v>6600</v>
      </c>
      <c r="X167">
        <v>6934.45</v>
      </c>
      <c r="Y167">
        <v>6600</v>
      </c>
      <c r="Z167">
        <v>6934.45</v>
      </c>
      <c r="AA167">
        <v>6600</v>
      </c>
      <c r="AB167">
        <v>6949.95</v>
      </c>
      <c r="AC167" s="1">
        <f>(Table2[[#This Row],[Close Price]]/Table2[[#This Row],[Day Low]])-1</f>
        <v>2.5340909090909136E-2</v>
      </c>
      <c r="AD167" s="1">
        <f>(Table2[[#This Row],[Day High]]/Table2[[#This Row],[Close Price]])-1</f>
        <v>2.4707229672318753E-2</v>
      </c>
      <c r="AE167" s="1">
        <f>(Table2[[#This Row],[Close Price]]/Table2[[#This Row],[Current Week Low]])-1</f>
        <v>2.5340909090909136E-2</v>
      </c>
      <c r="AF167" s="1">
        <f>(Table2[[#This Row],[Current Week High]]/Table2[[#This Row],[Close Price]])-1</f>
        <v>2.4707229672318753E-2</v>
      </c>
      <c r="AG167" s="1">
        <f>(Table2[[#This Row],[Close Price]]/Table2[[#This Row],[Current Month Low]])-1</f>
        <v>2.5340909090909136E-2</v>
      </c>
      <c r="AH167" s="1">
        <f>(Table2[[#This Row],[Current Month High]]/Table2[[#This Row],[Close Price]])-1</f>
        <v>2.6997672614429868E-2</v>
      </c>
      <c r="AI167">
        <v>44.177472385385499</v>
      </c>
      <c r="AJ167">
        <v>113.70375633555901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0.06</v>
      </c>
      <c r="AM167" t="s">
        <v>3215</v>
      </c>
      <c r="AN167">
        <v>0.06</v>
      </c>
      <c r="AO167" t="s">
        <v>3215</v>
      </c>
      <c r="AP167">
        <v>0.13776977061517401</v>
      </c>
      <c r="AQ167">
        <f>(Table2[[#This Row],[Sharpe Ratio]]-AVERAGE(Table2[Sharpe Ratio]))/_xlfn.STDEV.P(Table2[Sharpe Ratio])</f>
        <v>0.92640834602863009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1.0803652595926156</v>
      </c>
      <c r="AS167">
        <f>_xlfn.RANK.AVG(Table2[[#This Row],[1Y Return vs Nifty Z-Score]],Table2[1Y Return vs Nifty Z-Score])</f>
        <v>83</v>
      </c>
      <c r="AT167">
        <f>_xlfn.RANK.AVG(Table2[[#This Row],[6M Return vs Nifty Z-Score]],Table2[6M Return vs Nifty Z-Score])</f>
        <v>443</v>
      </c>
      <c r="AU167">
        <f>_xlfn.RANK.AVG(Table2[[#This Row],[Sharpe Ratio Z-Score]],Table2[Sharpe Ratio Z-Score])</f>
        <v>129</v>
      </c>
      <c r="AV167">
        <f>(Table2[[#This Row],[Rank 1Y]]+Table2[[#This Row],[Rank 6M]]+Table2[[#This Row],[Rank Sharpe]])/3</f>
        <v>218.33333333333334</v>
      </c>
    </row>
    <row r="168" spans="1:48" x14ac:dyDescent="0.3">
      <c r="A168" t="s">
        <v>399</v>
      </c>
      <c r="B168" t="s">
        <v>400</v>
      </c>
      <c r="C168" t="s">
        <v>3165</v>
      </c>
      <c r="D168" t="s">
        <v>253</v>
      </c>
      <c r="E168">
        <v>57792.541317000003</v>
      </c>
      <c r="F168">
        <v>5131</v>
      </c>
      <c r="G168">
        <v>50.341875973912401</v>
      </c>
      <c r="H168">
        <f>(Table2[[#This Row],[1Y Return vs Nifty]]-AVERAGE(Table2[1Y Return vs Nifty]))/_xlfn.STDEV.P(Table2[1Y Return vs Nifty])</f>
        <v>0.53725105582920263</v>
      </c>
      <c r="I168">
        <v>3.7548395142393498</v>
      </c>
      <c r="J168">
        <f>(Table2[[#This Row],[1M Return vs Nifty]]-AVERAGE(Table2[1M Return vs Nifty]))/_xlfn.STDEV.P(Table2[1M Return vs Nifty])</f>
        <v>-0.12638874557049132</v>
      </c>
      <c r="K168">
        <v>1.0351676660862901</v>
      </c>
      <c r="L168">
        <f>(Table2[[#This Row],[6M Return vs Nifty]]-AVERAGE(Table2[6M Return vs Nifty]))/_xlfn.STDEV.P(Table2[6M Return vs Nifty])</f>
        <v>-0.19034375762758152</v>
      </c>
      <c r="M168">
        <v>2.6407781759655502</v>
      </c>
      <c r="N168">
        <f>(Table2[[#This Row],[1W Return vs Nifty]]-AVERAGE(Table2[1W Return vs Nifty]))/_xlfn.STDEV.P(Table2[1W Return vs Nifty])</f>
        <v>0.46815536379040434</v>
      </c>
      <c r="O168">
        <v>5086.25</v>
      </c>
      <c r="P168">
        <v>5016.1914444452304</v>
      </c>
      <c r="Q168">
        <v>4522.03163333868</v>
      </c>
      <c r="R168">
        <v>54.661760795921197</v>
      </c>
      <c r="S168" s="1">
        <f>(Table2[[#This Row],[Close Price]]-Table2[[#This Row],[20D EMA]])/Table2[[#This Row],[20D EMA]]</f>
        <v>8.7982305234701394E-3</v>
      </c>
      <c r="T168" s="1">
        <f>(Table2[[#This Row],[Close Price]]-Table2[[#This Row],[50D EMA]])/Table2[[#This Row],[50D EMA]]</f>
        <v>2.28875944680909E-2</v>
      </c>
      <c r="U168" s="1">
        <f>(Table2[[#This Row],[Close Price]]-Table2[[#This Row],[200D EMA]])/Table2[[#This Row],[200D EMA]]</f>
        <v>0.13466698511609262</v>
      </c>
      <c r="V168">
        <v>0.94579204156006103</v>
      </c>
      <c r="W168">
        <v>5067.05</v>
      </c>
      <c r="X168">
        <v>5187.3500000000004</v>
      </c>
      <c r="Y168">
        <v>4901.3</v>
      </c>
      <c r="Z168">
        <v>5187.3500000000004</v>
      </c>
      <c r="AA168">
        <v>4901.3</v>
      </c>
      <c r="AB168">
        <v>5187.3500000000004</v>
      </c>
      <c r="AC168" s="1">
        <f>(Table2[[#This Row],[Close Price]]/Table2[[#This Row],[Day Low]])-1</f>
        <v>1.2620755666512107E-2</v>
      </c>
      <c r="AD168" s="1">
        <f>(Table2[[#This Row],[Day High]]/Table2[[#This Row],[Close Price]])-1</f>
        <v>1.0982264665757135E-2</v>
      </c>
      <c r="AE168" s="1">
        <f>(Table2[[#This Row],[Close Price]]/Table2[[#This Row],[Current Week Low]])-1</f>
        <v>4.686511741782784E-2</v>
      </c>
      <c r="AF168" s="1">
        <f>(Table2[[#This Row],[Current Week High]]/Table2[[#This Row],[Close Price]])-1</f>
        <v>1.0982264665757135E-2</v>
      </c>
      <c r="AG168" s="1">
        <f>(Table2[[#This Row],[Close Price]]/Table2[[#This Row],[Current Month Low]])-1</f>
        <v>4.686511741782784E-2</v>
      </c>
      <c r="AH168" s="1">
        <f>(Table2[[#This Row],[Current Month High]]/Table2[[#This Row],[Close Price]])-1</f>
        <v>1.0982264665757135E-2</v>
      </c>
      <c r="AI168">
        <v>13.8169947378678</v>
      </c>
      <c r="AJ168">
        <v>105.21947805219401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0.19</v>
      </c>
      <c r="AM168" t="s">
        <v>3215</v>
      </c>
      <c r="AN168">
        <v>1.71</v>
      </c>
      <c r="AO168" t="s">
        <v>3215</v>
      </c>
      <c r="AP168">
        <v>0.141359658654542</v>
      </c>
      <c r="AQ168">
        <f>(Table2[[#This Row],[Sharpe Ratio]]-AVERAGE(Table2[Sharpe Ratio]))/_xlfn.STDEV.P(Table2[Sharpe Ratio])</f>
        <v>0.9692779814257857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1.65795189784732</v>
      </c>
      <c r="AS168">
        <f>_xlfn.RANK.AVG(Table2[[#This Row],[1Y Return vs Nifty Z-Score]],Table2[1Y Return vs Nifty Z-Score])</f>
        <v>157</v>
      </c>
      <c r="AT168">
        <f>_xlfn.RANK.AVG(Table2[[#This Row],[6M Return vs Nifty Z-Score]],Table2[6M Return vs Nifty Z-Score])</f>
        <v>375</v>
      </c>
      <c r="AU168">
        <f>_xlfn.RANK.AVG(Table2[[#This Row],[Sharpe Ratio Z-Score]],Table2[Sharpe Ratio Z-Score])</f>
        <v>123</v>
      </c>
      <c r="AV168">
        <f>(Table2[[#This Row],[Rank 1Y]]+Table2[[#This Row],[Rank 6M]]+Table2[[#This Row],[Rank Sharpe]])/3</f>
        <v>218.33333333333334</v>
      </c>
    </row>
    <row r="169" spans="1:48" x14ac:dyDescent="0.3">
      <c r="A169" t="s">
        <v>836</v>
      </c>
      <c r="B169" t="s">
        <v>837</v>
      </c>
      <c r="C169" t="s">
        <v>3165</v>
      </c>
      <c r="D169" t="s">
        <v>173</v>
      </c>
      <c r="E169">
        <v>18599.90288265</v>
      </c>
      <c r="F169">
        <v>777.9</v>
      </c>
      <c r="G169">
        <v>102.76164923571601</v>
      </c>
      <c r="H169">
        <f>(Table2[[#This Row],[1Y Return vs Nifty]]-AVERAGE(Table2[1Y Return vs Nifty]))/_xlfn.STDEV.P(Table2[1Y Return vs Nifty])</f>
        <v>1.4934234038430299</v>
      </c>
      <c r="I169">
        <v>9.8291165053338503</v>
      </c>
      <c r="J169">
        <f>(Table2[[#This Row],[1M Return vs Nifty]]-AVERAGE(Table2[1M Return vs Nifty]))/_xlfn.STDEV.P(Table2[1M Return vs Nifty])</f>
        <v>0.46383132892604551</v>
      </c>
      <c r="K169">
        <v>-13.473487066968801</v>
      </c>
      <c r="L169">
        <f>(Table2[[#This Row],[6M Return vs Nifty]]-AVERAGE(Table2[6M Return vs Nifty]))/_xlfn.STDEV.P(Table2[6M Return vs Nifty])</f>
        <v>-0.66772238173839715</v>
      </c>
      <c r="M169">
        <v>0.77505333874948301</v>
      </c>
      <c r="N169">
        <f>(Table2[[#This Row],[1W Return vs Nifty]]-AVERAGE(Table2[1W Return vs Nifty]))/_xlfn.STDEV.P(Table2[1W Return vs Nifty])</f>
        <v>-1.1647438356401885E-2</v>
      </c>
      <c r="O169">
        <v>785.33</v>
      </c>
      <c r="P169">
        <v>795.94144032974896</v>
      </c>
      <c r="Q169">
        <v>722.17966843829197</v>
      </c>
      <c r="R169">
        <v>48.231359331214698</v>
      </c>
      <c r="S169" s="1">
        <f>(Table2[[#This Row],[Close Price]]-Table2[[#This Row],[20D EMA]])/Table2[[#This Row],[20D EMA]]</f>
        <v>-9.4609909210141771E-3</v>
      </c>
      <c r="T169" s="1">
        <f>(Table2[[#This Row],[Close Price]]-Table2[[#This Row],[50D EMA]])/Table2[[#This Row],[50D EMA]]</f>
        <v>-2.2666793580033512E-2</v>
      </c>
      <c r="U169" s="1">
        <f>(Table2[[#This Row],[Close Price]]-Table2[[#This Row],[200D EMA]])/Table2[[#This Row],[200D EMA]]</f>
        <v>7.7155774382575468E-2</v>
      </c>
      <c r="V169">
        <v>0.39902523292764802</v>
      </c>
      <c r="W169">
        <v>775</v>
      </c>
      <c r="X169">
        <v>795.15</v>
      </c>
      <c r="Y169">
        <v>751.3</v>
      </c>
      <c r="Z169">
        <v>817.8</v>
      </c>
      <c r="AA169">
        <v>751.3</v>
      </c>
      <c r="AB169">
        <v>817.8</v>
      </c>
      <c r="AC169" s="1">
        <f>(Table2[[#This Row],[Close Price]]/Table2[[#This Row],[Day Low]])-1</f>
        <v>3.7419354838710284E-3</v>
      </c>
      <c r="AD169" s="1">
        <f>(Table2[[#This Row],[Day High]]/Table2[[#This Row],[Close Price]])-1</f>
        <v>2.2175086772078689E-2</v>
      </c>
      <c r="AE169" s="1">
        <f>(Table2[[#This Row],[Close Price]]/Table2[[#This Row],[Current Week Low]])-1</f>
        <v>3.5405297484360387E-2</v>
      </c>
      <c r="AF169" s="1">
        <f>(Table2[[#This Row],[Current Week High]]/Table2[[#This Row],[Close Price]])-1</f>
        <v>5.129193983802538E-2</v>
      </c>
      <c r="AG169" s="1">
        <f>(Table2[[#This Row],[Close Price]]/Table2[[#This Row],[Current Month Low]])-1</f>
        <v>3.5405297484360387E-2</v>
      </c>
      <c r="AH169" s="1">
        <f>(Table2[[#This Row],[Current Month High]]/Table2[[#This Row],[Close Price]])-1</f>
        <v>5.129193983802538E-2</v>
      </c>
      <c r="AI169">
        <v>25.980203110939701</v>
      </c>
      <c r="AJ169">
        <v>138.94947012747599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0.02</v>
      </c>
      <c r="AM169" t="s">
        <v>3215</v>
      </c>
      <c r="AN169">
        <v>1.85</v>
      </c>
      <c r="AO169" t="s">
        <v>3215</v>
      </c>
      <c r="AP169">
        <v>0.19019171413913</v>
      </c>
      <c r="AQ169">
        <f>(Table2[[#This Row],[Sharpe Ratio]]-AVERAGE(Table2[Sharpe Ratio]))/_xlfn.STDEV.P(Table2[Sharpe Ratio])</f>
        <v>1.5524194029299809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54</v>
      </c>
      <c r="AT169">
        <f>_xlfn.RANK.AVG(Table2[[#This Row],[6M Return vs Nifty Z-Score]],Table2[6M Return vs Nifty Z-Score])</f>
        <v>565</v>
      </c>
      <c r="AU169">
        <f>_xlfn.RANK.AVG(Table2[[#This Row],[Sharpe Ratio Z-Score]],Table2[Sharpe Ratio Z-Score])</f>
        <v>38</v>
      </c>
      <c r="AV169">
        <f>(Table2[[#This Row],[Rank 1Y]]+Table2[[#This Row],[Rank 6M]]+Table2[[#This Row],[Rank Sharpe]])/3</f>
        <v>219</v>
      </c>
    </row>
    <row r="170" spans="1:48" x14ac:dyDescent="0.3">
      <c r="A170" t="s">
        <v>1894</v>
      </c>
      <c r="B170" t="s">
        <v>1895</v>
      </c>
      <c r="C170" t="s">
        <v>3170</v>
      </c>
      <c r="D170" t="s">
        <v>289</v>
      </c>
      <c r="E170">
        <v>3857.0288624999998</v>
      </c>
      <c r="F170">
        <v>1245.75</v>
      </c>
      <c r="G170">
        <v>50.6330612307598</v>
      </c>
      <c r="H170">
        <f>(Table2[[#This Row],[1Y Return vs Nifty]]-AVERAGE(Table2[1Y Return vs Nifty]))/_xlfn.STDEV.P(Table2[1Y Return vs Nifty])</f>
        <v>0.54256247313267403</v>
      </c>
      <c r="I170">
        <v>5.9913249579896304</v>
      </c>
      <c r="J170">
        <f>(Table2[[#This Row],[1M Return vs Nifty]]-AVERAGE(Table2[1M Return vs Nifty]))/_xlfn.STDEV.P(Table2[1M Return vs Nifty])</f>
        <v>9.0924130868299757E-2</v>
      </c>
      <c r="K170">
        <v>50.246864981129796</v>
      </c>
      <c r="L170">
        <f>(Table2[[#This Row],[6M Return vs Nifty]]-AVERAGE(Table2[6M Return vs Nifty]))/_xlfn.STDEV.P(Table2[6M Return vs Nifty])</f>
        <v>1.4288699314879325</v>
      </c>
      <c r="M170">
        <v>6.7212691712941597</v>
      </c>
      <c r="N170">
        <f>(Table2[[#This Row],[1W Return vs Nifty]]-AVERAGE(Table2[1W Return vs Nifty]))/_xlfn.STDEV.P(Table2[1W Return vs Nifty])</f>
        <v>1.5175228667791334</v>
      </c>
      <c r="O170">
        <v>1273.03</v>
      </c>
      <c r="P170">
        <v>1268.45758414998</v>
      </c>
      <c r="Q170">
        <v>1066.36637773394</v>
      </c>
      <c r="R170">
        <v>45.109414843337703</v>
      </c>
      <c r="S170" s="1">
        <f>(Table2[[#This Row],[Close Price]]-Table2[[#This Row],[20D EMA]])/Table2[[#This Row],[20D EMA]]</f>
        <v>-2.1429188628704722E-2</v>
      </c>
      <c r="T170" s="1">
        <f>(Table2[[#This Row],[Close Price]]-Table2[[#This Row],[50D EMA]])/Table2[[#This Row],[50D EMA]]</f>
        <v>-1.7901729181742265E-2</v>
      </c>
      <c r="U170" s="1">
        <f>(Table2[[#This Row],[Close Price]]-Table2[[#This Row],[200D EMA]])/Table2[[#This Row],[200D EMA]]</f>
        <v>0.16821950317606177</v>
      </c>
      <c r="V170">
        <v>0.54770960122596102</v>
      </c>
      <c r="W170">
        <v>1232.3499999999999</v>
      </c>
      <c r="X170">
        <v>1289.9000000000001</v>
      </c>
      <c r="Y170">
        <v>1186</v>
      </c>
      <c r="Z170">
        <v>1337.65</v>
      </c>
      <c r="AA170">
        <v>1186</v>
      </c>
      <c r="AB170">
        <v>1337.65</v>
      </c>
      <c r="AC170" s="1">
        <f>(Table2[[#This Row],[Close Price]]/Table2[[#This Row],[Day Low]])-1</f>
        <v>1.0873534304377985E-2</v>
      </c>
      <c r="AD170" s="1">
        <f>(Table2[[#This Row],[Day High]]/Table2[[#This Row],[Close Price]])-1</f>
        <v>3.5440497692153405E-2</v>
      </c>
      <c r="AE170" s="1">
        <f>(Table2[[#This Row],[Close Price]]/Table2[[#This Row],[Current Week Low]])-1</f>
        <v>5.0379426644182157E-2</v>
      </c>
      <c r="AF170" s="1">
        <f>(Table2[[#This Row],[Current Week High]]/Table2[[#This Row],[Close Price]])-1</f>
        <v>7.3770820790688418E-2</v>
      </c>
      <c r="AG170" s="1">
        <f>(Table2[[#This Row],[Close Price]]/Table2[[#This Row],[Current Month Low]])-1</f>
        <v>5.0379426644182157E-2</v>
      </c>
      <c r="AH170" s="1">
        <f>(Table2[[#This Row],[Current Month High]]/Table2[[#This Row],[Close Price]])-1</f>
        <v>7.3770820790688418E-2</v>
      </c>
      <c r="AI170">
        <v>24.3387517559703</v>
      </c>
      <c r="AJ170">
        <v>83.590008105519104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0.04</v>
      </c>
      <c r="AM170" t="s">
        <v>3215</v>
      </c>
      <c r="AN170">
        <v>-1.89</v>
      </c>
      <c r="AO170" t="s">
        <v>3216</v>
      </c>
      <c r="AP170">
        <v>2.5533425420606E-2</v>
      </c>
      <c r="AQ170">
        <f>(Table2[[#This Row],[Sharpe Ratio]]-AVERAGE(Table2[Sharpe Ratio]))/_xlfn.STDEV.P(Table2[Sharpe Ratio])</f>
        <v>-0.41389283997925125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3.1659865622887882</v>
      </c>
      <c r="AS170">
        <f>_xlfn.RANK.AVG(Table2[[#This Row],[1Y Return vs Nifty Z-Score]],Table2[1Y Return vs Nifty Z-Score])</f>
        <v>156</v>
      </c>
      <c r="AT170">
        <f>_xlfn.RANK.AVG(Table2[[#This Row],[6M Return vs Nifty Z-Score]],Table2[6M Return vs Nifty Z-Score])</f>
        <v>57</v>
      </c>
      <c r="AU170">
        <f>_xlfn.RANK.AVG(Table2[[#This Row],[Sharpe Ratio Z-Score]],Table2[Sharpe Ratio Z-Score])</f>
        <v>450</v>
      </c>
      <c r="AV170">
        <f>(Table2[[#This Row],[Rank 1Y]]+Table2[[#This Row],[Rank 6M]]+Table2[[#This Row],[Rank Sharpe]])/3</f>
        <v>221</v>
      </c>
    </row>
    <row r="171" spans="1:48" x14ac:dyDescent="0.3">
      <c r="A171" t="s">
        <v>1300</v>
      </c>
      <c r="B171" t="s">
        <v>1301</v>
      </c>
      <c r="C171" t="s">
        <v>3159</v>
      </c>
      <c r="D171" t="s">
        <v>46</v>
      </c>
      <c r="E171">
        <v>8864.7340324199995</v>
      </c>
      <c r="F171">
        <v>2803.85</v>
      </c>
      <c r="G171">
        <v>22.5497933490952</v>
      </c>
      <c r="H171">
        <f>(Table2[[#This Row],[1Y Return vs Nifty]]-AVERAGE(Table2[1Y Return vs Nifty]))/_xlfn.STDEV.P(Table2[1Y Return vs Nifty])</f>
        <v>3.0304549844803914E-2</v>
      </c>
      <c r="I171">
        <v>-3.4072626062469298</v>
      </c>
      <c r="J171">
        <f>(Table2[[#This Row],[1M Return vs Nifty]]-AVERAGE(Table2[1M Return vs Nifty]))/_xlfn.STDEV.P(Table2[1M Return vs Nifty])</f>
        <v>-0.82230966806097694</v>
      </c>
      <c r="K171">
        <v>3.8266790416190899</v>
      </c>
      <c r="L171">
        <f>(Table2[[#This Row],[6M Return vs Nifty]]-AVERAGE(Table2[6M Return vs Nifty]))/_xlfn.STDEV.P(Table2[6M Return vs Nifty])</f>
        <v>-9.8494590067927865E-2</v>
      </c>
      <c r="M171">
        <v>-4.0379156305443704</v>
      </c>
      <c r="N171">
        <f>(Table2[[#This Row],[1W Return vs Nifty]]-AVERAGE(Table2[1W Return vs Nifty]))/_xlfn.STDEV.P(Table2[1W Return vs Nifty])</f>
        <v>-1.2493840820720918</v>
      </c>
      <c r="O171">
        <v>2971.15</v>
      </c>
      <c r="P171">
        <v>3042.11209382383</v>
      </c>
      <c r="Q171">
        <v>2754.6481824963198</v>
      </c>
      <c r="R171">
        <v>33.862718602388298</v>
      </c>
      <c r="S171" s="1">
        <f>(Table2[[#This Row],[Close Price]]-Table2[[#This Row],[20D EMA]])/Table2[[#This Row],[20D EMA]]</f>
        <v>-5.6308163505713334E-2</v>
      </c>
      <c r="T171" s="1">
        <f>(Table2[[#This Row],[Close Price]]-Table2[[#This Row],[50D EMA]])/Table2[[#This Row],[50D EMA]]</f>
        <v>-7.8321273666264832E-2</v>
      </c>
      <c r="U171" s="1">
        <f>(Table2[[#This Row],[Close Price]]-Table2[[#This Row],[200D EMA]])/Table2[[#This Row],[200D EMA]]</f>
        <v>1.7861379836568599E-2</v>
      </c>
      <c r="V171">
        <v>0.30060622584918101</v>
      </c>
      <c r="W171">
        <v>2783.45</v>
      </c>
      <c r="X171">
        <v>2946.25</v>
      </c>
      <c r="Y171">
        <v>2783.45</v>
      </c>
      <c r="Z171">
        <v>3061</v>
      </c>
      <c r="AA171">
        <v>2783.45</v>
      </c>
      <c r="AB171">
        <v>3147.95</v>
      </c>
      <c r="AC171" s="1">
        <f>(Table2[[#This Row],[Close Price]]/Table2[[#This Row],[Day Low]])-1</f>
        <v>7.3290341123426472E-3</v>
      </c>
      <c r="AD171" s="1">
        <f>(Table2[[#This Row],[Day High]]/Table2[[#This Row],[Close Price]])-1</f>
        <v>5.0787310305472788E-2</v>
      </c>
      <c r="AE171" s="1">
        <f>(Table2[[#This Row],[Close Price]]/Table2[[#This Row],[Current Week Low]])-1</f>
        <v>7.3290341123426472E-3</v>
      </c>
      <c r="AF171" s="1">
        <f>(Table2[[#This Row],[Current Week High]]/Table2[[#This Row],[Close Price]])-1</f>
        <v>9.1713180091659741E-2</v>
      </c>
      <c r="AG171" s="1">
        <f>(Table2[[#This Row],[Close Price]]/Table2[[#This Row],[Current Month Low]])-1</f>
        <v>7.3290341123426472E-3</v>
      </c>
      <c r="AH171" s="1">
        <f>(Table2[[#This Row],[Current Month High]]/Table2[[#This Row],[Close Price]])-1</f>
        <v>0.12272411148955897</v>
      </c>
      <c r="AI171">
        <v>32.853041353852703</v>
      </c>
      <c r="AJ171">
        <v>52.758822648088298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-7.0000000000000007E-2</v>
      </c>
      <c r="AM171" t="s">
        <v>3216</v>
      </c>
      <c r="AN171">
        <v>-3.33</v>
      </c>
      <c r="AO171" t="s">
        <v>3216</v>
      </c>
      <c r="AP171">
        <v>0.19443246735098499</v>
      </c>
      <c r="AQ171">
        <f>(Table2[[#This Row],[Sharpe Ratio]]-AVERAGE(Table2[Sharpe Ratio]))/_xlfn.STDEV.P(Table2[Sharpe Ratio])</f>
        <v>1.6030615238005657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1">
        <f>_xlfn.RANK.AVG(Table2[[#This Row],[1Y Return vs Nifty Z-Score]],Table2[1Y Return vs Nifty Z-Score])</f>
        <v>288</v>
      </c>
      <c r="AT171">
        <f>_xlfn.RANK.AVG(Table2[[#This Row],[6M Return vs Nifty Z-Score]],Table2[6M Return vs Nifty Z-Score])</f>
        <v>342</v>
      </c>
      <c r="AU171">
        <f>_xlfn.RANK.AVG(Table2[[#This Row],[Sharpe Ratio Z-Score]],Table2[Sharpe Ratio Z-Score])</f>
        <v>34</v>
      </c>
      <c r="AV171">
        <f>(Table2[[#This Row],[Rank 1Y]]+Table2[[#This Row],[Rank 6M]]+Table2[[#This Row],[Rank Sharpe]])/3</f>
        <v>221.33333333333334</v>
      </c>
    </row>
    <row r="172" spans="1:48" x14ac:dyDescent="0.3">
      <c r="A172" t="s">
        <v>781</v>
      </c>
      <c r="B172" t="s">
        <v>782</v>
      </c>
      <c r="C172" t="s">
        <v>3159</v>
      </c>
      <c r="D172" t="s">
        <v>222</v>
      </c>
      <c r="E172">
        <v>20255.410692879999</v>
      </c>
      <c r="F172">
        <v>1246.9000000000001</v>
      </c>
      <c r="G172">
        <v>81.596259882374099</v>
      </c>
      <c r="H172">
        <f>(Table2[[#This Row],[1Y Return vs Nifty]]-AVERAGE(Table2[1Y Return vs Nifty]))/_xlfn.STDEV.P(Table2[1Y Return vs Nifty])</f>
        <v>1.1073522941200444</v>
      </c>
      <c r="I172">
        <v>1.5775996200298701</v>
      </c>
      <c r="J172">
        <f>(Table2[[#This Row],[1M Return vs Nifty]]-AVERAGE(Table2[1M Return vs Nifty]))/_xlfn.STDEV.P(Table2[1M Return vs Nifty])</f>
        <v>-0.33794490187372939</v>
      </c>
      <c r="K172">
        <v>-8.0063637865838899</v>
      </c>
      <c r="L172">
        <f>(Table2[[#This Row],[6M Return vs Nifty]]-AVERAGE(Table2[6M Return vs Nifty]))/_xlfn.STDEV.P(Table2[6M Return vs Nifty])</f>
        <v>-0.48783748975814722</v>
      </c>
      <c r="M172">
        <v>-2.9172947148414501</v>
      </c>
      <c r="N172">
        <f>(Table2[[#This Row],[1W Return vs Nifty]]-AVERAGE(Table2[1W Return vs Nifty]))/_xlfn.STDEV.P(Table2[1W Return vs Nifty])</f>
        <v>-0.96119739731911746</v>
      </c>
      <c r="O172">
        <v>1266.76</v>
      </c>
      <c r="P172">
        <v>1287.2464851121899</v>
      </c>
      <c r="Q172">
        <v>1162.0887818828401</v>
      </c>
      <c r="R172">
        <v>45.711860458516597</v>
      </c>
      <c r="S172" s="1">
        <f>(Table2[[#This Row],[Close Price]]-Table2[[#This Row],[20D EMA]])/Table2[[#This Row],[20D EMA]]</f>
        <v>-1.5677792162682672E-2</v>
      </c>
      <c r="T172" s="1">
        <f>(Table2[[#This Row],[Close Price]]-Table2[[#This Row],[50D EMA]])/Table2[[#This Row],[50D EMA]]</f>
        <v>-3.1343247450136516E-2</v>
      </c>
      <c r="U172" s="1">
        <f>(Table2[[#This Row],[Close Price]]-Table2[[#This Row],[200D EMA]])/Table2[[#This Row],[200D EMA]]</f>
        <v>7.2981702809097895E-2</v>
      </c>
      <c r="V172">
        <v>0.84180775704413802</v>
      </c>
      <c r="W172">
        <v>1241.05</v>
      </c>
      <c r="X172">
        <v>1270.4000000000001</v>
      </c>
      <c r="Y172">
        <v>1222</v>
      </c>
      <c r="Z172">
        <v>1298</v>
      </c>
      <c r="AA172">
        <v>1222</v>
      </c>
      <c r="AB172">
        <v>1320</v>
      </c>
      <c r="AC172" s="1">
        <f>(Table2[[#This Row],[Close Price]]/Table2[[#This Row],[Day Low]])-1</f>
        <v>4.7137504532452912E-3</v>
      </c>
      <c r="AD172" s="1">
        <f>(Table2[[#This Row],[Day High]]/Table2[[#This Row],[Close Price]])-1</f>
        <v>1.8846739914989197E-2</v>
      </c>
      <c r="AE172" s="1">
        <f>(Table2[[#This Row],[Close Price]]/Table2[[#This Row],[Current Week Low]])-1</f>
        <v>2.037643207855977E-2</v>
      </c>
      <c r="AF172" s="1">
        <f>(Table2[[#This Row],[Current Week High]]/Table2[[#This Row],[Close Price]])-1</f>
        <v>4.0981634453444382E-2</v>
      </c>
      <c r="AG172" s="1">
        <f>(Table2[[#This Row],[Close Price]]/Table2[[#This Row],[Current Month Low]])-1</f>
        <v>2.037643207855977E-2</v>
      </c>
      <c r="AH172" s="1">
        <f>(Table2[[#This Row],[Current Month High]]/Table2[[#This Row],[Close Price]])-1</f>
        <v>5.8625390969604618E-2</v>
      </c>
      <c r="AI172">
        <v>16.208196326890601</v>
      </c>
      <c r="AJ172">
        <v>107.09184520843699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0.06</v>
      </c>
      <c r="AM172" t="s">
        <v>3215</v>
      </c>
      <c r="AN172">
        <v>1.37</v>
      </c>
      <c r="AO172" t="s">
        <v>3215</v>
      </c>
      <c r="AP172">
        <v>0.152850472164094</v>
      </c>
      <c r="AQ172">
        <f>(Table2[[#This Row],[Sharpe Ratio]]-AVERAGE(Table2[Sharpe Ratio]))/_xlfn.STDEV.P(Table2[Sharpe Ratio])</f>
        <v>1.1064986914226158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86</v>
      </c>
      <c r="AT172">
        <f>_xlfn.RANK.AVG(Table2[[#This Row],[6M Return vs Nifty Z-Score]],Table2[6M Return vs Nifty Z-Score])</f>
        <v>486</v>
      </c>
      <c r="AU172">
        <f>_xlfn.RANK.AVG(Table2[[#This Row],[Sharpe Ratio Z-Score]],Table2[Sharpe Ratio Z-Score])</f>
        <v>97</v>
      </c>
      <c r="AV172">
        <f>(Table2[[#This Row],[Rank 1Y]]+Table2[[#This Row],[Rank 6M]]+Table2[[#This Row],[Rank Sharpe]])/3</f>
        <v>223</v>
      </c>
    </row>
    <row r="173" spans="1:48" x14ac:dyDescent="0.3">
      <c r="A173" t="s">
        <v>981</v>
      </c>
      <c r="B173" t="s">
        <v>982</v>
      </c>
      <c r="C173" t="s">
        <v>3170</v>
      </c>
      <c r="D173" t="s">
        <v>983</v>
      </c>
      <c r="E173">
        <v>14842.8389879899</v>
      </c>
      <c r="F173">
        <v>835.9</v>
      </c>
      <c r="G173">
        <v>45.529113052931301</v>
      </c>
      <c r="H173">
        <f>(Table2[[#This Row],[1Y Return vs Nifty]]-AVERAGE(Table2[1Y Return vs Nifty]))/_xlfn.STDEV.P(Table2[1Y Return vs Nifty])</f>
        <v>0.44946298395782791</v>
      </c>
      <c r="I173">
        <v>10.0243971420406</v>
      </c>
      <c r="J173">
        <f>(Table2[[#This Row],[1M Return vs Nifty]]-AVERAGE(Table2[1M Return vs Nifty]))/_xlfn.STDEV.P(Table2[1M Return vs Nifty])</f>
        <v>0.48280618833956412</v>
      </c>
      <c r="K173">
        <v>26.884728010530001</v>
      </c>
      <c r="L173">
        <f>(Table2[[#This Row],[6M Return vs Nifty]]-AVERAGE(Table2[6M Return vs Nifty]))/_xlfn.STDEV.P(Table2[6M Return vs Nifty])</f>
        <v>0.66018496320452558</v>
      </c>
      <c r="M173">
        <v>4.8645500120824803</v>
      </c>
      <c r="N173">
        <f>(Table2[[#This Row],[1W Return vs Nifty]]-AVERAGE(Table2[1W Return vs Nifty]))/_xlfn.STDEV.P(Table2[1W Return vs Nifty])</f>
        <v>1.0400360275522316</v>
      </c>
      <c r="O173">
        <v>808.45</v>
      </c>
      <c r="P173">
        <v>805.74378444860599</v>
      </c>
      <c r="Q173">
        <v>724.46208434288701</v>
      </c>
      <c r="R173">
        <v>62.163247623557503</v>
      </c>
      <c r="S173" s="1">
        <f>(Table2[[#This Row],[Close Price]]-Table2[[#This Row],[20D EMA]])/Table2[[#This Row],[20D EMA]]</f>
        <v>3.3953862329148286E-2</v>
      </c>
      <c r="T173" s="1">
        <f>(Table2[[#This Row],[Close Price]]-Table2[[#This Row],[50D EMA]])/Table2[[#This Row],[50D EMA]]</f>
        <v>3.7426556845276522E-2</v>
      </c>
      <c r="U173" s="1">
        <f>(Table2[[#This Row],[Close Price]]-Table2[[#This Row],[200D EMA]])/Table2[[#This Row],[200D EMA]]</f>
        <v>0.15382159821130065</v>
      </c>
      <c r="V173">
        <v>0.68996801203254299</v>
      </c>
      <c r="W173">
        <v>824</v>
      </c>
      <c r="X173">
        <v>861.25</v>
      </c>
      <c r="Y173">
        <v>779</v>
      </c>
      <c r="Z173">
        <v>861.25</v>
      </c>
      <c r="AA173">
        <v>779</v>
      </c>
      <c r="AB173">
        <v>861.25</v>
      </c>
      <c r="AC173" s="1">
        <f>(Table2[[#This Row],[Close Price]]/Table2[[#This Row],[Day Low]])-1</f>
        <v>1.4441747572815578E-2</v>
      </c>
      <c r="AD173" s="1">
        <f>(Table2[[#This Row],[Day High]]/Table2[[#This Row],[Close Price]])-1</f>
        <v>3.0326594090202219E-2</v>
      </c>
      <c r="AE173" s="1">
        <f>(Table2[[#This Row],[Close Price]]/Table2[[#This Row],[Current Week Low]])-1</f>
        <v>7.3042362002567307E-2</v>
      </c>
      <c r="AF173" s="1">
        <f>(Table2[[#This Row],[Current Week High]]/Table2[[#This Row],[Close Price]])-1</f>
        <v>3.0326594090202219E-2</v>
      </c>
      <c r="AG173" s="1">
        <f>(Table2[[#This Row],[Close Price]]/Table2[[#This Row],[Current Month Low]])-1</f>
        <v>7.3042362002567307E-2</v>
      </c>
      <c r="AH173" s="1">
        <f>(Table2[[#This Row],[Current Month High]]/Table2[[#This Row],[Close Price]])-1</f>
        <v>3.0326594090202219E-2</v>
      </c>
      <c r="AI173">
        <v>4.7374087809546497</v>
      </c>
      <c r="AJ173">
        <v>77.247667514843002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0.13</v>
      </c>
      <c r="AM173" t="s">
        <v>3215</v>
      </c>
      <c r="AN173">
        <v>8.5</v>
      </c>
      <c r="AO173" t="s">
        <v>3215</v>
      </c>
      <c r="AP173">
        <v>5.6961842769618E-2</v>
      </c>
      <c r="AQ173">
        <f>(Table2[[#This Row],[Sharpe Ratio]]-AVERAGE(Table2[Sharpe Ratio]))/_xlfn.STDEV.P(Table2[Sharpe Ratio])</f>
        <v>-3.8581750026990928E-2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2.5939084130271581</v>
      </c>
      <c r="AS173">
        <f>_xlfn.RANK.AVG(Table2[[#This Row],[1Y Return vs Nifty Z-Score]],Table2[1Y Return vs Nifty Z-Score])</f>
        <v>174</v>
      </c>
      <c r="AT173">
        <f>_xlfn.RANK.AVG(Table2[[#This Row],[6M Return vs Nifty Z-Score]],Table2[6M Return vs Nifty Z-Score])</f>
        <v>136</v>
      </c>
      <c r="AU173">
        <f>_xlfn.RANK.AVG(Table2[[#This Row],[Sharpe Ratio Z-Score]],Table2[Sharpe Ratio Z-Score])</f>
        <v>360</v>
      </c>
      <c r="AV173">
        <f>(Table2[[#This Row],[Rank 1Y]]+Table2[[#This Row],[Rank 6M]]+Table2[[#This Row],[Rank Sharpe]])/3</f>
        <v>223.33333333333334</v>
      </c>
    </row>
    <row r="174" spans="1:48" x14ac:dyDescent="0.3">
      <c r="A174" t="s">
        <v>427</v>
      </c>
      <c r="B174" t="s">
        <v>428</v>
      </c>
      <c r="C174" t="s">
        <v>3155</v>
      </c>
      <c r="D174" t="s">
        <v>21</v>
      </c>
      <c r="E174">
        <v>53070.592311220003</v>
      </c>
      <c r="F174">
        <v>7953.8</v>
      </c>
      <c r="G174">
        <v>31.403123000648499</v>
      </c>
      <c r="H174">
        <f>(Table2[[#This Row],[1Y Return vs Nifty]]-AVERAGE(Table2[1Y Return vs Nifty]))/_xlfn.STDEV.P(Table2[1Y Return vs Nifty])</f>
        <v>0.19179530941728989</v>
      </c>
      <c r="I174">
        <v>12.357593529227101</v>
      </c>
      <c r="J174">
        <f>(Table2[[#This Row],[1M Return vs Nifty]]-AVERAGE(Table2[1M Return vs Nifty]))/_xlfn.STDEV.P(Table2[1M Return vs Nifty])</f>
        <v>0.70951618978981612</v>
      </c>
      <c r="K174">
        <v>72.100928588656402</v>
      </c>
      <c r="L174">
        <f>(Table2[[#This Row],[6M Return vs Nifty]]-AVERAGE(Table2[6M Return vs Nifty]))/_xlfn.STDEV.P(Table2[6M Return vs Nifty])</f>
        <v>2.147934724753882</v>
      </c>
      <c r="M174">
        <v>3.9080923083269199</v>
      </c>
      <c r="N174">
        <f>(Table2[[#This Row],[1W Return vs Nifty]]-AVERAGE(Table2[1W Return vs Nifty]))/_xlfn.STDEV.P(Table2[1W Return vs Nifty])</f>
        <v>0.7940666985049859</v>
      </c>
      <c r="O174">
        <v>7548.71</v>
      </c>
      <c r="P174">
        <v>7154.8034898011902</v>
      </c>
      <c r="Q174">
        <v>6228.9664387323401</v>
      </c>
      <c r="R174">
        <v>73.953425126659994</v>
      </c>
      <c r="S174" s="1">
        <f>(Table2[[#This Row],[Close Price]]-Table2[[#This Row],[20D EMA]])/Table2[[#This Row],[20D EMA]]</f>
        <v>5.3663473626619669E-2</v>
      </c>
      <c r="T174" s="1">
        <f>(Table2[[#This Row],[Close Price]]-Table2[[#This Row],[50D EMA]])/Table2[[#This Row],[50D EMA]]</f>
        <v>0.11167274004628346</v>
      </c>
      <c r="U174" s="1">
        <f>(Table2[[#This Row],[Close Price]]-Table2[[#This Row],[200D EMA]])/Table2[[#This Row],[200D EMA]]</f>
        <v>0.27690525839768076</v>
      </c>
      <c r="V174">
        <v>0.92837917337207698</v>
      </c>
      <c r="W174">
        <v>7851.8</v>
      </c>
      <c r="X174">
        <v>8030</v>
      </c>
      <c r="Y174">
        <v>7470</v>
      </c>
      <c r="Z174">
        <v>8030</v>
      </c>
      <c r="AA174">
        <v>7468.9</v>
      </c>
      <c r="AB174">
        <v>8030</v>
      </c>
      <c r="AC174" s="1">
        <f>(Table2[[#This Row],[Close Price]]/Table2[[#This Row],[Day Low]])-1</f>
        <v>1.2990651825059318E-2</v>
      </c>
      <c r="AD174" s="1">
        <f>(Table2[[#This Row],[Day High]]/Table2[[#This Row],[Close Price]])-1</f>
        <v>9.5803263848726061E-3</v>
      </c>
      <c r="AE174" s="1">
        <f>(Table2[[#This Row],[Close Price]]/Table2[[#This Row],[Current Week Low]])-1</f>
        <v>6.4765729585006815E-2</v>
      </c>
      <c r="AF174" s="1">
        <f>(Table2[[#This Row],[Current Week High]]/Table2[[#This Row],[Close Price]])-1</f>
        <v>9.5803263848726061E-3</v>
      </c>
      <c r="AG174" s="1">
        <f>(Table2[[#This Row],[Close Price]]/Table2[[#This Row],[Current Month Low]])-1</f>
        <v>6.4922545488626193E-2</v>
      </c>
      <c r="AH174" s="1">
        <f>(Table2[[#This Row],[Current Month High]]/Table2[[#This Row],[Close Price]])-1</f>
        <v>9.5803263848726061E-3</v>
      </c>
      <c r="AI174">
        <v>0.95803263848725995</v>
      </c>
      <c r="AJ174">
        <v>85.522187882675297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0.28999999999999998</v>
      </c>
      <c r="AM174" t="s">
        <v>3215</v>
      </c>
      <c r="AN174">
        <v>5.24</v>
      </c>
      <c r="AO174" t="s">
        <v>3215</v>
      </c>
      <c r="AP174">
        <v>3.8990783750514998E-2</v>
      </c>
      <c r="AQ174">
        <f>(Table2[[#This Row],[Sharpe Ratio]]-AVERAGE(Table2[Sharpe Ratio]))/_xlfn.STDEV.P(Table2[Sharpe Ratio])</f>
        <v>-0.25318809412493759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3.5901248283410365</v>
      </c>
      <c r="AS174">
        <f>_xlfn.RANK.AVG(Table2[[#This Row],[1Y Return vs Nifty Z-Score]],Table2[1Y Return vs Nifty Z-Score])</f>
        <v>235</v>
      </c>
      <c r="AT174">
        <f>_xlfn.RANK.AVG(Table2[[#This Row],[6M Return vs Nifty Z-Score]],Table2[6M Return vs Nifty Z-Score])</f>
        <v>28</v>
      </c>
      <c r="AU174">
        <f>_xlfn.RANK.AVG(Table2[[#This Row],[Sharpe Ratio Z-Score]],Table2[Sharpe Ratio Z-Score])</f>
        <v>411</v>
      </c>
      <c r="AV174">
        <f>(Table2[[#This Row],[Rank 1Y]]+Table2[[#This Row],[Rank 6M]]+Table2[[#This Row],[Rank Sharpe]])/3</f>
        <v>224.66666666666666</v>
      </c>
    </row>
    <row r="175" spans="1:48" x14ac:dyDescent="0.3">
      <c r="A175" t="s">
        <v>1445</v>
      </c>
      <c r="B175" t="s">
        <v>1446</v>
      </c>
      <c r="C175" t="s">
        <v>3158</v>
      </c>
      <c r="D175" t="s">
        <v>122</v>
      </c>
      <c r="E175">
        <v>7274.0255701750002</v>
      </c>
      <c r="F175">
        <v>1205.75</v>
      </c>
      <c r="G175">
        <v>38.632394208139203</v>
      </c>
      <c r="H175">
        <f>(Table2[[#This Row],[1Y Return vs Nifty]]-AVERAGE(Table2[1Y Return vs Nifty]))/_xlfn.STDEV.P(Table2[1Y Return vs Nifty])</f>
        <v>0.32366213742457506</v>
      </c>
      <c r="I175">
        <v>5.2804850639055196</v>
      </c>
      <c r="J175">
        <f>(Table2[[#This Row],[1M Return vs Nifty]]-AVERAGE(Table2[1M Return vs Nifty]))/_xlfn.STDEV.P(Table2[1M Return vs Nifty])</f>
        <v>2.1853857014055133E-2</v>
      </c>
      <c r="K175">
        <v>17.828936847352001</v>
      </c>
      <c r="L175">
        <f>(Table2[[#This Row],[6M Return vs Nifty]]-AVERAGE(Table2[6M Return vs Nifty]))/_xlfn.STDEV.P(Table2[6M Return vs Nifty])</f>
        <v>0.36222204346782488</v>
      </c>
      <c r="M175">
        <v>-3.1348749439947499</v>
      </c>
      <c r="N175">
        <f>(Table2[[#This Row],[1W Return vs Nifty]]-AVERAGE(Table2[1W Return vs Nifty]))/_xlfn.STDEV.P(Table2[1W Return vs Nifty])</f>
        <v>-1.0171518454548194</v>
      </c>
      <c r="O175">
        <v>1212.5899999999999</v>
      </c>
      <c r="P175">
        <v>1210.5632701464599</v>
      </c>
      <c r="Q175">
        <v>1071.1552331201401</v>
      </c>
      <c r="R175">
        <v>49.973469120691597</v>
      </c>
      <c r="S175" s="1">
        <f>(Table2[[#This Row],[Close Price]]-Table2[[#This Row],[20D EMA]])/Table2[[#This Row],[20D EMA]]</f>
        <v>-5.6408184134785202E-3</v>
      </c>
      <c r="T175" s="1">
        <f>(Table2[[#This Row],[Close Price]]-Table2[[#This Row],[50D EMA]])/Table2[[#This Row],[50D EMA]]</f>
        <v>-3.976058307037158E-3</v>
      </c>
      <c r="U175" s="1">
        <f>(Table2[[#This Row],[Close Price]]-Table2[[#This Row],[200D EMA]])/Table2[[#This Row],[200D EMA]]</f>
        <v>0.1256538386950716</v>
      </c>
      <c r="V175">
        <v>1.6088915214392601</v>
      </c>
      <c r="W175">
        <v>1151.1500000000001</v>
      </c>
      <c r="X175">
        <v>1238.5</v>
      </c>
      <c r="Y175">
        <v>1151.1500000000001</v>
      </c>
      <c r="Z175">
        <v>1239.45</v>
      </c>
      <c r="AA175">
        <v>1151.1500000000001</v>
      </c>
      <c r="AB175">
        <v>1273.8499999999999</v>
      </c>
      <c r="AC175" s="1">
        <f>(Table2[[#This Row],[Close Price]]/Table2[[#This Row],[Day Low]])-1</f>
        <v>4.743083003952564E-2</v>
      </c>
      <c r="AD175" s="1">
        <f>(Table2[[#This Row],[Day High]]/Table2[[#This Row],[Close Price]])-1</f>
        <v>2.7161517727555484E-2</v>
      </c>
      <c r="AE175" s="1">
        <f>(Table2[[#This Row],[Close Price]]/Table2[[#This Row],[Current Week Low]])-1</f>
        <v>4.743083003952564E-2</v>
      </c>
      <c r="AF175" s="1">
        <f>(Table2[[#This Row],[Current Week High]]/Table2[[#This Row],[Close Price]])-1</f>
        <v>2.7949409081484688E-2</v>
      </c>
      <c r="AG175" s="1">
        <f>(Table2[[#This Row],[Close Price]]/Table2[[#This Row],[Current Month Low]])-1</f>
        <v>4.743083003952564E-2</v>
      </c>
      <c r="AH175" s="1">
        <f>(Table2[[#This Row],[Current Month High]]/Table2[[#This Row],[Close Price]])-1</f>
        <v>5.6479369686916803E-2</v>
      </c>
      <c r="AI175">
        <v>11.6400580551523</v>
      </c>
      <c r="AJ175">
        <v>66.356236203090504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7.0000000000000007E-2</v>
      </c>
      <c r="AM175" t="s">
        <v>3215</v>
      </c>
      <c r="AN175">
        <v>-5.0599999999999996</v>
      </c>
      <c r="AO175" t="s">
        <v>3216</v>
      </c>
      <c r="AP175">
        <v>8.2880834162740002E-2</v>
      </c>
      <c r="AQ175">
        <f>(Table2[[#This Row],[Sharpe Ratio]]-AVERAGE(Table2[Sharpe Ratio]))/_xlfn.STDEV.P(Table2[Sharpe Ratio])</f>
        <v>0.27093701454171482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-3.8476793006649412E-2</v>
      </c>
      <c r="AS175">
        <f>_xlfn.RANK.AVG(Table2[[#This Row],[1Y Return vs Nifty Z-Score]],Table2[1Y Return vs Nifty Z-Score])</f>
        <v>207</v>
      </c>
      <c r="AT175">
        <f>_xlfn.RANK.AVG(Table2[[#This Row],[6M Return vs Nifty Z-Score]],Table2[6M Return vs Nifty Z-Score])</f>
        <v>197</v>
      </c>
      <c r="AU175">
        <f>_xlfn.RANK.AVG(Table2[[#This Row],[Sharpe Ratio Z-Score]],Table2[Sharpe Ratio Z-Score])</f>
        <v>271</v>
      </c>
      <c r="AV175">
        <f>(Table2[[#This Row],[Rank 1Y]]+Table2[[#This Row],[Rank 6M]]+Table2[[#This Row],[Rank Sharpe]])/3</f>
        <v>225</v>
      </c>
    </row>
    <row r="176" spans="1:48" x14ac:dyDescent="0.3">
      <c r="A176" t="s">
        <v>422</v>
      </c>
      <c r="B176" t="s">
        <v>423</v>
      </c>
      <c r="C176" t="s">
        <v>3162</v>
      </c>
      <c r="D176" t="s">
        <v>206</v>
      </c>
      <c r="E176">
        <v>53724.510976650003</v>
      </c>
      <c r="F176">
        <v>935.7</v>
      </c>
      <c r="G176">
        <v>31.2351184157658</v>
      </c>
      <c r="H176">
        <f>(Table2[[#This Row],[1Y Return vs Nifty]]-AVERAGE(Table2[1Y Return vs Nifty]))/_xlfn.STDEV.P(Table2[1Y Return vs Nifty])</f>
        <v>0.18873079142324828</v>
      </c>
      <c r="I176">
        <v>-0.43878003166285601</v>
      </c>
      <c r="J176">
        <f>(Table2[[#This Row],[1M Return vs Nifty]]-AVERAGE(Table2[1M Return vs Nifty]))/_xlfn.STDEV.P(Table2[1M Return vs Nifty])</f>
        <v>-0.53387072975089056</v>
      </c>
      <c r="K176">
        <v>21.529337372508198</v>
      </c>
      <c r="L176">
        <f>(Table2[[#This Row],[6M Return vs Nifty]]-AVERAGE(Table2[6M Return vs Nifty]))/_xlfn.STDEV.P(Table2[6M Return vs Nifty])</f>
        <v>0.48397641310854728</v>
      </c>
      <c r="M176">
        <v>-3.2785950219125302</v>
      </c>
      <c r="N176">
        <f>(Table2[[#This Row],[1W Return vs Nifty]]-AVERAGE(Table2[1W Return vs Nifty]))/_xlfn.STDEV.P(Table2[1W Return vs Nifty])</f>
        <v>-1.0541119023368419</v>
      </c>
      <c r="O176">
        <v>970.38</v>
      </c>
      <c r="P176">
        <v>1004.72355414137</v>
      </c>
      <c r="Q176">
        <v>913.10333096580996</v>
      </c>
      <c r="R176">
        <v>38.588240263667203</v>
      </c>
      <c r="S176" s="1">
        <f>(Table2[[#This Row],[Close Price]]-Table2[[#This Row],[20D EMA]])/Table2[[#This Row],[20D EMA]]</f>
        <v>-3.5738576640079095E-2</v>
      </c>
      <c r="T176" s="1">
        <f>(Table2[[#This Row],[Close Price]]-Table2[[#This Row],[50D EMA]])/Table2[[#This Row],[50D EMA]]</f>
        <v>-6.8699050457075209E-2</v>
      </c>
      <c r="U176" s="1">
        <f>(Table2[[#This Row],[Close Price]]-Table2[[#This Row],[200D EMA]])/Table2[[#This Row],[200D EMA]]</f>
        <v>2.474711050532373E-2</v>
      </c>
      <c r="V176">
        <v>0.43256066526886999</v>
      </c>
      <c r="W176">
        <v>931</v>
      </c>
      <c r="X176">
        <v>959.95</v>
      </c>
      <c r="Y176">
        <v>931</v>
      </c>
      <c r="Z176">
        <v>998</v>
      </c>
      <c r="AA176">
        <v>931</v>
      </c>
      <c r="AB176">
        <v>998</v>
      </c>
      <c r="AC176" s="1">
        <f>(Table2[[#This Row],[Close Price]]/Table2[[#This Row],[Day Low]])-1</f>
        <v>5.0483351235230955E-3</v>
      </c>
      <c r="AD176" s="1">
        <f>(Table2[[#This Row],[Day High]]/Table2[[#This Row],[Close Price]])-1</f>
        <v>2.5916426204980247E-2</v>
      </c>
      <c r="AE176" s="1">
        <f>(Table2[[#This Row],[Close Price]]/Table2[[#This Row],[Current Week Low]])-1</f>
        <v>5.0483351235230955E-3</v>
      </c>
      <c r="AF176" s="1">
        <f>(Table2[[#This Row],[Current Week High]]/Table2[[#This Row],[Close Price]])-1</f>
        <v>6.6581169178155264E-2</v>
      </c>
      <c r="AG176" s="1">
        <f>(Table2[[#This Row],[Close Price]]/Table2[[#This Row],[Current Month Low]])-1</f>
        <v>5.0483351235230955E-3</v>
      </c>
      <c r="AH176" s="1">
        <f>(Table2[[#This Row],[Current Month High]]/Table2[[#This Row],[Close Price]])-1</f>
        <v>6.6581169178155264E-2</v>
      </c>
      <c r="AI176">
        <v>34.124185102062597</v>
      </c>
      <c r="AJ176">
        <v>58.795078489605402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-0.12</v>
      </c>
      <c r="AM176" t="s">
        <v>3216</v>
      </c>
      <c r="AN176">
        <v>-0.09</v>
      </c>
      <c r="AO176" t="s">
        <v>3216</v>
      </c>
      <c r="AP176">
        <v>8.0812123488358006E-2</v>
      </c>
      <c r="AQ176">
        <f>(Table2[[#This Row],[Sharpe Ratio]]-AVERAGE(Table2[Sharpe Ratio]))/_xlfn.STDEV.P(Table2[Sharpe Ratio])</f>
        <v>0.24623293703834701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236</v>
      </c>
      <c r="AT176">
        <f>_xlfn.RANK.AVG(Table2[[#This Row],[6M Return vs Nifty Z-Score]],Table2[6M Return vs Nifty Z-Score])</f>
        <v>165</v>
      </c>
      <c r="AU176">
        <f>_xlfn.RANK.AVG(Table2[[#This Row],[Sharpe Ratio Z-Score]],Table2[Sharpe Ratio Z-Score])</f>
        <v>277</v>
      </c>
      <c r="AV176">
        <f>(Table2[[#This Row],[Rank 1Y]]+Table2[[#This Row],[Rank 6M]]+Table2[[#This Row],[Rank Sharpe]])/3</f>
        <v>226</v>
      </c>
    </row>
    <row r="177" spans="1:48" x14ac:dyDescent="0.3">
      <c r="A177" t="s">
        <v>1369</v>
      </c>
      <c r="B177" t="s">
        <v>1370</v>
      </c>
      <c r="C177" t="s">
        <v>3168</v>
      </c>
      <c r="D177" t="s">
        <v>111</v>
      </c>
      <c r="E177">
        <v>8131.8288643199903</v>
      </c>
      <c r="F177">
        <v>4107.6000000000004</v>
      </c>
      <c r="G177">
        <v>118.885246269069</v>
      </c>
      <c r="H177">
        <f>(Table2[[#This Row],[1Y Return vs Nifty]]-AVERAGE(Table2[1Y Return vs Nifty]))/_xlfn.STDEV.P(Table2[1Y Return vs Nifty])</f>
        <v>1.7875287895495275</v>
      </c>
      <c r="I177">
        <v>6.3900890530361902</v>
      </c>
      <c r="J177">
        <f>(Table2[[#This Row],[1M Return vs Nifty]]-AVERAGE(Table2[1M Return vs Nifty]))/_xlfn.STDEV.P(Table2[1M Return vs Nifty])</f>
        <v>0.12967089434813184</v>
      </c>
      <c r="K177">
        <v>82.075977010181205</v>
      </c>
      <c r="L177">
        <f>(Table2[[#This Row],[6M Return vs Nifty]]-AVERAGE(Table2[6M Return vs Nifty]))/_xlfn.STDEV.P(Table2[6M Return vs Nifty])</f>
        <v>2.4761439887084022</v>
      </c>
      <c r="M177">
        <v>1.36941141155583</v>
      </c>
      <c r="N177">
        <f>(Table2[[#This Row],[1W Return vs Nifty]]-AVERAGE(Table2[1W Return vs Nifty]))/_xlfn.STDEV.P(Table2[1W Return vs Nifty])</f>
        <v>0.1412018259737996</v>
      </c>
      <c r="O177">
        <v>4262.29</v>
      </c>
      <c r="P177">
        <v>4075.7841598217001</v>
      </c>
      <c r="Q177">
        <v>3206.49287818519</v>
      </c>
      <c r="R177">
        <v>35.275213095795301</v>
      </c>
      <c r="S177" s="1">
        <f>(Table2[[#This Row],[Close Price]]-Table2[[#This Row],[20D EMA]])/Table2[[#This Row],[20D EMA]]</f>
        <v>-3.62926971182157E-2</v>
      </c>
      <c r="T177" s="1">
        <f>(Table2[[#This Row],[Close Price]]-Table2[[#This Row],[50D EMA]])/Table2[[#This Row],[50D EMA]]</f>
        <v>7.806066006128278E-3</v>
      </c>
      <c r="U177" s="1">
        <f>(Table2[[#This Row],[Close Price]]-Table2[[#This Row],[200D EMA]])/Table2[[#This Row],[200D EMA]]</f>
        <v>0.281025767418769</v>
      </c>
      <c r="V177">
        <v>0.968487498037368</v>
      </c>
      <c r="W177">
        <v>4060.5</v>
      </c>
      <c r="X177">
        <v>4344.8500000000004</v>
      </c>
      <c r="Y177">
        <v>4060.5</v>
      </c>
      <c r="Z177">
        <v>4475.95</v>
      </c>
      <c r="AA177">
        <v>4060.5</v>
      </c>
      <c r="AB177">
        <v>4475.95</v>
      </c>
      <c r="AC177" s="1">
        <f>(Table2[[#This Row],[Close Price]]/Table2[[#This Row],[Day Low]])-1</f>
        <v>1.1599556704839475E-2</v>
      </c>
      <c r="AD177" s="1">
        <f>(Table2[[#This Row],[Day High]]/Table2[[#This Row],[Close Price]])-1</f>
        <v>5.7758788587009446E-2</v>
      </c>
      <c r="AE177" s="1">
        <f>(Table2[[#This Row],[Close Price]]/Table2[[#This Row],[Current Week Low]])-1</f>
        <v>1.1599556704839475E-2</v>
      </c>
      <c r="AF177" s="1">
        <f>(Table2[[#This Row],[Current Week High]]/Table2[[#This Row],[Close Price]])-1</f>
        <v>8.9675236147628734E-2</v>
      </c>
      <c r="AG177" s="1">
        <f>(Table2[[#This Row],[Close Price]]/Table2[[#This Row],[Current Month Low]])-1</f>
        <v>1.1599556704839475E-2</v>
      </c>
      <c r="AH177" s="1">
        <f>(Table2[[#This Row],[Current Month High]]/Table2[[#This Row],[Close Price]])-1</f>
        <v>8.9675236147628734E-2</v>
      </c>
      <c r="AI177">
        <v>10.0399259908462</v>
      </c>
      <c r="AJ177">
        <v>147.44578313253001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0.18</v>
      </c>
      <c r="AM177" t="s">
        <v>3215</v>
      </c>
      <c r="AN177">
        <v>-5.31</v>
      </c>
      <c r="AO177" t="s">
        <v>3216</v>
      </c>
      <c r="AP177">
        <v>-2.6730746667825999E-2</v>
      </c>
      <c r="AQ177">
        <f>(Table2[[#This Row],[Sharpe Ratio]]-AVERAGE(Table2[Sharpe Ratio]))/_xlfn.STDEV.P(Table2[Sharpe Ratio])</f>
        <v>-1.038019825889299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3.4965256726905625</v>
      </c>
      <c r="AS177">
        <f>_xlfn.RANK.AVG(Table2[[#This Row],[1Y Return vs Nifty Z-Score]],Table2[1Y Return vs Nifty Z-Score])</f>
        <v>45</v>
      </c>
      <c r="AT177">
        <f>_xlfn.RANK.AVG(Table2[[#This Row],[6M Return vs Nifty Z-Score]],Table2[6M Return vs Nifty Z-Score])</f>
        <v>17</v>
      </c>
      <c r="AU177">
        <f>_xlfn.RANK.AVG(Table2[[#This Row],[Sharpe Ratio Z-Score]],Table2[Sharpe Ratio Z-Score])</f>
        <v>622</v>
      </c>
      <c r="AV177">
        <f>(Table2[[#This Row],[Rank 1Y]]+Table2[[#This Row],[Rank 6M]]+Table2[[#This Row],[Rank Sharpe]])/3</f>
        <v>228</v>
      </c>
    </row>
    <row r="178" spans="1:48" x14ac:dyDescent="0.3">
      <c r="A178" t="s">
        <v>444</v>
      </c>
      <c r="B178" t="s">
        <v>445</v>
      </c>
      <c r="C178" t="s">
        <v>3156</v>
      </c>
      <c r="D178" t="s">
        <v>24</v>
      </c>
      <c r="E178">
        <v>50718.209250742999</v>
      </c>
      <c r="F178">
        <v>206.77</v>
      </c>
      <c r="G178">
        <v>16.4152614502615</v>
      </c>
      <c r="H178">
        <f>(Table2[[#This Row],[1Y Return vs Nifty]]-AVERAGE(Table2[1Y Return vs Nifty]))/_xlfn.STDEV.P(Table2[1Y Return vs Nifty])</f>
        <v>-8.159348795055682E-2</v>
      </c>
      <c r="I178">
        <v>15.7556098836247</v>
      </c>
      <c r="J178">
        <f>(Table2[[#This Row],[1M Return vs Nifty]]-AVERAGE(Table2[1M Return vs Nifty]))/_xlfn.STDEV.P(Table2[1M Return vs Nifty])</f>
        <v>1.0396916936025957</v>
      </c>
      <c r="K178">
        <v>23.2155021225885</v>
      </c>
      <c r="L178">
        <f>(Table2[[#This Row],[6M Return vs Nifty]]-AVERAGE(Table2[6M Return vs Nifty]))/_xlfn.STDEV.P(Table2[6M Return vs Nifty])</f>
        <v>0.53945633342008359</v>
      </c>
      <c r="M178">
        <v>1.1351605080029901</v>
      </c>
      <c r="N178">
        <f>(Table2[[#This Row],[1W Return vs Nifty]]-AVERAGE(Table2[1W Return vs Nifty]))/_xlfn.STDEV.P(Table2[1W Return vs Nifty])</f>
        <v>8.0960231024684581E-2</v>
      </c>
      <c r="O178">
        <v>198.76</v>
      </c>
      <c r="P178">
        <v>194.56168754514499</v>
      </c>
      <c r="Q178">
        <v>177.86386889827</v>
      </c>
      <c r="R178">
        <v>77.169591482464995</v>
      </c>
      <c r="S178" s="1">
        <f>(Table2[[#This Row],[Close Price]]-Table2[[#This Row],[20D EMA]])/Table2[[#This Row],[20D EMA]]</f>
        <v>4.0299859126584923E-2</v>
      </c>
      <c r="T178" s="1">
        <f>(Table2[[#This Row],[Close Price]]-Table2[[#This Row],[50D EMA]])/Table2[[#This Row],[50D EMA]]</f>
        <v>6.2747772230451443E-2</v>
      </c>
      <c r="U178" s="1">
        <f>(Table2[[#This Row],[Close Price]]-Table2[[#This Row],[200D EMA]])/Table2[[#This Row],[200D EMA]]</f>
        <v>0.16251828592721659</v>
      </c>
      <c r="V178">
        <v>1.5984570845066799</v>
      </c>
      <c r="W178">
        <v>204.51</v>
      </c>
      <c r="X178">
        <v>207.93</v>
      </c>
      <c r="Y178">
        <v>200.2</v>
      </c>
      <c r="Z178">
        <v>207.93</v>
      </c>
      <c r="AA178">
        <v>200.2</v>
      </c>
      <c r="AB178">
        <v>207.93</v>
      </c>
      <c r="AC178" s="1">
        <f>(Table2[[#This Row],[Close Price]]/Table2[[#This Row],[Day Low]])-1</f>
        <v>1.1050804361645072E-2</v>
      </c>
      <c r="AD178" s="1">
        <f>(Table2[[#This Row],[Day High]]/Table2[[#This Row],[Close Price]])-1</f>
        <v>5.6100981767179814E-3</v>
      </c>
      <c r="AE178" s="1">
        <f>(Table2[[#This Row],[Close Price]]/Table2[[#This Row],[Current Week Low]])-1</f>
        <v>3.2817182817182822E-2</v>
      </c>
      <c r="AF178" s="1">
        <f>(Table2[[#This Row],[Current Week High]]/Table2[[#This Row],[Close Price]])-1</f>
        <v>5.6100981767179814E-3</v>
      </c>
      <c r="AG178" s="1">
        <f>(Table2[[#This Row],[Close Price]]/Table2[[#This Row],[Current Month Low]])-1</f>
        <v>3.2817182817182822E-2</v>
      </c>
      <c r="AH178" s="1">
        <f>(Table2[[#This Row],[Current Month High]]/Table2[[#This Row],[Close Price]])-1</f>
        <v>5.6100981767179814E-3</v>
      </c>
      <c r="AI178">
        <v>0.56100981767179803</v>
      </c>
      <c r="AJ178">
        <v>48.328550932568099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0.01</v>
      </c>
      <c r="AM178" t="s">
        <v>3215</v>
      </c>
      <c r="AN178">
        <v>9.56</v>
      </c>
      <c r="AO178" t="s">
        <v>3215</v>
      </c>
      <c r="AP178">
        <v>0.10547367712981801</v>
      </c>
      <c r="AQ178">
        <f>(Table2[[#This Row],[Sharpe Ratio]]-AVERAGE(Table2[Sharpe Ratio]))/_xlfn.STDEV.P(Table2[Sharpe Ratio])</f>
        <v>0.54073566284561569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2.1192504329424224</v>
      </c>
      <c r="AS178">
        <f>_xlfn.RANK.AVG(Table2[[#This Row],[1Y Return vs Nifty Z-Score]],Table2[1Y Return vs Nifty Z-Score])</f>
        <v>322</v>
      </c>
      <c r="AT178">
        <f>_xlfn.RANK.AVG(Table2[[#This Row],[6M Return vs Nifty Z-Score]],Table2[6M Return vs Nifty Z-Score])</f>
        <v>155</v>
      </c>
      <c r="AU178">
        <f>_xlfn.RANK.AVG(Table2[[#This Row],[Sharpe Ratio Z-Score]],Table2[Sharpe Ratio Z-Score])</f>
        <v>210</v>
      </c>
      <c r="AV178">
        <f>(Table2[[#This Row],[Rank 1Y]]+Table2[[#This Row],[Rank 6M]]+Table2[[#This Row],[Rank Sharpe]])/3</f>
        <v>229</v>
      </c>
    </row>
    <row r="179" spans="1:48" x14ac:dyDescent="0.3">
      <c r="A179" t="s">
        <v>174</v>
      </c>
      <c r="B179" t="s">
        <v>175</v>
      </c>
      <c r="C179" t="s">
        <v>3156</v>
      </c>
      <c r="D179" t="s">
        <v>141</v>
      </c>
      <c r="E179">
        <v>148306.5730944</v>
      </c>
      <c r="F179">
        <v>449.4</v>
      </c>
      <c r="G179">
        <v>46.321153014910699</v>
      </c>
      <c r="H179">
        <f>(Table2[[#This Row],[1Y Return vs Nifty]]-AVERAGE(Table2[1Y Return vs Nifty]))/_xlfn.STDEV.P(Table2[1Y Return vs Nifty])</f>
        <v>0.46391033202979032</v>
      </c>
      <c r="I179">
        <v>8.9976727067376405</v>
      </c>
      <c r="J179">
        <f>(Table2[[#This Row],[1M Return vs Nifty]]-AVERAGE(Table2[1M Return vs Nifty]))/_xlfn.STDEV.P(Table2[1M Return vs Nifty])</f>
        <v>0.38304231955643575</v>
      </c>
      <c r="K179">
        <v>-6.3478790377133896</v>
      </c>
      <c r="L179">
        <f>(Table2[[#This Row],[6M Return vs Nifty]]-AVERAGE(Table2[6M Return vs Nifty]))/_xlfn.STDEV.P(Table2[6M Return vs Nifty])</f>
        <v>-0.43326832520832975</v>
      </c>
      <c r="M179">
        <v>1.52685360475709</v>
      </c>
      <c r="N179">
        <f>(Table2[[#This Row],[1W Return vs Nifty]]-AVERAGE(Table2[1W Return vs Nifty]))/_xlfn.STDEV.P(Table2[1W Return vs Nifty])</f>
        <v>0.18169075765722073</v>
      </c>
      <c r="O179">
        <v>461.48</v>
      </c>
      <c r="P179">
        <v>475.79928675050701</v>
      </c>
      <c r="Q179">
        <v>450.05666363032799</v>
      </c>
      <c r="R179">
        <v>42.1118070420751</v>
      </c>
      <c r="S179" s="1">
        <f>(Table2[[#This Row],[Close Price]]-Table2[[#This Row],[20D EMA]])/Table2[[#This Row],[20D EMA]]</f>
        <v>-2.6176649042212102E-2</v>
      </c>
      <c r="T179" s="1">
        <f>(Table2[[#This Row],[Close Price]]-Table2[[#This Row],[50D EMA]])/Table2[[#This Row],[50D EMA]]</f>
        <v>-5.5484082228878837E-2</v>
      </c>
      <c r="U179" s="1">
        <f>(Table2[[#This Row],[Close Price]]-Table2[[#This Row],[200D EMA]])/Table2[[#This Row],[200D EMA]]</f>
        <v>-1.4590687870969707E-3</v>
      </c>
      <c r="V179">
        <v>0.81616324133134599</v>
      </c>
      <c r="W179">
        <v>447.6</v>
      </c>
      <c r="X179">
        <v>462.1</v>
      </c>
      <c r="Y179">
        <v>436.65</v>
      </c>
      <c r="Z179">
        <v>469.4</v>
      </c>
      <c r="AA179">
        <v>436.65</v>
      </c>
      <c r="AB179">
        <v>469.4</v>
      </c>
      <c r="AC179" s="1">
        <f>(Table2[[#This Row],[Close Price]]/Table2[[#This Row],[Day Low]])-1</f>
        <v>4.0214477211795163E-3</v>
      </c>
      <c r="AD179" s="1">
        <f>(Table2[[#This Row],[Day High]]/Table2[[#This Row],[Close Price]])-1</f>
        <v>2.8259902091677835E-2</v>
      </c>
      <c r="AE179" s="1">
        <f>(Table2[[#This Row],[Close Price]]/Table2[[#This Row],[Current Week Low]])-1</f>
        <v>2.9199587770525559E-2</v>
      </c>
      <c r="AF179" s="1">
        <f>(Table2[[#This Row],[Current Week High]]/Table2[[#This Row],[Close Price]])-1</f>
        <v>4.4503782821539772E-2</v>
      </c>
      <c r="AG179" s="1">
        <f>(Table2[[#This Row],[Close Price]]/Table2[[#This Row],[Current Month Low]])-1</f>
        <v>2.9199587770525559E-2</v>
      </c>
      <c r="AH179" s="1">
        <f>(Table2[[#This Row],[Current Month High]]/Table2[[#This Row],[Close Price]])-1</f>
        <v>4.4503782821539772E-2</v>
      </c>
      <c r="AI179">
        <v>29.0609701824655</v>
      </c>
      <c r="AJ179">
        <v>72.846153846153797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-0.15</v>
      </c>
      <c r="AM179" t="s">
        <v>3216</v>
      </c>
      <c r="AN179">
        <v>2.52</v>
      </c>
      <c r="AO179" t="s">
        <v>3215</v>
      </c>
      <c r="AP179">
        <v>0.17952828547118799</v>
      </c>
      <c r="AQ179">
        <f>(Table2[[#This Row],[Sharpe Ratio]]-AVERAGE(Table2[Sharpe Ratio]))/_xlfn.STDEV.P(Table2[Sharpe Ratio])</f>
        <v>1.4250791365859836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166</v>
      </c>
      <c r="AT179">
        <f>_xlfn.RANK.AVG(Table2[[#This Row],[6M Return vs Nifty Z-Score]],Table2[6M Return vs Nifty Z-Score])</f>
        <v>464</v>
      </c>
      <c r="AU179">
        <f>_xlfn.RANK.AVG(Table2[[#This Row],[Sharpe Ratio Z-Score]],Table2[Sharpe Ratio Z-Score])</f>
        <v>58</v>
      </c>
      <c r="AV179">
        <f>(Table2[[#This Row],[Rank 1Y]]+Table2[[#This Row],[Rank 6M]]+Table2[[#This Row],[Rank Sharpe]])/3</f>
        <v>229.33333333333334</v>
      </c>
    </row>
    <row r="180" spans="1:48" x14ac:dyDescent="0.3">
      <c r="A180" t="s">
        <v>1026</v>
      </c>
      <c r="B180" t="s">
        <v>1027</v>
      </c>
      <c r="C180" t="s">
        <v>3160</v>
      </c>
      <c r="D180" t="s">
        <v>51</v>
      </c>
      <c r="E180">
        <v>13430.827003819901</v>
      </c>
      <c r="F180">
        <v>1096.0999999999999</v>
      </c>
      <c r="G180">
        <v>49.967044542152102</v>
      </c>
      <c r="H180">
        <f>(Table2[[#This Row],[1Y Return vs Nifty]]-AVERAGE(Table2[1Y Return vs Nifty]))/_xlfn.STDEV.P(Table2[1Y Return vs Nifty])</f>
        <v>0.53041387535484941</v>
      </c>
      <c r="I180">
        <v>2.1369596298187901</v>
      </c>
      <c r="J180">
        <f>(Table2[[#This Row],[1M Return vs Nifty]]-AVERAGE(Table2[1M Return vs Nifty]))/_xlfn.STDEV.P(Table2[1M Return vs Nifty])</f>
        <v>-0.28359349393957917</v>
      </c>
      <c r="K180">
        <v>22.150233785684801</v>
      </c>
      <c r="L180">
        <f>(Table2[[#This Row],[6M Return vs Nifty]]-AVERAGE(Table2[6M Return vs Nifty]))/_xlfn.STDEV.P(Table2[6M Return vs Nifty])</f>
        <v>0.50440578308743944</v>
      </c>
      <c r="M180">
        <v>5.1483731454634603</v>
      </c>
      <c r="N180">
        <f>(Table2[[#This Row],[1W Return vs Nifty]]-AVERAGE(Table2[1W Return vs Nifty]))/_xlfn.STDEV.P(Table2[1W Return vs Nifty])</f>
        <v>1.1130259626133308</v>
      </c>
      <c r="O180">
        <v>1081.8699999999999</v>
      </c>
      <c r="P180">
        <v>1081.0090855728799</v>
      </c>
      <c r="Q180">
        <v>934.16711009860103</v>
      </c>
      <c r="R180">
        <v>55.568670427195997</v>
      </c>
      <c r="S180" s="1">
        <f>(Table2[[#This Row],[Close Price]]-Table2[[#This Row],[20D EMA]])/Table2[[#This Row],[20D EMA]]</f>
        <v>1.3153151487701869E-2</v>
      </c>
      <c r="T180" s="1">
        <f>(Table2[[#This Row],[Close Price]]-Table2[[#This Row],[50D EMA]])/Table2[[#This Row],[50D EMA]]</f>
        <v>1.3960025524783218E-2</v>
      </c>
      <c r="U180" s="1">
        <f>(Table2[[#This Row],[Close Price]]-Table2[[#This Row],[200D EMA]])/Table2[[#This Row],[200D EMA]]</f>
        <v>0.17334467051008348</v>
      </c>
      <c r="V180">
        <v>0.59806143549708002</v>
      </c>
      <c r="W180">
        <v>1090</v>
      </c>
      <c r="X180">
        <v>1119.95</v>
      </c>
      <c r="Y180">
        <v>1044.6500000000001</v>
      </c>
      <c r="Z180">
        <v>1164</v>
      </c>
      <c r="AA180">
        <v>1012.05</v>
      </c>
      <c r="AB180">
        <v>1164</v>
      </c>
      <c r="AC180" s="1">
        <f>(Table2[[#This Row],[Close Price]]/Table2[[#This Row],[Day Low]])-1</f>
        <v>5.596330275229322E-3</v>
      </c>
      <c r="AD180" s="1">
        <f>(Table2[[#This Row],[Day High]]/Table2[[#This Row],[Close Price]])-1</f>
        <v>2.1758963598212056E-2</v>
      </c>
      <c r="AE180" s="1">
        <f>(Table2[[#This Row],[Close Price]]/Table2[[#This Row],[Current Week Low]])-1</f>
        <v>4.9250945292681481E-2</v>
      </c>
      <c r="AF180" s="1">
        <f>(Table2[[#This Row],[Current Week High]]/Table2[[#This Row],[Close Price]])-1</f>
        <v>6.1946902654867353E-2</v>
      </c>
      <c r="AG180" s="1">
        <f>(Table2[[#This Row],[Close Price]]/Table2[[#This Row],[Current Month Low]])-1</f>
        <v>8.3049256459660992E-2</v>
      </c>
      <c r="AH180" s="1">
        <f>(Table2[[#This Row],[Current Month High]]/Table2[[#This Row],[Close Price]])-1</f>
        <v>6.1946902654867353E-2</v>
      </c>
      <c r="AI180">
        <v>21.804579874099002</v>
      </c>
      <c r="AJ180">
        <v>76.990150169546197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0.06</v>
      </c>
      <c r="AM180" t="s">
        <v>3215</v>
      </c>
      <c r="AN180">
        <v>1.85</v>
      </c>
      <c r="AO180" t="s">
        <v>3215</v>
      </c>
      <c r="AP180">
        <v>5.5023800558333003E-2</v>
      </c>
      <c r="AQ180">
        <f>(Table2[[#This Row],[Sharpe Ratio]]-AVERAGE(Table2[Sharpe Ratio]))/_xlfn.STDEV.P(Table2[Sharpe Ratio])</f>
        <v>-6.1725414138786461E-2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1.802526712977254</v>
      </c>
      <c r="AS180">
        <f>_xlfn.RANK.AVG(Table2[[#This Row],[1Y Return vs Nifty Z-Score]],Table2[1Y Return vs Nifty Z-Score])</f>
        <v>158</v>
      </c>
      <c r="AT180">
        <f>_xlfn.RANK.AVG(Table2[[#This Row],[6M Return vs Nifty Z-Score]],Table2[6M Return vs Nifty Z-Score])</f>
        <v>162</v>
      </c>
      <c r="AU180">
        <f>_xlfn.RANK.AVG(Table2[[#This Row],[Sharpe Ratio Z-Score]],Table2[Sharpe Ratio Z-Score])</f>
        <v>369</v>
      </c>
      <c r="AV180">
        <f>(Table2[[#This Row],[Rank 1Y]]+Table2[[#This Row],[Rank 6M]]+Table2[[#This Row],[Rank Sharpe]])/3</f>
        <v>229.66666666666666</v>
      </c>
    </row>
    <row r="181" spans="1:48" x14ac:dyDescent="0.3">
      <c r="A181" t="s">
        <v>914</v>
      </c>
      <c r="B181" t="s">
        <v>915</v>
      </c>
      <c r="C181" t="s">
        <v>3158</v>
      </c>
      <c r="D181" t="s">
        <v>916</v>
      </c>
      <c r="E181">
        <v>16820.37776594</v>
      </c>
      <c r="F181">
        <v>2771.65</v>
      </c>
      <c r="G181">
        <v>84.818721881257503</v>
      </c>
      <c r="H181">
        <f>(Table2[[#This Row],[1Y Return vs Nifty]]-AVERAGE(Table2[1Y Return vs Nifty]))/_xlfn.STDEV.P(Table2[1Y Return vs Nifty])</f>
        <v>1.1661321946066201</v>
      </c>
      <c r="I181">
        <v>18.2425339474688</v>
      </c>
      <c r="J181">
        <f>(Table2[[#This Row],[1M Return vs Nifty]]-AVERAGE(Table2[1M Return vs Nifty]))/_xlfn.STDEV.P(Table2[1M Return vs Nifty])</f>
        <v>1.2813389725102393</v>
      </c>
      <c r="K181">
        <v>46.0821209658234</v>
      </c>
      <c r="L181">
        <f>(Table2[[#This Row],[6M Return vs Nifty]]-AVERAGE(Table2[6M Return vs Nifty]))/_xlfn.STDEV.P(Table2[6M Return vs Nifty])</f>
        <v>1.2918372565514276</v>
      </c>
      <c r="M181">
        <v>-0.375838079154028</v>
      </c>
      <c r="N181">
        <f>(Table2[[#This Row],[1W Return vs Nifty]]-AVERAGE(Table2[1W Return vs Nifty]))/_xlfn.STDEV.P(Table2[1W Return vs Nifty])</f>
        <v>-0.30761869642293416</v>
      </c>
      <c r="O181">
        <v>2737.6</v>
      </c>
      <c r="P181">
        <v>2662.2003493587099</v>
      </c>
      <c r="Q181">
        <v>2086.17814427856</v>
      </c>
      <c r="R181">
        <v>53.056672915355897</v>
      </c>
      <c r="S181" s="1">
        <f>(Table2[[#This Row],[Close Price]]-Table2[[#This Row],[20D EMA]])/Table2[[#This Row],[20D EMA]]</f>
        <v>1.2437901811806028E-2</v>
      </c>
      <c r="T181" s="1">
        <f>(Table2[[#This Row],[Close Price]]-Table2[[#This Row],[50D EMA]])/Table2[[#This Row],[50D EMA]]</f>
        <v>4.1112477003338692E-2</v>
      </c>
      <c r="U181" s="1">
        <f>(Table2[[#This Row],[Close Price]]-Table2[[#This Row],[200D EMA]])/Table2[[#This Row],[200D EMA]]</f>
        <v>0.32857781469975528</v>
      </c>
      <c r="V181">
        <v>0.67876311462445005</v>
      </c>
      <c r="W181">
        <v>2751.9</v>
      </c>
      <c r="X181">
        <v>2847.05</v>
      </c>
      <c r="Y181">
        <v>2751.9</v>
      </c>
      <c r="Z181">
        <v>2901</v>
      </c>
      <c r="AA181">
        <v>2751.9</v>
      </c>
      <c r="AB181">
        <v>2901</v>
      </c>
      <c r="AC181" s="1">
        <f>(Table2[[#This Row],[Close Price]]/Table2[[#This Row],[Day Low]])-1</f>
        <v>7.1768596242596239E-3</v>
      </c>
      <c r="AD181" s="1">
        <f>(Table2[[#This Row],[Day High]]/Table2[[#This Row],[Close Price]])-1</f>
        <v>2.7204012050583648E-2</v>
      </c>
      <c r="AE181" s="1">
        <f>(Table2[[#This Row],[Close Price]]/Table2[[#This Row],[Current Week Low]])-1</f>
        <v>7.1768596242596239E-3</v>
      </c>
      <c r="AF181" s="1">
        <f>(Table2[[#This Row],[Current Week High]]/Table2[[#This Row],[Close Price]])-1</f>
        <v>4.6668951707466544E-2</v>
      </c>
      <c r="AG181" s="1">
        <f>(Table2[[#This Row],[Close Price]]/Table2[[#This Row],[Current Month Low]])-1</f>
        <v>7.1768596242596239E-3</v>
      </c>
      <c r="AH181" s="1">
        <f>(Table2[[#This Row],[Current Month High]]/Table2[[#This Row],[Close Price]])-1</f>
        <v>4.6668951707466544E-2</v>
      </c>
      <c r="AI181">
        <v>9.6314469720202691</v>
      </c>
      <c r="AJ181">
        <v>126.146377284595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0.24</v>
      </c>
      <c r="AM181" t="s">
        <v>3215</v>
      </c>
      <c r="AN181">
        <v>2.4900000000000002</v>
      </c>
      <c r="AO181" t="s">
        <v>3215</v>
      </c>
      <c r="AQ181">
        <f>(Table2[[#This Row],[Sharpe Ratio]]-AVERAGE(Table2[Sharpe Ratio]))/_xlfn.STDEV.P(Table2[Sharpe Ratio])</f>
        <v>-0.71880726243977788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2.7128824648055749</v>
      </c>
      <c r="AS181">
        <f>_xlfn.RANK.AVG(Table2[[#This Row],[1Y Return vs Nifty Z-Score]],Table2[1Y Return vs Nifty Z-Score])</f>
        <v>82</v>
      </c>
      <c r="AT181">
        <f>_xlfn.RANK.AVG(Table2[[#This Row],[6M Return vs Nifty Z-Score]],Table2[6M Return vs Nifty Z-Score])</f>
        <v>66</v>
      </c>
      <c r="AU181">
        <f>_xlfn.RANK.AVG(Table2[[#This Row],[Sharpe Ratio Z-Score]],Table2[Sharpe Ratio Z-Score])</f>
        <v>541.5</v>
      </c>
      <c r="AV181">
        <f>(Table2[[#This Row],[Rank 1Y]]+Table2[[#This Row],[Rank 6M]]+Table2[[#This Row],[Rank Sharpe]])/3</f>
        <v>229.83333333333334</v>
      </c>
    </row>
    <row r="182" spans="1:48" x14ac:dyDescent="0.3">
      <c r="A182" t="s">
        <v>730</v>
      </c>
      <c r="B182" t="s">
        <v>731</v>
      </c>
      <c r="C182" t="s">
        <v>3162</v>
      </c>
      <c r="D182" t="s">
        <v>541</v>
      </c>
      <c r="E182">
        <v>23856.44107058</v>
      </c>
      <c r="F182">
        <v>1303.45</v>
      </c>
      <c r="G182">
        <v>80.957863903315896</v>
      </c>
      <c r="H182">
        <f>(Table2[[#This Row],[1Y Return vs Nifty]]-AVERAGE(Table2[1Y Return vs Nifty]))/_xlfn.STDEV.P(Table2[1Y Return vs Nifty])</f>
        <v>1.0957075168866517</v>
      </c>
      <c r="I182">
        <v>2.3829150891150301</v>
      </c>
      <c r="J182">
        <f>(Table2[[#This Row],[1M Return vs Nifty]]-AVERAGE(Table2[1M Return vs Nifty]))/_xlfn.STDEV.P(Table2[1M Return vs Nifty])</f>
        <v>-0.25969470734794242</v>
      </c>
      <c r="K182">
        <v>6.8090068882738999</v>
      </c>
      <c r="L182">
        <f>(Table2[[#This Row],[6M Return vs Nifty]]-AVERAGE(Table2[6M Return vs Nifty]))/_xlfn.STDEV.P(Table2[6M Return vs Nifty])</f>
        <v>-3.6698345807256722E-4</v>
      </c>
      <c r="M182">
        <v>-6.2289712824626298</v>
      </c>
      <c r="N182">
        <f>(Table2[[#This Row],[1W Return vs Nifty]]-AVERAGE(Table2[1W Return vs Nifty]))/_xlfn.STDEV.P(Table2[1W Return vs Nifty])</f>
        <v>-1.812851223892765</v>
      </c>
      <c r="O182">
        <v>1340.35</v>
      </c>
      <c r="P182">
        <v>1376.30135246025</v>
      </c>
      <c r="Q182">
        <v>1245.1192725067101</v>
      </c>
      <c r="R182">
        <v>40.311474454996997</v>
      </c>
      <c r="S182" s="1">
        <f>(Table2[[#This Row],[Close Price]]-Table2[[#This Row],[20D EMA]])/Table2[[#This Row],[20D EMA]]</f>
        <v>-2.7530122729137813E-2</v>
      </c>
      <c r="T182" s="1">
        <f>(Table2[[#This Row],[Close Price]]-Table2[[#This Row],[50D EMA]])/Table2[[#This Row],[50D EMA]]</f>
        <v>-5.2932704258425847E-2</v>
      </c>
      <c r="U182" s="1">
        <f>(Table2[[#This Row],[Close Price]]-Table2[[#This Row],[200D EMA]])/Table2[[#This Row],[200D EMA]]</f>
        <v>4.6847501907071792E-2</v>
      </c>
      <c r="V182">
        <v>1.3524624109454999</v>
      </c>
      <c r="W182">
        <v>1294</v>
      </c>
      <c r="X182">
        <v>1324.75</v>
      </c>
      <c r="Y182">
        <v>1294</v>
      </c>
      <c r="Z182">
        <v>1409</v>
      </c>
      <c r="AA182">
        <v>1294</v>
      </c>
      <c r="AB182">
        <v>1422</v>
      </c>
      <c r="AC182" s="1">
        <f>(Table2[[#This Row],[Close Price]]/Table2[[#This Row],[Day Low]])-1</f>
        <v>7.3029366306027743E-3</v>
      </c>
      <c r="AD182" s="1">
        <f>(Table2[[#This Row],[Day High]]/Table2[[#This Row],[Close Price]])-1</f>
        <v>1.6341248225862026E-2</v>
      </c>
      <c r="AE182" s="1">
        <f>(Table2[[#This Row],[Close Price]]/Table2[[#This Row],[Current Week Low]])-1</f>
        <v>7.3029366306027743E-3</v>
      </c>
      <c r="AF182" s="1">
        <f>(Table2[[#This Row],[Current Week High]]/Table2[[#This Row],[Close Price]])-1</f>
        <v>8.0977406114542072E-2</v>
      </c>
      <c r="AG182" s="1">
        <f>(Table2[[#This Row],[Close Price]]/Table2[[#This Row],[Current Month Low]])-1</f>
        <v>7.3029366306027743E-3</v>
      </c>
      <c r="AH182" s="1">
        <f>(Table2[[#This Row],[Current Month High]]/Table2[[#This Row],[Close Price]])-1</f>
        <v>9.0950937895584838E-2</v>
      </c>
      <c r="AI182">
        <v>36.249952050327899</v>
      </c>
      <c r="AJ182">
        <v>108.368635600671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-0.1</v>
      </c>
      <c r="AM182" t="s">
        <v>3216</v>
      </c>
      <c r="AN182">
        <v>2.2999999999999998</v>
      </c>
      <c r="AO182" t="s">
        <v>3215</v>
      </c>
      <c r="AP182">
        <v>7.5772827305204002E-2</v>
      </c>
      <c r="AQ182">
        <f>(Table2[[#This Row],[Sharpe Ratio]]-AVERAGE(Table2[Sharpe Ratio]))/_xlfn.STDEV.P(Table2[Sharpe Ratio])</f>
        <v>0.18605479564201446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88</v>
      </c>
      <c r="AT182">
        <f>_xlfn.RANK.AVG(Table2[[#This Row],[6M Return vs Nifty Z-Score]],Table2[6M Return vs Nifty Z-Score])</f>
        <v>303</v>
      </c>
      <c r="AU182">
        <f>_xlfn.RANK.AVG(Table2[[#This Row],[Sharpe Ratio Z-Score]],Table2[Sharpe Ratio Z-Score])</f>
        <v>300</v>
      </c>
      <c r="AV182">
        <f>(Table2[[#This Row],[Rank 1Y]]+Table2[[#This Row],[Rank 6M]]+Table2[[#This Row],[Rank Sharpe]])/3</f>
        <v>230.33333333333334</v>
      </c>
    </row>
    <row r="183" spans="1:48" x14ac:dyDescent="0.3">
      <c r="A183" t="s">
        <v>595</v>
      </c>
      <c r="B183" t="s">
        <v>596</v>
      </c>
      <c r="C183" t="s">
        <v>3158</v>
      </c>
      <c r="D183" t="s">
        <v>201</v>
      </c>
      <c r="E183">
        <v>31987.92997239</v>
      </c>
      <c r="F183">
        <v>9816.7000000000007</v>
      </c>
      <c r="G183">
        <v>30.687180487670702</v>
      </c>
      <c r="H183">
        <f>(Table2[[#This Row],[1Y Return vs Nifty]]-AVERAGE(Table2[1Y Return vs Nifty]))/_xlfn.STDEV.P(Table2[1Y Return vs Nifty])</f>
        <v>0.17873603061694227</v>
      </c>
      <c r="I183">
        <v>18.169648026636001</v>
      </c>
      <c r="J183">
        <f>(Table2[[#This Row],[1M Return vs Nifty]]-AVERAGE(Table2[1M Return vs Nifty]))/_xlfn.STDEV.P(Table2[1M Return vs Nifty])</f>
        <v>1.2742568566161578</v>
      </c>
      <c r="K183">
        <v>32.608874240940601</v>
      </c>
      <c r="L183">
        <f>(Table2[[#This Row],[6M Return vs Nifty]]-AVERAGE(Table2[6M Return vs Nifty]))/_xlfn.STDEV.P(Table2[6M Return vs Nifty])</f>
        <v>0.84852668764138006</v>
      </c>
      <c r="M183">
        <v>2.3589713782044299</v>
      </c>
      <c r="N183">
        <f>(Table2[[#This Row],[1W Return vs Nifty]]-AVERAGE(Table2[1W Return vs Nifty]))/_xlfn.STDEV.P(Table2[1W Return vs Nifty])</f>
        <v>0.39568396364998532</v>
      </c>
      <c r="O183">
        <v>9466.1200000000008</v>
      </c>
      <c r="P183">
        <v>9003.2700837338307</v>
      </c>
      <c r="Q183">
        <v>7803.0059023916501</v>
      </c>
      <c r="R183">
        <v>56.097517135939299</v>
      </c>
      <c r="S183" s="1">
        <f>(Table2[[#This Row],[Close Price]]-Table2[[#This Row],[20D EMA]])/Table2[[#This Row],[20D EMA]]</f>
        <v>3.7035237246094484E-2</v>
      </c>
      <c r="T183" s="1">
        <f>(Table2[[#This Row],[Close Price]]-Table2[[#This Row],[50D EMA]])/Table2[[#This Row],[50D EMA]]</f>
        <v>9.0348274427065153E-2</v>
      </c>
      <c r="U183" s="1">
        <f>(Table2[[#This Row],[Close Price]]-Table2[[#This Row],[200D EMA]])/Table2[[#This Row],[200D EMA]]</f>
        <v>0.25806645833641445</v>
      </c>
      <c r="V183">
        <v>2.6891405827415702</v>
      </c>
      <c r="W183">
        <v>9723.1</v>
      </c>
      <c r="X183">
        <v>10070</v>
      </c>
      <c r="Y183">
        <v>9723.1</v>
      </c>
      <c r="Z183">
        <v>10633</v>
      </c>
      <c r="AA183">
        <v>9723.1</v>
      </c>
      <c r="AB183">
        <v>10633</v>
      </c>
      <c r="AC183" s="1">
        <f>(Table2[[#This Row],[Close Price]]/Table2[[#This Row],[Day Low]])-1</f>
        <v>9.626559430634396E-3</v>
      </c>
      <c r="AD183" s="1">
        <f>(Table2[[#This Row],[Day High]]/Table2[[#This Row],[Close Price]])-1</f>
        <v>2.5802968410973071E-2</v>
      </c>
      <c r="AE183" s="1">
        <f>(Table2[[#This Row],[Close Price]]/Table2[[#This Row],[Current Week Low]])-1</f>
        <v>9.626559430634396E-3</v>
      </c>
      <c r="AF183" s="1">
        <f>(Table2[[#This Row],[Current Week High]]/Table2[[#This Row],[Close Price]])-1</f>
        <v>8.3154216793830837E-2</v>
      </c>
      <c r="AG183" s="1">
        <f>(Table2[[#This Row],[Close Price]]/Table2[[#This Row],[Current Month Low]])-1</f>
        <v>9.626559430634396E-3</v>
      </c>
      <c r="AH183" s="1">
        <f>(Table2[[#This Row],[Current Month High]]/Table2[[#This Row],[Close Price]])-1</f>
        <v>8.3154216793830837E-2</v>
      </c>
      <c r="AI183">
        <v>8.3154216793830802</v>
      </c>
      <c r="AJ183">
        <v>64.818965589610499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0.28000000000000003</v>
      </c>
      <c r="AM183" t="s">
        <v>3215</v>
      </c>
      <c r="AN183">
        <v>15.56</v>
      </c>
      <c r="AO183" t="s">
        <v>3215</v>
      </c>
      <c r="AP183">
        <v>6.2147413882034E-2</v>
      </c>
      <c r="AQ183">
        <f>(Table2[[#This Row],[Sharpe Ratio]]-AVERAGE(Table2[Sharpe Ratio]))/_xlfn.STDEV.P(Table2[Sharpe Ratio])</f>
        <v>2.334317366907886E-2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2.7205467121935443</v>
      </c>
      <c r="AS183">
        <f>_xlfn.RANK.AVG(Table2[[#This Row],[1Y Return vs Nifty Z-Score]],Table2[1Y Return vs Nifty Z-Score])</f>
        <v>240</v>
      </c>
      <c r="AT183">
        <f>_xlfn.RANK.AVG(Table2[[#This Row],[6M Return vs Nifty Z-Score]],Table2[6M Return vs Nifty Z-Score])</f>
        <v>106</v>
      </c>
      <c r="AU183">
        <f>_xlfn.RANK.AVG(Table2[[#This Row],[Sharpe Ratio Z-Score]],Table2[Sharpe Ratio Z-Score])</f>
        <v>346</v>
      </c>
      <c r="AV183">
        <f>(Table2[[#This Row],[Rank 1Y]]+Table2[[#This Row],[Rank 6M]]+Table2[[#This Row],[Rank Sharpe]])/3</f>
        <v>230.66666666666666</v>
      </c>
    </row>
    <row r="184" spans="1:48" x14ac:dyDescent="0.3">
      <c r="A184" t="s">
        <v>1022</v>
      </c>
      <c r="B184" t="s">
        <v>1023</v>
      </c>
      <c r="C184" t="s">
        <v>3165</v>
      </c>
      <c r="D184" t="s">
        <v>114</v>
      </c>
      <c r="E184">
        <v>13543.397660299999</v>
      </c>
      <c r="F184">
        <v>202.45</v>
      </c>
      <c r="G184">
        <v>37.944823318479401</v>
      </c>
      <c r="H184">
        <f>(Table2[[#This Row],[1Y Return vs Nifty]]-AVERAGE(Table2[1Y Return vs Nifty]))/_xlfn.STDEV.P(Table2[1Y Return vs Nifty])</f>
        <v>0.31112037634696621</v>
      </c>
      <c r="I184">
        <v>12.7452151444935</v>
      </c>
      <c r="J184">
        <f>(Table2[[#This Row],[1M Return vs Nifty]]-AVERAGE(Table2[1M Return vs Nifty]))/_xlfn.STDEV.P(Table2[1M Return vs Nifty])</f>
        <v>0.74718027046549484</v>
      </c>
      <c r="K184">
        <v>3.1564346239763501</v>
      </c>
      <c r="L184">
        <f>(Table2[[#This Row],[6M Return vs Nifty]]-AVERAGE(Table2[6M Return vs Nifty]))/_xlfn.STDEV.P(Table2[6M Return vs Nifty])</f>
        <v>-0.12054765865348598</v>
      </c>
      <c r="M184">
        <v>3.4238682765214001</v>
      </c>
      <c r="N184">
        <f>(Table2[[#This Row],[1W Return vs Nifty]]-AVERAGE(Table2[1W Return vs Nifty]))/_xlfn.STDEV.P(Table2[1W Return vs Nifty])</f>
        <v>0.66954027172825603</v>
      </c>
      <c r="O184">
        <v>193.89</v>
      </c>
      <c r="P184">
        <v>194.628686393827</v>
      </c>
      <c r="Q184">
        <v>182.08231441007101</v>
      </c>
      <c r="R184">
        <v>65.794945412036697</v>
      </c>
      <c r="S184" s="1">
        <f>(Table2[[#This Row],[Close Price]]-Table2[[#This Row],[20D EMA]])/Table2[[#This Row],[20D EMA]]</f>
        <v>4.414874413327146E-2</v>
      </c>
      <c r="T184" s="1">
        <f>(Table2[[#This Row],[Close Price]]-Table2[[#This Row],[50D EMA]])/Table2[[#This Row],[50D EMA]]</f>
        <v>4.0185821273780432E-2</v>
      </c>
      <c r="U184" s="1">
        <f>(Table2[[#This Row],[Close Price]]-Table2[[#This Row],[200D EMA]])/Table2[[#This Row],[200D EMA]]</f>
        <v>0.11185976878599277</v>
      </c>
      <c r="V184">
        <v>0.65068938835495105</v>
      </c>
      <c r="W184">
        <v>198.58</v>
      </c>
      <c r="X184">
        <v>204.88</v>
      </c>
      <c r="Y184">
        <v>192.35</v>
      </c>
      <c r="Z184">
        <v>207.2</v>
      </c>
      <c r="AA184">
        <v>192.35</v>
      </c>
      <c r="AB184">
        <v>207.2</v>
      </c>
      <c r="AC184" s="1">
        <f>(Table2[[#This Row],[Close Price]]/Table2[[#This Row],[Day Low]])-1</f>
        <v>1.9488367408601048E-2</v>
      </c>
      <c r="AD184" s="1">
        <f>(Table2[[#This Row],[Day High]]/Table2[[#This Row],[Close Price]])-1</f>
        <v>1.200296369473941E-2</v>
      </c>
      <c r="AE184" s="1">
        <f>(Table2[[#This Row],[Close Price]]/Table2[[#This Row],[Current Week Low]])-1</f>
        <v>5.250844814140887E-2</v>
      </c>
      <c r="AF184" s="1">
        <f>(Table2[[#This Row],[Current Week High]]/Table2[[#This Row],[Close Price]])-1</f>
        <v>2.3462583353914601E-2</v>
      </c>
      <c r="AG184" s="1">
        <f>(Table2[[#This Row],[Close Price]]/Table2[[#This Row],[Current Month Low]])-1</f>
        <v>5.250844814140887E-2</v>
      </c>
      <c r="AH184" s="1">
        <f>(Table2[[#This Row],[Current Month High]]/Table2[[#This Row],[Close Price]])-1</f>
        <v>2.3462583353914601E-2</v>
      </c>
      <c r="AI184">
        <v>20.913805877994498</v>
      </c>
      <c r="AJ184">
        <v>64.593495934959293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0.06</v>
      </c>
      <c r="AM184" t="s">
        <v>3215</v>
      </c>
      <c r="AN184">
        <v>8.8699999999999992</v>
      </c>
      <c r="AO184" t="s">
        <v>3215</v>
      </c>
      <c r="AP184">
        <v>0.13357311216637699</v>
      </c>
      <c r="AQ184">
        <f>(Table2[[#This Row],[Sharpe Ratio]]-AVERAGE(Table2[Sharpe Ratio]))/_xlfn.STDEV.P(Table2[Sharpe Ratio])</f>
        <v>0.87629279489907608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209</v>
      </c>
      <c r="AT184">
        <f>_xlfn.RANK.AVG(Table2[[#This Row],[6M Return vs Nifty Z-Score]],Table2[6M Return vs Nifty Z-Score])</f>
        <v>350</v>
      </c>
      <c r="AU184">
        <f>_xlfn.RANK.AVG(Table2[[#This Row],[Sharpe Ratio Z-Score]],Table2[Sharpe Ratio Z-Score])</f>
        <v>135</v>
      </c>
      <c r="AV184">
        <f>(Table2[[#This Row],[Rank 1Y]]+Table2[[#This Row],[Rank 6M]]+Table2[[#This Row],[Rank Sharpe]])/3</f>
        <v>231.33333333333334</v>
      </c>
    </row>
    <row r="185" spans="1:48" x14ac:dyDescent="0.3">
      <c r="A185" t="s">
        <v>1330</v>
      </c>
      <c r="B185" t="s">
        <v>1331</v>
      </c>
      <c r="C185" t="s">
        <v>3166</v>
      </c>
      <c r="D185" t="s">
        <v>260</v>
      </c>
      <c r="E185">
        <v>8561.4032302399992</v>
      </c>
      <c r="F185">
        <v>524.65</v>
      </c>
      <c r="G185">
        <v>14.4344838111603</v>
      </c>
      <c r="H185">
        <f>(Table2[[#This Row],[1Y Return vs Nifty]]-AVERAGE(Table2[1Y Return vs Nifty]))/_xlfn.STDEV.P(Table2[1Y Return vs Nifty])</f>
        <v>-0.11772422046276215</v>
      </c>
      <c r="I185">
        <v>-6.0349333593879404</v>
      </c>
      <c r="J185">
        <f>(Table2[[#This Row],[1M Return vs Nifty]]-AVERAGE(Table2[1M Return vs Nifty]))/_xlfn.STDEV.P(Table2[1M Return vs Nifty])</f>
        <v>-1.0776328991130082</v>
      </c>
      <c r="K185">
        <v>21.299449914757599</v>
      </c>
      <c r="L185">
        <f>(Table2[[#This Row],[6M Return vs Nifty]]-AVERAGE(Table2[6M Return vs Nifty]))/_xlfn.STDEV.P(Table2[6M Return vs Nifty])</f>
        <v>0.47641242042276877</v>
      </c>
      <c r="M185">
        <v>-1.37230984951018</v>
      </c>
      <c r="N185">
        <f>(Table2[[#This Row],[1W Return vs Nifty]]-AVERAGE(Table2[1W Return vs Nifty]))/_xlfn.STDEV.P(Table2[1W Return vs Nifty])</f>
        <v>-0.56387832171177377</v>
      </c>
      <c r="O185">
        <v>547.11</v>
      </c>
      <c r="P185">
        <v>554.49253879309401</v>
      </c>
      <c r="Q185">
        <v>493.03692150475501</v>
      </c>
      <c r="R185">
        <v>39.498450372320903</v>
      </c>
      <c r="S185" s="1">
        <f>(Table2[[#This Row],[Close Price]]-Table2[[#This Row],[20D EMA]])/Table2[[#This Row],[20D EMA]]</f>
        <v>-4.1052073623220262E-2</v>
      </c>
      <c r="T185" s="1">
        <f>(Table2[[#This Row],[Close Price]]-Table2[[#This Row],[50D EMA]])/Table2[[#This Row],[50D EMA]]</f>
        <v>-5.3819549777981091E-2</v>
      </c>
      <c r="U185" s="1">
        <f>(Table2[[#This Row],[Close Price]]-Table2[[#This Row],[200D EMA]])/Table2[[#This Row],[200D EMA]]</f>
        <v>6.4119089496911183E-2</v>
      </c>
      <c r="V185">
        <v>1.3360984994979901</v>
      </c>
      <c r="W185">
        <v>520.29999999999995</v>
      </c>
      <c r="X185">
        <v>531</v>
      </c>
      <c r="Y185">
        <v>514.29999999999995</v>
      </c>
      <c r="Z185">
        <v>547.75</v>
      </c>
      <c r="AA185">
        <v>514.29999999999995</v>
      </c>
      <c r="AB185">
        <v>547.9</v>
      </c>
      <c r="AC185" s="1">
        <f>(Table2[[#This Row],[Close Price]]/Table2[[#This Row],[Day Low]])-1</f>
        <v>8.3605612146839814E-3</v>
      </c>
      <c r="AD185" s="1">
        <f>(Table2[[#This Row],[Day High]]/Table2[[#This Row],[Close Price]])-1</f>
        <v>1.2103306966549265E-2</v>
      </c>
      <c r="AE185" s="1">
        <f>(Table2[[#This Row],[Close Price]]/Table2[[#This Row],[Current Week Low]])-1</f>
        <v>2.0124440987750347E-2</v>
      </c>
      <c r="AF185" s="1">
        <f>(Table2[[#This Row],[Current Week High]]/Table2[[#This Row],[Close Price]])-1</f>
        <v>4.402935290193466E-2</v>
      </c>
      <c r="AG185" s="1">
        <f>(Table2[[#This Row],[Close Price]]/Table2[[#This Row],[Current Month Low]])-1</f>
        <v>2.0124440987750347E-2</v>
      </c>
      <c r="AH185" s="1">
        <f>(Table2[[#This Row],[Current Month High]]/Table2[[#This Row],[Close Price]])-1</f>
        <v>4.431525779090828E-2</v>
      </c>
      <c r="AI185">
        <v>17.5069093681502</v>
      </c>
      <c r="AJ185">
        <v>47.747113489157897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-0.1</v>
      </c>
      <c r="AM185" t="s">
        <v>3216</v>
      </c>
      <c r="AN185">
        <v>-9.75</v>
      </c>
      <c r="AO185" t="s">
        <v>3216</v>
      </c>
      <c r="AP185">
        <v>0.109366193006923</v>
      </c>
      <c r="AQ185">
        <f>(Table2[[#This Row],[Sharpe Ratio]]-AVERAGE(Table2[Sharpe Ratio]))/_xlfn.STDEV.P(Table2[Sharpe Ratio])</f>
        <v>0.58721921180289971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332</v>
      </c>
      <c r="AT185">
        <f>_xlfn.RANK.AVG(Table2[[#This Row],[6M Return vs Nifty Z-Score]],Table2[6M Return vs Nifty Z-Score])</f>
        <v>168</v>
      </c>
      <c r="AU185">
        <f>_xlfn.RANK.AVG(Table2[[#This Row],[Sharpe Ratio Z-Score]],Table2[Sharpe Ratio Z-Score])</f>
        <v>195</v>
      </c>
      <c r="AV185">
        <f>(Table2[[#This Row],[Rank 1Y]]+Table2[[#This Row],[Rank 6M]]+Table2[[#This Row],[Rank Sharpe]])/3</f>
        <v>231.66666666666666</v>
      </c>
    </row>
    <row r="186" spans="1:48" x14ac:dyDescent="0.3">
      <c r="A186" t="s">
        <v>1437</v>
      </c>
      <c r="B186" t="s">
        <v>1438</v>
      </c>
      <c r="C186" t="s">
        <v>3165</v>
      </c>
      <c r="D186" t="s">
        <v>1051</v>
      </c>
      <c r="E186">
        <v>7315.98759143999</v>
      </c>
      <c r="F186">
        <v>770.55</v>
      </c>
      <c r="G186">
        <v>33.864763189596601</v>
      </c>
      <c r="H186">
        <f>(Table2[[#This Row],[1Y Return vs Nifty]]-AVERAGE(Table2[1Y Return vs Nifty]))/_xlfn.STDEV.P(Table2[1Y Return vs Nifty])</f>
        <v>0.23669730217632384</v>
      </c>
      <c r="I186">
        <v>3.9337486736226901</v>
      </c>
      <c r="J186">
        <f>(Table2[[#This Row],[1M Return vs Nifty]]-AVERAGE(Table2[1M Return vs Nifty]))/_xlfn.STDEV.P(Table2[1M Return vs Nifty])</f>
        <v>-0.1090046556558954</v>
      </c>
      <c r="K186">
        <v>8.3505515943752897</v>
      </c>
      <c r="L186">
        <f>(Table2[[#This Row],[6M Return vs Nifty]]-AVERAGE(Table2[6M Return vs Nifty]))/_xlfn.STDEV.P(Table2[6M Return vs Nifty])</f>
        <v>5.0354499983627239E-2</v>
      </c>
      <c r="M186">
        <v>-1.64623309125069</v>
      </c>
      <c r="N186">
        <f>(Table2[[#This Row],[1W Return vs Nifty]]-AVERAGE(Table2[1W Return vs Nifty]))/_xlfn.STDEV.P(Table2[1W Return vs Nifty])</f>
        <v>-0.634322331642169</v>
      </c>
      <c r="O186">
        <v>790.73</v>
      </c>
      <c r="P186">
        <v>820.80591113746505</v>
      </c>
      <c r="Q186">
        <v>766.40001482772004</v>
      </c>
      <c r="R186">
        <v>44.609960035236099</v>
      </c>
      <c r="S186" s="1">
        <f>(Table2[[#This Row],[Close Price]]-Table2[[#This Row],[20D EMA]])/Table2[[#This Row],[20D EMA]]</f>
        <v>-2.552072135874453E-2</v>
      </c>
      <c r="T186" s="1">
        <f>(Table2[[#This Row],[Close Price]]-Table2[[#This Row],[50D EMA]])/Table2[[#This Row],[50D EMA]]</f>
        <v>-6.1227520971213437E-2</v>
      </c>
      <c r="U186" s="1">
        <f>(Table2[[#This Row],[Close Price]]-Table2[[#This Row],[200D EMA]])/Table2[[#This Row],[200D EMA]]</f>
        <v>5.4149074791090554E-3</v>
      </c>
      <c r="V186">
        <v>0.55871161298254801</v>
      </c>
      <c r="W186">
        <v>765.2</v>
      </c>
      <c r="X186">
        <v>795.3</v>
      </c>
      <c r="Y186">
        <v>761</v>
      </c>
      <c r="Z186">
        <v>823</v>
      </c>
      <c r="AA186">
        <v>761</v>
      </c>
      <c r="AB186">
        <v>823</v>
      </c>
      <c r="AC186" s="1">
        <f>(Table2[[#This Row],[Close Price]]/Table2[[#This Row],[Day Low]])-1</f>
        <v>6.9916361735493648E-3</v>
      </c>
      <c r="AD186" s="1">
        <f>(Table2[[#This Row],[Day High]]/Table2[[#This Row],[Close Price]])-1</f>
        <v>3.2119914346895095E-2</v>
      </c>
      <c r="AE186" s="1">
        <f>(Table2[[#This Row],[Close Price]]/Table2[[#This Row],[Current Week Low]])-1</f>
        <v>1.2549277266754144E-2</v>
      </c>
      <c r="AF186" s="1">
        <f>(Table2[[#This Row],[Current Week High]]/Table2[[#This Row],[Close Price]])-1</f>
        <v>6.806826292907675E-2</v>
      </c>
      <c r="AG186" s="1">
        <f>(Table2[[#This Row],[Close Price]]/Table2[[#This Row],[Current Month Low]])-1</f>
        <v>1.2549277266754144E-2</v>
      </c>
      <c r="AH186" s="1">
        <f>(Table2[[#This Row],[Current Month High]]/Table2[[#This Row],[Close Price]])-1</f>
        <v>6.806826292907675E-2</v>
      </c>
      <c r="AI186">
        <v>37.434300175199503</v>
      </c>
      <c r="AJ186">
        <v>60.899979118813903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0</v>
      </c>
      <c r="AM186">
        <v>0</v>
      </c>
      <c r="AN186">
        <v>3.99</v>
      </c>
      <c r="AO186" t="s">
        <v>3215</v>
      </c>
      <c r="AP186">
        <v>0.11435933378945599</v>
      </c>
      <c r="AQ186">
        <f>(Table2[[#This Row],[Sharpe Ratio]]-AVERAGE(Table2[Sharpe Ratio]))/_xlfn.STDEV.P(Table2[Sharpe Ratio])</f>
        <v>0.64684617578797776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226</v>
      </c>
      <c r="AT186">
        <f>_xlfn.RANK.AVG(Table2[[#This Row],[6M Return vs Nifty Z-Score]],Table2[6M Return vs Nifty Z-Score])</f>
        <v>290</v>
      </c>
      <c r="AU186">
        <f>_xlfn.RANK.AVG(Table2[[#This Row],[Sharpe Ratio Z-Score]],Table2[Sharpe Ratio Z-Score])</f>
        <v>179</v>
      </c>
      <c r="AV186">
        <f>(Table2[[#This Row],[Rank 1Y]]+Table2[[#This Row],[Rank 6M]]+Table2[[#This Row],[Rank Sharpe]])/3</f>
        <v>231.66666666666666</v>
      </c>
    </row>
    <row r="187" spans="1:48" x14ac:dyDescent="0.3">
      <c r="A187" t="s">
        <v>552</v>
      </c>
      <c r="B187" t="s">
        <v>553</v>
      </c>
      <c r="C187" t="s">
        <v>3165</v>
      </c>
      <c r="D187" t="s">
        <v>554</v>
      </c>
      <c r="E187">
        <v>36003.816296879901</v>
      </c>
      <c r="F187">
        <v>3987.6</v>
      </c>
      <c r="G187">
        <v>31.791254536183001</v>
      </c>
      <c r="H187">
        <f>(Table2[[#This Row],[1Y Return vs Nifty]]-AVERAGE(Table2[1Y Return vs Nifty]))/_xlfn.STDEV.P(Table2[1Y Return vs Nifty])</f>
        <v>0.19887509283826585</v>
      </c>
      <c r="I187">
        <v>2.08158627325238</v>
      </c>
      <c r="J187">
        <f>(Table2[[#This Row],[1M Return vs Nifty]]-AVERAGE(Table2[1M Return vs Nifty]))/_xlfn.STDEV.P(Table2[1M Return vs Nifty])</f>
        <v>-0.2889739641890699</v>
      </c>
      <c r="K187">
        <v>-2.5977753850969099</v>
      </c>
      <c r="L187">
        <f>(Table2[[#This Row],[6M Return vs Nifty]]-AVERAGE(Table2[6M Return vs Nifty]))/_xlfn.STDEV.P(Table2[6M Return vs Nifty])</f>
        <v>-0.3098785723403164</v>
      </c>
      <c r="M187">
        <v>-1.0889651244810099</v>
      </c>
      <c r="N187">
        <f>(Table2[[#This Row],[1W Return vs Nifty]]-AVERAGE(Table2[1W Return vs Nifty]))/_xlfn.STDEV.P(Table2[1W Return vs Nifty])</f>
        <v>-0.49101141747665156</v>
      </c>
      <c r="O187">
        <v>4057.33</v>
      </c>
      <c r="P187">
        <v>4182.96262776801</v>
      </c>
      <c r="Q187">
        <v>3937.2777246175901</v>
      </c>
      <c r="R187">
        <v>45.589770527506502</v>
      </c>
      <c r="S187" s="1">
        <f>(Table2[[#This Row],[Close Price]]-Table2[[#This Row],[20D EMA]])/Table2[[#This Row],[20D EMA]]</f>
        <v>-1.718617908821812E-2</v>
      </c>
      <c r="T187" s="1">
        <f>(Table2[[#This Row],[Close Price]]-Table2[[#This Row],[50D EMA]])/Table2[[#This Row],[50D EMA]]</f>
        <v>-4.670436844716773E-2</v>
      </c>
      <c r="U187" s="1">
        <f>(Table2[[#This Row],[Close Price]]-Table2[[#This Row],[200D EMA]])/Table2[[#This Row],[200D EMA]]</f>
        <v>1.278098191239414E-2</v>
      </c>
      <c r="V187">
        <v>0.89276192742971805</v>
      </c>
      <c r="W187">
        <v>3960</v>
      </c>
      <c r="X187">
        <v>4049.95</v>
      </c>
      <c r="Y187">
        <v>3885</v>
      </c>
      <c r="Z187">
        <v>4076</v>
      </c>
      <c r="AA187">
        <v>3885</v>
      </c>
      <c r="AB187">
        <v>4097.95</v>
      </c>
      <c r="AC187" s="1">
        <f>(Table2[[#This Row],[Close Price]]/Table2[[#This Row],[Day Low]])-1</f>
        <v>6.969696969696848E-3</v>
      </c>
      <c r="AD187" s="1">
        <f>(Table2[[#This Row],[Day High]]/Table2[[#This Row],[Close Price]])-1</f>
        <v>1.5635971511686275E-2</v>
      </c>
      <c r="AE187" s="1">
        <f>(Table2[[#This Row],[Close Price]]/Table2[[#This Row],[Current Week Low]])-1</f>
        <v>2.640926640926633E-2</v>
      </c>
      <c r="AF187" s="1">
        <f>(Table2[[#This Row],[Current Week High]]/Table2[[#This Row],[Close Price]])-1</f>
        <v>2.2168723041428473E-2</v>
      </c>
      <c r="AG187" s="1">
        <f>(Table2[[#This Row],[Close Price]]/Table2[[#This Row],[Current Month Low]])-1</f>
        <v>2.640926640926633E-2</v>
      </c>
      <c r="AH187" s="1">
        <f>(Table2[[#This Row],[Current Month High]]/Table2[[#This Row],[Close Price]])-1</f>
        <v>2.767328719028983E-2</v>
      </c>
      <c r="AI187">
        <v>26.384291303039401</v>
      </c>
      <c r="AJ187">
        <v>60.4668008048289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-0.11</v>
      </c>
      <c r="AM187" t="s">
        <v>3216</v>
      </c>
      <c r="AN187">
        <v>-1.58</v>
      </c>
      <c r="AO187" t="s">
        <v>3216</v>
      </c>
      <c r="AP187">
        <v>0.18496017036937201</v>
      </c>
      <c r="AQ187">
        <f>(Table2[[#This Row],[Sharpe Ratio]]-AVERAGE(Table2[Sharpe Ratio]))/_xlfn.STDEV.P(Table2[Sharpe Ratio])</f>
        <v>1.4899454841017856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234</v>
      </c>
      <c r="AT187">
        <f>_xlfn.RANK.AVG(Table2[[#This Row],[6M Return vs Nifty Z-Score]],Table2[6M Return vs Nifty Z-Score])</f>
        <v>413</v>
      </c>
      <c r="AU187">
        <f>_xlfn.RANK.AVG(Table2[[#This Row],[Sharpe Ratio Z-Score]],Table2[Sharpe Ratio Z-Score])</f>
        <v>50</v>
      </c>
      <c r="AV187">
        <f>(Table2[[#This Row],[Rank 1Y]]+Table2[[#This Row],[Rank 6M]]+Table2[[#This Row],[Rank Sharpe]])/3</f>
        <v>232.33333333333334</v>
      </c>
    </row>
    <row r="188" spans="1:48" x14ac:dyDescent="0.3">
      <c r="A188" t="s">
        <v>1496</v>
      </c>
      <c r="B188" t="s">
        <v>1497</v>
      </c>
      <c r="C188" t="s">
        <v>3165</v>
      </c>
      <c r="D188" t="s">
        <v>253</v>
      </c>
      <c r="E188">
        <v>6780.7536978600001</v>
      </c>
      <c r="F188">
        <v>2990.7</v>
      </c>
      <c r="G188">
        <v>6.8593158761738904</v>
      </c>
      <c r="H188">
        <f>(Table2[[#This Row],[1Y Return vs Nifty]]-AVERAGE(Table2[1Y Return vs Nifty]))/_xlfn.STDEV.P(Table2[1Y Return vs Nifty])</f>
        <v>-0.25590044024188968</v>
      </c>
      <c r="I188">
        <v>8.7082264405076</v>
      </c>
      <c r="J188">
        <f>(Table2[[#This Row],[1M Return vs Nifty]]-AVERAGE(Table2[1M Return vs Nifty]))/_xlfn.STDEV.P(Table2[1M Return vs Nifty])</f>
        <v>0.35491765598454017</v>
      </c>
      <c r="K188">
        <v>25.767228479279499</v>
      </c>
      <c r="L188">
        <f>(Table2[[#This Row],[6M Return vs Nifty]]-AVERAGE(Table2[6M Return vs Nifty]))/_xlfn.STDEV.P(Table2[6M Return vs Nifty])</f>
        <v>0.62341584859754284</v>
      </c>
      <c r="M188">
        <v>4.3347596281815601</v>
      </c>
      <c r="N188">
        <f>(Table2[[#This Row],[1W Return vs Nifty]]-AVERAGE(Table2[1W Return vs Nifty]))/_xlfn.STDEV.P(Table2[1W Return vs Nifty])</f>
        <v>0.90379144009988799</v>
      </c>
      <c r="O188">
        <v>3036.89</v>
      </c>
      <c r="P188">
        <v>3110.39155396346</v>
      </c>
      <c r="Q188">
        <v>2794.7346441559798</v>
      </c>
      <c r="R188">
        <v>45.686614489694698</v>
      </c>
      <c r="S188" s="1">
        <f>(Table2[[#This Row],[Close Price]]-Table2[[#This Row],[20D EMA]])/Table2[[#This Row],[20D EMA]]</f>
        <v>-1.5209638808122802E-2</v>
      </c>
      <c r="T188" s="1">
        <f>(Table2[[#This Row],[Close Price]]-Table2[[#This Row],[50D EMA]])/Table2[[#This Row],[50D EMA]]</f>
        <v>-3.8481185370678329E-2</v>
      </c>
      <c r="U188" s="1">
        <f>(Table2[[#This Row],[Close Price]]-Table2[[#This Row],[200D EMA]])/Table2[[#This Row],[200D EMA]]</f>
        <v>7.0119485674176502E-2</v>
      </c>
      <c r="V188">
        <v>0.27053615991294999</v>
      </c>
      <c r="W188">
        <v>2980.25</v>
      </c>
      <c r="X188">
        <v>3115.75</v>
      </c>
      <c r="Y188">
        <v>2915.1</v>
      </c>
      <c r="Z188">
        <v>3146</v>
      </c>
      <c r="AA188">
        <v>2915.1</v>
      </c>
      <c r="AB188">
        <v>3146</v>
      </c>
      <c r="AC188" s="1">
        <f>(Table2[[#This Row],[Close Price]]/Table2[[#This Row],[Day Low]])-1</f>
        <v>3.5064172468752819E-3</v>
      </c>
      <c r="AD188" s="1">
        <f>(Table2[[#This Row],[Day High]]/Table2[[#This Row],[Close Price]])-1</f>
        <v>4.1812953489149818E-2</v>
      </c>
      <c r="AE188" s="1">
        <f>(Table2[[#This Row],[Close Price]]/Table2[[#This Row],[Current Week Low]])-1</f>
        <v>2.5933930225378266E-2</v>
      </c>
      <c r="AF188" s="1">
        <f>(Table2[[#This Row],[Current Week High]]/Table2[[#This Row],[Close Price]])-1</f>
        <v>5.1927642357976422E-2</v>
      </c>
      <c r="AG188" s="1">
        <f>(Table2[[#This Row],[Close Price]]/Table2[[#This Row],[Current Month Low]])-1</f>
        <v>2.5933930225378266E-2</v>
      </c>
      <c r="AH188" s="1">
        <f>(Table2[[#This Row],[Current Month High]]/Table2[[#This Row],[Close Price]])-1</f>
        <v>5.1927642357976422E-2</v>
      </c>
      <c r="AI188">
        <v>31.507673788745102</v>
      </c>
      <c r="AJ188">
        <v>95.151712887438805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-0.21</v>
      </c>
      <c r="AM188" t="s">
        <v>3216</v>
      </c>
      <c r="AN188">
        <v>1.36</v>
      </c>
      <c r="AO188" t="s">
        <v>3215</v>
      </c>
      <c r="AP188">
        <v>0.121545916846513</v>
      </c>
      <c r="AQ188">
        <f>(Table2[[#This Row],[Sharpe Ratio]]-AVERAGE(Table2[Sharpe Ratio]))/_xlfn.STDEV.P(Table2[Sharpe Ratio])</f>
        <v>0.73266673398612392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388</v>
      </c>
      <c r="AT188">
        <f>_xlfn.RANK.AVG(Table2[[#This Row],[6M Return vs Nifty Z-Score]],Table2[6M Return vs Nifty Z-Score])</f>
        <v>144</v>
      </c>
      <c r="AU188">
        <f>_xlfn.RANK.AVG(Table2[[#This Row],[Sharpe Ratio Z-Score]],Table2[Sharpe Ratio Z-Score])</f>
        <v>165</v>
      </c>
      <c r="AV188">
        <f>(Table2[[#This Row],[Rank 1Y]]+Table2[[#This Row],[Rank 6M]]+Table2[[#This Row],[Rank Sharpe]])/3</f>
        <v>232.33333333333334</v>
      </c>
    </row>
    <row r="189" spans="1:48" x14ac:dyDescent="0.3">
      <c r="A189" t="s">
        <v>1749</v>
      </c>
      <c r="B189" t="s">
        <v>1750</v>
      </c>
      <c r="C189" t="s">
        <v>582</v>
      </c>
      <c r="D189" t="s">
        <v>582</v>
      </c>
      <c r="E189">
        <v>4659.4273439999997</v>
      </c>
      <c r="F189">
        <v>225.6</v>
      </c>
      <c r="G189">
        <v>18.950432849885601</v>
      </c>
      <c r="H189">
        <f>(Table2[[#This Row],[1Y Return vs Nifty]]-AVERAGE(Table2[1Y Return vs Nifty]))/_xlfn.STDEV.P(Table2[1Y Return vs Nifty])</f>
        <v>-3.5350235853882785E-2</v>
      </c>
      <c r="I189">
        <v>12.5900138980953</v>
      </c>
      <c r="J189">
        <f>(Table2[[#This Row],[1M Return vs Nifty]]-AVERAGE(Table2[1M Return vs Nifty]))/_xlfn.STDEV.P(Table2[1M Return vs Nifty])</f>
        <v>0.73209981046253481</v>
      </c>
      <c r="K189">
        <v>24.0797756415304</v>
      </c>
      <c r="L189">
        <f>(Table2[[#This Row],[6M Return vs Nifty]]-AVERAGE(Table2[6M Return vs Nifty]))/_xlfn.STDEV.P(Table2[6M Return vs Nifty])</f>
        <v>0.56789354630570721</v>
      </c>
      <c r="M189">
        <v>-1.3962670258815</v>
      </c>
      <c r="N189">
        <f>(Table2[[#This Row],[1W Return vs Nifty]]-AVERAGE(Table2[1W Return vs Nifty]))/_xlfn.STDEV.P(Table2[1W Return vs Nifty])</f>
        <v>-0.57003931615489656</v>
      </c>
      <c r="O189">
        <v>228.67</v>
      </c>
      <c r="P189">
        <v>223.65368784240101</v>
      </c>
      <c r="Q189">
        <v>196.688723438057</v>
      </c>
      <c r="R189">
        <v>44.893094170290901</v>
      </c>
      <c r="S189" s="1">
        <f>(Table2[[#This Row],[Close Price]]-Table2[[#This Row],[20D EMA]])/Table2[[#This Row],[20D EMA]]</f>
        <v>-1.3425460270258422E-2</v>
      </c>
      <c r="T189" s="1">
        <f>(Table2[[#This Row],[Close Price]]-Table2[[#This Row],[50D EMA]])/Table2[[#This Row],[50D EMA]]</f>
        <v>8.7023477071858646E-3</v>
      </c>
      <c r="U189" s="1">
        <f>(Table2[[#This Row],[Close Price]]-Table2[[#This Row],[200D EMA]])/Table2[[#This Row],[200D EMA]]</f>
        <v>0.14699000561182654</v>
      </c>
      <c r="V189">
        <v>0.66982471121741105</v>
      </c>
      <c r="W189">
        <v>225</v>
      </c>
      <c r="X189">
        <v>232</v>
      </c>
      <c r="Y189">
        <v>223.33</v>
      </c>
      <c r="Z189">
        <v>241.45</v>
      </c>
      <c r="AA189">
        <v>223.33</v>
      </c>
      <c r="AB189">
        <v>241.45</v>
      </c>
      <c r="AC189" s="1">
        <f>(Table2[[#This Row],[Close Price]]/Table2[[#This Row],[Day Low]])-1</f>
        <v>2.666666666666595E-3</v>
      </c>
      <c r="AD189" s="1">
        <f>(Table2[[#This Row],[Day High]]/Table2[[#This Row],[Close Price]])-1</f>
        <v>2.8368794326241176E-2</v>
      </c>
      <c r="AE189" s="1">
        <f>(Table2[[#This Row],[Close Price]]/Table2[[#This Row],[Current Week Low]])-1</f>
        <v>1.0164330810907618E-2</v>
      </c>
      <c r="AF189" s="1">
        <f>(Table2[[#This Row],[Current Week High]]/Table2[[#This Row],[Close Price]])-1</f>
        <v>7.025709219858145E-2</v>
      </c>
      <c r="AG189" s="1">
        <f>(Table2[[#This Row],[Close Price]]/Table2[[#This Row],[Current Month Low]])-1</f>
        <v>1.0164330810907618E-2</v>
      </c>
      <c r="AH189" s="1">
        <f>(Table2[[#This Row],[Current Month High]]/Table2[[#This Row],[Close Price]])-1</f>
        <v>7.025709219858145E-2</v>
      </c>
      <c r="AI189">
        <v>13.6524822695035</v>
      </c>
      <c r="AJ189">
        <v>68.232662192393704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0.08</v>
      </c>
      <c r="AM189" t="s">
        <v>3215</v>
      </c>
      <c r="AN189">
        <v>0.16</v>
      </c>
      <c r="AO189" t="s">
        <v>3215</v>
      </c>
      <c r="AP189">
        <v>9.4245627366895998E-2</v>
      </c>
      <c r="AQ189">
        <f>(Table2[[#This Row],[Sharpe Ratio]]-AVERAGE(Table2[Sharpe Ratio]))/_xlfn.STDEV.P(Table2[Sharpe Ratio])</f>
        <v>0.40665281840060419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1.1012566231600669</v>
      </c>
      <c r="AS189">
        <f>_xlfn.RANK.AVG(Table2[[#This Row],[1Y Return vs Nifty Z-Score]],Table2[1Y Return vs Nifty Z-Score])</f>
        <v>308</v>
      </c>
      <c r="AT189">
        <f>_xlfn.RANK.AVG(Table2[[#This Row],[6M Return vs Nifty Z-Score]],Table2[6M Return vs Nifty Z-Score])</f>
        <v>151</v>
      </c>
      <c r="AU189">
        <f>_xlfn.RANK.AVG(Table2[[#This Row],[Sharpe Ratio Z-Score]],Table2[Sharpe Ratio Z-Score])</f>
        <v>239</v>
      </c>
      <c r="AV189">
        <f>(Table2[[#This Row],[Rank 1Y]]+Table2[[#This Row],[Rank 6M]]+Table2[[#This Row],[Rank Sharpe]])/3</f>
        <v>232.66666666666666</v>
      </c>
    </row>
    <row r="190" spans="1:48" x14ac:dyDescent="0.3">
      <c r="A190" t="s">
        <v>694</v>
      </c>
      <c r="B190" t="s">
        <v>695</v>
      </c>
      <c r="C190" t="s">
        <v>3165</v>
      </c>
      <c r="D190" t="s">
        <v>696</v>
      </c>
      <c r="E190">
        <v>25710.1810028</v>
      </c>
      <c r="F190">
        <v>1130.5</v>
      </c>
      <c r="G190">
        <v>136.167112337454</v>
      </c>
      <c r="H190">
        <f>(Table2[[#This Row],[1Y Return vs Nifty]]-AVERAGE(Table2[1Y Return vs Nifty]))/_xlfn.STDEV.P(Table2[1Y Return vs Nifty])</f>
        <v>2.102761790923628</v>
      </c>
      <c r="I190">
        <v>10.913281974915501</v>
      </c>
      <c r="J190">
        <f>(Table2[[#This Row],[1M Return vs Nifty]]-AVERAGE(Table2[1M Return vs Nifty]))/_xlfn.STDEV.P(Table2[1M Return vs Nifty])</f>
        <v>0.56917657827196877</v>
      </c>
      <c r="K190">
        <v>28.522406857743299</v>
      </c>
      <c r="L190">
        <f>(Table2[[#This Row],[6M Return vs Nifty]]-AVERAGE(Table2[6M Return vs Nifty]))/_xlfn.STDEV.P(Table2[6M Return vs Nifty])</f>
        <v>0.7140695506595508</v>
      </c>
      <c r="M190">
        <v>9.2896974433468706</v>
      </c>
      <c r="N190">
        <f>(Table2[[#This Row],[1W Return vs Nifty]]-AVERAGE(Table2[1W Return vs Nifty]))/_xlfn.STDEV.P(Table2[1W Return vs Nifty])</f>
        <v>2.1780377816595076</v>
      </c>
      <c r="O190">
        <v>1088.02</v>
      </c>
      <c r="P190">
        <v>1110.17434242483</v>
      </c>
      <c r="Q190">
        <v>952.40658250705098</v>
      </c>
      <c r="R190">
        <v>63.9318146273854</v>
      </c>
      <c r="S190" s="1">
        <f>(Table2[[#This Row],[Close Price]]-Table2[[#This Row],[20D EMA]])/Table2[[#This Row],[20D EMA]]</f>
        <v>3.9043399937501166E-2</v>
      </c>
      <c r="T190" s="1">
        <f>(Table2[[#This Row],[Close Price]]-Table2[[#This Row],[50D EMA]])/Table2[[#This Row],[50D EMA]]</f>
        <v>1.8308527587455256E-2</v>
      </c>
      <c r="U190" s="1">
        <f>(Table2[[#This Row],[Close Price]]-Table2[[#This Row],[200D EMA]])/Table2[[#This Row],[200D EMA]]</f>
        <v>0.18699305607920924</v>
      </c>
      <c r="V190">
        <v>0.48057251055177702</v>
      </c>
      <c r="W190">
        <v>1119.1500000000001</v>
      </c>
      <c r="X190">
        <v>1169</v>
      </c>
      <c r="Y190">
        <v>1033.0999999999999</v>
      </c>
      <c r="Z190">
        <v>1175</v>
      </c>
      <c r="AA190">
        <v>1033.0999999999999</v>
      </c>
      <c r="AB190">
        <v>1175</v>
      </c>
      <c r="AC190" s="1">
        <f>(Table2[[#This Row],[Close Price]]/Table2[[#This Row],[Day Low]])-1</f>
        <v>1.0141625340660321E-2</v>
      </c>
      <c r="AD190" s="1">
        <f>(Table2[[#This Row],[Day High]]/Table2[[#This Row],[Close Price]])-1</f>
        <v>3.4055727554179516E-2</v>
      </c>
      <c r="AE190" s="1">
        <f>(Table2[[#This Row],[Close Price]]/Table2[[#This Row],[Current Week Low]])-1</f>
        <v>9.4279353402381361E-2</v>
      </c>
      <c r="AF190" s="1">
        <f>(Table2[[#This Row],[Current Week High]]/Table2[[#This Row],[Close Price]])-1</f>
        <v>3.9363113666519345E-2</v>
      </c>
      <c r="AG190" s="1">
        <f>(Table2[[#This Row],[Close Price]]/Table2[[#This Row],[Current Month Low]])-1</f>
        <v>9.4279353402381361E-2</v>
      </c>
      <c r="AH190" s="1">
        <f>(Table2[[#This Row],[Current Month High]]/Table2[[#This Row],[Close Price]])-1</f>
        <v>3.9363113666519345E-2</v>
      </c>
      <c r="AI190">
        <v>28.257408226448401</v>
      </c>
      <c r="AJ190">
        <v>207.20108695652101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-0.02</v>
      </c>
      <c r="AM190" t="s">
        <v>3216</v>
      </c>
      <c r="AN190">
        <v>9.43</v>
      </c>
      <c r="AO190" t="s">
        <v>3215</v>
      </c>
      <c r="AQ190">
        <f>(Table2[[#This Row],[Sharpe Ratio]]-AVERAGE(Table2[Sharpe Ratio]))/_xlfn.STDEV.P(Table2[Sharpe Ratio])</f>
        <v>-0.71880726243977788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30</v>
      </c>
      <c r="AT190">
        <f>_xlfn.RANK.AVG(Table2[[#This Row],[6M Return vs Nifty Z-Score]],Table2[6M Return vs Nifty Z-Score])</f>
        <v>130</v>
      </c>
      <c r="AU190">
        <f>_xlfn.RANK.AVG(Table2[[#This Row],[Sharpe Ratio Z-Score]],Table2[Sharpe Ratio Z-Score])</f>
        <v>541.5</v>
      </c>
      <c r="AV190">
        <f>(Table2[[#This Row],[Rank 1Y]]+Table2[[#This Row],[Rank 6M]]+Table2[[#This Row],[Rank Sharpe]])/3</f>
        <v>233.83333333333334</v>
      </c>
    </row>
    <row r="191" spans="1:48" x14ac:dyDescent="0.3">
      <c r="A191" t="s">
        <v>139</v>
      </c>
      <c r="B191" t="s">
        <v>140</v>
      </c>
      <c r="C191" t="s">
        <v>3156</v>
      </c>
      <c r="D191" t="s">
        <v>141</v>
      </c>
      <c r="E191">
        <v>194119.588124</v>
      </c>
      <c r="F191">
        <v>148.54</v>
      </c>
      <c r="G191">
        <v>72.284706209539706</v>
      </c>
      <c r="H191">
        <f>(Table2[[#This Row],[1Y Return vs Nifty]]-AVERAGE(Table2[1Y Return vs Nifty]))/_xlfn.STDEV.P(Table2[1Y Return vs Nifty])</f>
        <v>0.93750321647249857</v>
      </c>
      <c r="I191">
        <v>10.073845320852699</v>
      </c>
      <c r="J191">
        <f>(Table2[[#This Row],[1M Return vs Nifty]]-AVERAGE(Table2[1M Return vs Nifty]))/_xlfn.STDEV.P(Table2[1M Return vs Nifty])</f>
        <v>0.48761092605978723</v>
      </c>
      <c r="K191">
        <v>-10.712535448451</v>
      </c>
      <c r="L191">
        <f>(Table2[[#This Row],[6M Return vs Nifty]]-AVERAGE(Table2[6M Return vs Nifty]))/_xlfn.STDEV.P(Table2[6M Return vs Nifty])</f>
        <v>-0.5768787226166654</v>
      </c>
      <c r="M191">
        <v>-2.8926860141628499</v>
      </c>
      <c r="N191">
        <f>(Table2[[#This Row],[1W Return vs Nifty]]-AVERAGE(Table2[1W Return vs Nifty]))/_xlfn.STDEV.P(Table2[1W Return vs Nifty])</f>
        <v>-0.95486885234439189</v>
      </c>
      <c r="O191">
        <v>150.63</v>
      </c>
      <c r="P191">
        <v>156.48987459272001</v>
      </c>
      <c r="Q191">
        <v>151.414478451733</v>
      </c>
      <c r="R191">
        <v>45.3145434427122</v>
      </c>
      <c r="S191" s="1">
        <f>(Table2[[#This Row],[Close Price]]-Table2[[#This Row],[20D EMA]])/Table2[[#This Row],[20D EMA]]</f>
        <v>-1.3875058089358053E-2</v>
      </c>
      <c r="T191" s="1">
        <f>(Table2[[#This Row],[Close Price]]-Table2[[#This Row],[50D EMA]])/Table2[[#This Row],[50D EMA]]</f>
        <v>-5.080120751205365E-2</v>
      </c>
      <c r="U191" s="1">
        <f>(Table2[[#This Row],[Close Price]]-Table2[[#This Row],[200D EMA]])/Table2[[#This Row],[200D EMA]]</f>
        <v>-1.8984171666577582E-2</v>
      </c>
      <c r="V191">
        <v>1.3833840256069201</v>
      </c>
      <c r="W191">
        <v>147</v>
      </c>
      <c r="X191">
        <v>152.75</v>
      </c>
      <c r="Y191">
        <v>147</v>
      </c>
      <c r="Z191">
        <v>159.24</v>
      </c>
      <c r="AA191">
        <v>147</v>
      </c>
      <c r="AB191">
        <v>161</v>
      </c>
      <c r="AC191" s="1">
        <f>(Table2[[#This Row],[Close Price]]/Table2[[#This Row],[Day Low]])-1</f>
        <v>1.0476190476190528E-2</v>
      </c>
      <c r="AD191" s="1">
        <f>(Table2[[#This Row],[Day High]]/Table2[[#This Row],[Close Price]])-1</f>
        <v>2.8342533997576469E-2</v>
      </c>
      <c r="AE191" s="1">
        <f>(Table2[[#This Row],[Close Price]]/Table2[[#This Row],[Current Week Low]])-1</f>
        <v>1.0476190476190528E-2</v>
      </c>
      <c r="AF191" s="1">
        <f>(Table2[[#This Row],[Current Week High]]/Table2[[#This Row],[Close Price]])-1</f>
        <v>7.203446882994502E-2</v>
      </c>
      <c r="AG191" s="1">
        <f>(Table2[[#This Row],[Close Price]]/Table2[[#This Row],[Current Month Low]])-1</f>
        <v>1.0476190476190528E-2</v>
      </c>
      <c r="AH191" s="1">
        <f>(Table2[[#This Row],[Current Month High]]/Table2[[#This Row],[Close Price]])-1</f>
        <v>8.3883129123468514E-2</v>
      </c>
      <c r="AI191">
        <v>54.167227682779</v>
      </c>
      <c r="AJ191">
        <v>104.319119669876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-0.2</v>
      </c>
      <c r="AM191" t="s">
        <v>3216</v>
      </c>
      <c r="AN191">
        <v>6.54</v>
      </c>
      <c r="AO191" t="s">
        <v>3215</v>
      </c>
      <c r="AP191">
        <v>0.161038875321802</v>
      </c>
      <c r="AQ191">
        <f>(Table2[[#This Row],[Sharpe Ratio]]-AVERAGE(Table2[Sharpe Ratio]))/_xlfn.STDEV.P(Table2[Sharpe Ratio])</f>
        <v>1.204282759896701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100</v>
      </c>
      <c r="AT191">
        <f>_xlfn.RANK.AVG(Table2[[#This Row],[6M Return vs Nifty Z-Score]],Table2[6M Return vs Nifty Z-Score])</f>
        <v>528</v>
      </c>
      <c r="AU191">
        <f>_xlfn.RANK.AVG(Table2[[#This Row],[Sharpe Ratio Z-Score]],Table2[Sharpe Ratio Z-Score])</f>
        <v>82</v>
      </c>
      <c r="AV191">
        <f>(Table2[[#This Row],[Rank 1Y]]+Table2[[#This Row],[Rank 6M]]+Table2[[#This Row],[Rank Sharpe]])/3</f>
        <v>236.66666666666666</v>
      </c>
    </row>
    <row r="192" spans="1:48" x14ac:dyDescent="0.3">
      <c r="A192" t="s">
        <v>358</v>
      </c>
      <c r="B192" t="s">
        <v>359</v>
      </c>
      <c r="C192" t="s">
        <v>3169</v>
      </c>
      <c r="D192" t="s">
        <v>138</v>
      </c>
      <c r="E192">
        <v>68048.915702519997</v>
      </c>
      <c r="F192">
        <v>1579.85</v>
      </c>
      <c r="G192">
        <v>65.518025088310296</v>
      </c>
      <c r="H192">
        <f>(Table2[[#This Row],[1Y Return vs Nifty]]-AVERAGE(Table2[1Y Return vs Nifty]))/_xlfn.STDEV.P(Table2[1Y Return vs Nifty])</f>
        <v>0.81407434653762423</v>
      </c>
      <c r="I192">
        <v>-0.44247983510379302</v>
      </c>
      <c r="J192">
        <f>(Table2[[#This Row],[1M Return vs Nifty]]-AVERAGE(Table2[1M Return vs Nifty]))/_xlfn.STDEV.P(Table2[1M Return vs Nifty])</f>
        <v>-0.53423022904039186</v>
      </c>
      <c r="K192">
        <v>-6.1390845866050601</v>
      </c>
      <c r="L192">
        <f>(Table2[[#This Row],[6M Return vs Nifty]]-AVERAGE(Table2[6M Return vs Nifty]))/_xlfn.STDEV.P(Table2[6M Return vs Nifty])</f>
        <v>-0.42639835623974026</v>
      </c>
      <c r="M192">
        <v>0.16211504340937799</v>
      </c>
      <c r="N192">
        <f>(Table2[[#This Row],[1W Return vs Nifty]]-AVERAGE(Table2[1W Return vs Nifty]))/_xlfn.STDEV.P(Table2[1W Return vs Nifty])</f>
        <v>-0.16927492220664286</v>
      </c>
      <c r="O192">
        <v>1683.79</v>
      </c>
      <c r="P192">
        <v>1738.5932744484701</v>
      </c>
      <c r="Q192">
        <v>1557.67692779034</v>
      </c>
      <c r="R192">
        <v>33.368894828431998</v>
      </c>
      <c r="S192" s="1">
        <f>(Table2[[#This Row],[Close Price]]-Table2[[#This Row],[20D EMA]])/Table2[[#This Row],[20D EMA]]</f>
        <v>-6.1729788156480357E-2</v>
      </c>
      <c r="T192" s="1">
        <f>(Table2[[#This Row],[Close Price]]-Table2[[#This Row],[50D EMA]])/Table2[[#This Row],[50D EMA]]</f>
        <v>-9.1305584107259322E-2</v>
      </c>
      <c r="U192" s="1">
        <f>(Table2[[#This Row],[Close Price]]-Table2[[#This Row],[200D EMA]])/Table2[[#This Row],[200D EMA]]</f>
        <v>1.4234705421947675E-2</v>
      </c>
      <c r="V192">
        <v>0.44405224236924701</v>
      </c>
      <c r="W192">
        <v>1573.05</v>
      </c>
      <c r="X192">
        <v>1658</v>
      </c>
      <c r="Y192">
        <v>1555.15</v>
      </c>
      <c r="Z192">
        <v>1713</v>
      </c>
      <c r="AA192">
        <v>1555.15</v>
      </c>
      <c r="AB192">
        <v>1713</v>
      </c>
      <c r="AC192" s="1">
        <f>(Table2[[#This Row],[Close Price]]/Table2[[#This Row],[Day Low]])-1</f>
        <v>4.3228123708718424E-3</v>
      </c>
      <c r="AD192" s="1">
        <f>(Table2[[#This Row],[Day High]]/Table2[[#This Row],[Close Price]])-1</f>
        <v>4.946672152419529E-2</v>
      </c>
      <c r="AE192" s="1">
        <f>(Table2[[#This Row],[Close Price]]/Table2[[#This Row],[Current Week Low]])-1</f>
        <v>1.5882712278558309E-2</v>
      </c>
      <c r="AF192" s="1">
        <f>(Table2[[#This Row],[Current Week High]]/Table2[[#This Row],[Close Price]])-1</f>
        <v>8.4280153179099315E-2</v>
      </c>
      <c r="AG192" s="1">
        <f>(Table2[[#This Row],[Close Price]]/Table2[[#This Row],[Current Month Low]])-1</f>
        <v>1.5882712278558309E-2</v>
      </c>
      <c r="AH192" s="1">
        <f>(Table2[[#This Row],[Current Month High]]/Table2[[#This Row],[Close Price]])-1</f>
        <v>8.4280153179099315E-2</v>
      </c>
      <c r="AI192">
        <v>31.328923631990399</v>
      </c>
      <c r="AJ192">
        <v>93.053094641656898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-0.02</v>
      </c>
      <c r="AM192" t="s">
        <v>3216</v>
      </c>
      <c r="AN192">
        <v>-8.16</v>
      </c>
      <c r="AO192" t="s">
        <v>3216</v>
      </c>
      <c r="AP192">
        <v>0.13651776689341499</v>
      </c>
      <c r="AQ192">
        <f>(Table2[[#This Row],[Sharpe Ratio]]-AVERAGE(Table2[Sharpe Ratio]))/_xlfn.STDEV.P(Table2[Sharpe Ratio])</f>
        <v>0.91145719922987356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121</v>
      </c>
      <c r="AT192">
        <f>_xlfn.RANK.AVG(Table2[[#This Row],[6M Return vs Nifty Z-Score]],Table2[6M Return vs Nifty Z-Score])</f>
        <v>461</v>
      </c>
      <c r="AU192">
        <f>_xlfn.RANK.AVG(Table2[[#This Row],[Sharpe Ratio Z-Score]],Table2[Sharpe Ratio Z-Score])</f>
        <v>131</v>
      </c>
      <c r="AV192">
        <f>(Table2[[#This Row],[Rank 1Y]]+Table2[[#This Row],[Rank 6M]]+Table2[[#This Row],[Rank Sharpe]])/3</f>
        <v>237.66666666666666</v>
      </c>
    </row>
    <row r="193" spans="1:48" x14ac:dyDescent="0.3">
      <c r="A193" t="s">
        <v>738</v>
      </c>
      <c r="B193" t="s">
        <v>739</v>
      </c>
      <c r="C193" t="s">
        <v>3156</v>
      </c>
      <c r="D193" t="s">
        <v>213</v>
      </c>
      <c r="E193">
        <v>23068.419600000001</v>
      </c>
      <c r="F193">
        <v>800</v>
      </c>
      <c r="G193">
        <v>55.356585742534698</v>
      </c>
      <c r="H193">
        <f>(Table2[[#This Row],[1Y Return vs Nifty]]-AVERAGE(Table2[1Y Return vs Nifty]))/_xlfn.STDEV.P(Table2[1Y Return vs Nifty])</f>
        <v>0.62872277567285451</v>
      </c>
      <c r="I193">
        <v>24.538863454881501</v>
      </c>
      <c r="J193">
        <f>(Table2[[#This Row],[1M Return vs Nifty]]-AVERAGE(Table2[1M Return vs Nifty]))/_xlfn.STDEV.P(Table2[1M Return vs Nifty])</f>
        <v>1.8931352531817032</v>
      </c>
      <c r="K193">
        <v>37.258173757615303</v>
      </c>
      <c r="L193">
        <f>(Table2[[#This Row],[6M Return vs Nifty]]-AVERAGE(Table2[6M Return vs Nifty]))/_xlfn.STDEV.P(Table2[6M Return vs Nifty])</f>
        <v>1.0015027041767115</v>
      </c>
      <c r="M193">
        <v>3.65780445011336</v>
      </c>
      <c r="N193">
        <f>(Table2[[#This Row],[1W Return vs Nifty]]-AVERAGE(Table2[1W Return vs Nifty]))/_xlfn.STDEV.P(Table2[1W Return vs Nifty])</f>
        <v>0.72970092852714785</v>
      </c>
      <c r="O193">
        <v>776.5</v>
      </c>
      <c r="P193">
        <v>747.55949317526995</v>
      </c>
      <c r="Q193">
        <v>639.94966859735803</v>
      </c>
      <c r="R193">
        <v>56.0437637262213</v>
      </c>
      <c r="S193" s="1">
        <f>(Table2[[#This Row],[Close Price]]-Table2[[#This Row],[20D EMA]])/Table2[[#This Row],[20D EMA]]</f>
        <v>3.0264005151320026E-2</v>
      </c>
      <c r="T193" s="1">
        <f>(Table2[[#This Row],[Close Price]]-Table2[[#This Row],[50D EMA]])/Table2[[#This Row],[50D EMA]]</f>
        <v>7.0148941058842326E-2</v>
      </c>
      <c r="U193" s="1">
        <f>(Table2[[#This Row],[Close Price]]-Table2[[#This Row],[200D EMA]])/Table2[[#This Row],[200D EMA]]</f>
        <v>0.2500983112522589</v>
      </c>
      <c r="V193">
        <v>0.804610151143337</v>
      </c>
      <c r="W193">
        <v>797.25</v>
      </c>
      <c r="X193">
        <v>824</v>
      </c>
      <c r="Y193">
        <v>781.05</v>
      </c>
      <c r="Z193">
        <v>838</v>
      </c>
      <c r="AA193">
        <v>781.05</v>
      </c>
      <c r="AB193">
        <v>838</v>
      </c>
      <c r="AC193" s="1">
        <f>(Table2[[#This Row],[Close Price]]/Table2[[#This Row],[Day Low]])-1</f>
        <v>3.4493571652556287E-3</v>
      </c>
      <c r="AD193" s="1">
        <f>(Table2[[#This Row],[Day High]]/Table2[[#This Row],[Close Price]])-1</f>
        <v>3.0000000000000027E-2</v>
      </c>
      <c r="AE193" s="1">
        <f>(Table2[[#This Row],[Close Price]]/Table2[[#This Row],[Current Week Low]])-1</f>
        <v>2.4262211126048427E-2</v>
      </c>
      <c r="AF193" s="1">
        <f>(Table2[[#This Row],[Current Week High]]/Table2[[#This Row],[Close Price]])-1</f>
        <v>4.7500000000000098E-2</v>
      </c>
      <c r="AG193" s="1">
        <f>(Table2[[#This Row],[Close Price]]/Table2[[#This Row],[Current Month Low]])-1</f>
        <v>2.4262211126048427E-2</v>
      </c>
      <c r="AH193" s="1">
        <f>(Table2[[#This Row],[Current Month High]]/Table2[[#This Row],[Close Price]])-1</f>
        <v>4.7500000000000098E-2</v>
      </c>
      <c r="AI193">
        <v>4.7500000000000098</v>
      </c>
      <c r="AJ193">
        <v>80.995475113122097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0.04</v>
      </c>
      <c r="AM193" t="s">
        <v>3215</v>
      </c>
      <c r="AN193">
        <v>8.7799999999999994</v>
      </c>
      <c r="AO193" t="s">
        <v>3215</v>
      </c>
      <c r="AP193">
        <v>1.2923966191809E-2</v>
      </c>
      <c r="AQ193">
        <f>(Table2[[#This Row],[Sharpe Ratio]]-AVERAGE(Table2[Sharpe Ratio]))/_xlfn.STDEV.P(Table2[Sharpe Ratio])</f>
        <v>-0.56447216550857704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3.6885894960498398</v>
      </c>
      <c r="AS193">
        <f>_xlfn.RANK.AVG(Table2[[#This Row],[1Y Return vs Nifty Z-Score]],Table2[1Y Return vs Nifty Z-Score])</f>
        <v>147</v>
      </c>
      <c r="AT193">
        <f>_xlfn.RANK.AVG(Table2[[#This Row],[6M Return vs Nifty Z-Score]],Table2[6M Return vs Nifty Z-Score])</f>
        <v>87</v>
      </c>
      <c r="AU193">
        <f>_xlfn.RANK.AVG(Table2[[#This Row],[Sharpe Ratio Z-Score]],Table2[Sharpe Ratio Z-Score])</f>
        <v>480</v>
      </c>
      <c r="AV193">
        <f>(Table2[[#This Row],[Rank 1Y]]+Table2[[#This Row],[Rank 6M]]+Table2[[#This Row],[Rank Sharpe]])/3</f>
        <v>238</v>
      </c>
    </row>
    <row r="194" spans="1:48" x14ac:dyDescent="0.3">
      <c r="A194" t="s">
        <v>204</v>
      </c>
      <c r="B194" t="s">
        <v>205</v>
      </c>
      <c r="C194" t="s">
        <v>3162</v>
      </c>
      <c r="D194" t="s">
        <v>206</v>
      </c>
      <c r="E194">
        <v>123895.08353973601</v>
      </c>
      <c r="F194">
        <v>176.08</v>
      </c>
      <c r="G194">
        <v>65.442427743674799</v>
      </c>
      <c r="H194">
        <f>(Table2[[#This Row],[1Y Return vs Nifty]]-AVERAGE(Table2[1Y Return vs Nifty]))/_xlfn.STDEV.P(Table2[1Y Return vs Nifty])</f>
        <v>0.81269539951008329</v>
      </c>
      <c r="I194">
        <v>-3.8812357777512299</v>
      </c>
      <c r="J194">
        <f>(Table2[[#This Row],[1M Return vs Nifty]]-AVERAGE(Table2[1M Return vs Nifty]))/_xlfn.STDEV.P(Table2[1M Return vs Nifty])</f>
        <v>-0.86836428180426972</v>
      </c>
      <c r="K194">
        <v>28.485411209287999</v>
      </c>
      <c r="L194">
        <f>(Table2[[#This Row],[6M Return vs Nifty]]-AVERAGE(Table2[6M Return vs Nifty]))/_xlfn.STDEV.P(Table2[6M Return vs Nifty])</f>
        <v>0.71285228192701677</v>
      </c>
      <c r="M194">
        <v>0.90590988455992805</v>
      </c>
      <c r="N194">
        <f>(Table2[[#This Row],[1W Return vs Nifty]]-AVERAGE(Table2[1W Return vs Nifty]))/_xlfn.STDEV.P(Table2[1W Return vs Nifty])</f>
        <v>2.2004542957620981E-2</v>
      </c>
      <c r="O194">
        <v>190.08</v>
      </c>
      <c r="P194">
        <v>193.622431011689</v>
      </c>
      <c r="Q194">
        <v>166.27526721145301</v>
      </c>
      <c r="R194">
        <v>26.215262729291201</v>
      </c>
      <c r="S194" s="1">
        <f>(Table2[[#This Row],[Close Price]]-Table2[[#This Row],[20D EMA]])/Table2[[#This Row],[20D EMA]]</f>
        <v>-7.3653198653198651E-2</v>
      </c>
      <c r="T194" s="1">
        <f>(Table2[[#This Row],[Close Price]]-Table2[[#This Row],[50D EMA]])/Table2[[#This Row],[50D EMA]]</f>
        <v>-9.0601233132074202E-2</v>
      </c>
      <c r="U194" s="1">
        <f>(Table2[[#This Row],[Close Price]]-Table2[[#This Row],[200D EMA]])/Table2[[#This Row],[200D EMA]]</f>
        <v>5.8966874346250642E-2</v>
      </c>
      <c r="V194">
        <v>0.69981696582295805</v>
      </c>
      <c r="W194">
        <v>175.52</v>
      </c>
      <c r="X194">
        <v>183.68</v>
      </c>
      <c r="Y194">
        <v>175.52</v>
      </c>
      <c r="Z194">
        <v>189.74</v>
      </c>
      <c r="AA194">
        <v>175.52</v>
      </c>
      <c r="AB194">
        <v>189.74</v>
      </c>
      <c r="AC194" s="1">
        <f>(Table2[[#This Row],[Close Price]]/Table2[[#This Row],[Day Low]])-1</f>
        <v>3.1905195989061497E-3</v>
      </c>
      <c r="AD194" s="1">
        <f>(Table2[[#This Row],[Day High]]/Table2[[#This Row],[Close Price]])-1</f>
        <v>4.316219900045426E-2</v>
      </c>
      <c r="AE194" s="1">
        <f>(Table2[[#This Row],[Close Price]]/Table2[[#This Row],[Current Week Low]])-1</f>
        <v>3.1905195989061497E-3</v>
      </c>
      <c r="AF194" s="1">
        <f>(Table2[[#This Row],[Current Week High]]/Table2[[#This Row],[Close Price]])-1</f>
        <v>7.757837346660601E-2</v>
      </c>
      <c r="AG194" s="1">
        <f>(Table2[[#This Row],[Close Price]]/Table2[[#This Row],[Current Month Low]])-1</f>
        <v>3.1905195989061497E-3</v>
      </c>
      <c r="AH194" s="1">
        <f>(Table2[[#This Row],[Current Month High]]/Table2[[#This Row],[Close Price]])-1</f>
        <v>7.757837346660601E-2</v>
      </c>
      <c r="AI194">
        <v>23.233757383007699</v>
      </c>
      <c r="AJ194">
        <v>102.85714285714199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-0.02</v>
      </c>
      <c r="AM194" t="s">
        <v>3216</v>
      </c>
      <c r="AN194">
        <v>-10.9</v>
      </c>
      <c r="AO194" t="s">
        <v>3216</v>
      </c>
      <c r="AP194">
        <v>2.1380968002505E-2</v>
      </c>
      <c r="AQ194">
        <f>(Table2[[#This Row],[Sharpe Ratio]]-AVERAGE(Table2[Sharpe Ratio]))/_xlfn.STDEV.P(Table2[Sharpe Ratio])</f>
        <v>-0.46348055234354651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122</v>
      </c>
      <c r="AT194">
        <f>_xlfn.RANK.AVG(Table2[[#This Row],[6M Return vs Nifty Z-Score]],Table2[6M Return vs Nifty Z-Score])</f>
        <v>131</v>
      </c>
      <c r="AU194">
        <f>_xlfn.RANK.AVG(Table2[[#This Row],[Sharpe Ratio Z-Score]],Table2[Sharpe Ratio Z-Score])</f>
        <v>461</v>
      </c>
      <c r="AV194">
        <f>(Table2[[#This Row],[Rank 1Y]]+Table2[[#This Row],[Rank 6M]]+Table2[[#This Row],[Rank Sharpe]])/3</f>
        <v>238</v>
      </c>
    </row>
    <row r="195" spans="1:48" x14ac:dyDescent="0.3">
      <c r="A195" t="s">
        <v>488</v>
      </c>
      <c r="B195" t="s">
        <v>489</v>
      </c>
      <c r="C195" t="s">
        <v>3160</v>
      </c>
      <c r="D195" t="s">
        <v>51</v>
      </c>
      <c r="E195">
        <v>43387.42639791</v>
      </c>
      <c r="F195">
        <v>2561.15</v>
      </c>
      <c r="G195">
        <v>53.020910861465303</v>
      </c>
      <c r="H195">
        <f>(Table2[[#This Row],[1Y Return vs Nifty]]-AVERAGE(Table2[1Y Return vs Nifty]))/_xlfn.STDEV.P(Table2[1Y Return vs Nifty])</f>
        <v>0.58611847587790733</v>
      </c>
      <c r="I195">
        <v>2.0944820839618301</v>
      </c>
      <c r="J195">
        <f>(Table2[[#This Row],[1M Return vs Nifty]]-AVERAGE(Table2[1M Return vs Nifty]))/_xlfn.STDEV.P(Table2[1M Return vs Nifty])</f>
        <v>-0.28772091524698445</v>
      </c>
      <c r="K195">
        <v>18.894732021863</v>
      </c>
      <c r="L195">
        <f>(Table2[[#This Row],[6M Return vs Nifty]]-AVERAGE(Table2[6M Return vs Nifty]))/_xlfn.STDEV.P(Table2[6M Return vs Nifty])</f>
        <v>0.39728992835124111</v>
      </c>
      <c r="M195">
        <v>-4.0820755016427501</v>
      </c>
      <c r="N195">
        <f>(Table2[[#This Row],[1W Return vs Nifty]]-AVERAGE(Table2[1W Return vs Nifty]))/_xlfn.STDEV.P(Table2[1W Return vs Nifty])</f>
        <v>-1.2607405422921636</v>
      </c>
      <c r="O195">
        <v>2650.17</v>
      </c>
      <c r="P195">
        <v>2688.81977181108</v>
      </c>
      <c r="Q195">
        <v>2446.47255859401</v>
      </c>
      <c r="R195">
        <v>36.781637305588497</v>
      </c>
      <c r="S195" s="1">
        <f>(Table2[[#This Row],[Close Price]]-Table2[[#This Row],[20D EMA]])/Table2[[#This Row],[20D EMA]]</f>
        <v>-3.359029798088424E-2</v>
      </c>
      <c r="T195" s="1">
        <f>(Table2[[#This Row],[Close Price]]-Table2[[#This Row],[50D EMA]])/Table2[[#This Row],[50D EMA]]</f>
        <v>-4.7481714151888572E-2</v>
      </c>
      <c r="U195" s="1">
        <f>(Table2[[#This Row],[Close Price]]-Table2[[#This Row],[200D EMA]])/Table2[[#This Row],[200D EMA]]</f>
        <v>4.6874607688996643E-2</v>
      </c>
      <c r="V195">
        <v>1.02309141498655</v>
      </c>
      <c r="W195">
        <v>2550.5</v>
      </c>
      <c r="X195">
        <v>2620</v>
      </c>
      <c r="Y195">
        <v>2550.5</v>
      </c>
      <c r="Z195">
        <v>2733.1</v>
      </c>
      <c r="AA195">
        <v>2550.5</v>
      </c>
      <c r="AB195">
        <v>2742.95</v>
      </c>
      <c r="AC195" s="1">
        <f>(Table2[[#This Row],[Close Price]]/Table2[[#This Row],[Day Low]])-1</f>
        <v>4.175651832973859E-3</v>
      </c>
      <c r="AD195" s="1">
        <f>(Table2[[#This Row],[Day High]]/Table2[[#This Row],[Close Price]])-1</f>
        <v>2.2977959119926616E-2</v>
      </c>
      <c r="AE195" s="1">
        <f>(Table2[[#This Row],[Close Price]]/Table2[[#This Row],[Current Week Low]])-1</f>
        <v>4.175651832973859E-3</v>
      </c>
      <c r="AF195" s="1">
        <f>(Table2[[#This Row],[Current Week High]]/Table2[[#This Row],[Close Price]])-1</f>
        <v>6.7137809187279185E-2</v>
      </c>
      <c r="AG195" s="1">
        <f>(Table2[[#This Row],[Close Price]]/Table2[[#This Row],[Current Month Low]])-1</f>
        <v>4.175651832973859E-3</v>
      </c>
      <c r="AH195" s="1">
        <f>(Table2[[#This Row],[Current Month High]]/Table2[[#This Row],[Close Price]])-1</f>
        <v>7.0983737774046762E-2</v>
      </c>
      <c r="AI195">
        <v>20.570837319172998</v>
      </c>
      <c r="AJ195">
        <v>80.178690773505906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-0.12</v>
      </c>
      <c r="AM195" t="s">
        <v>3216</v>
      </c>
      <c r="AN195">
        <v>-2.64</v>
      </c>
      <c r="AO195" t="s">
        <v>3216</v>
      </c>
      <c r="AP195">
        <v>5.2851445850573997E-2</v>
      </c>
      <c r="AQ195">
        <f>(Table2[[#This Row],[Sharpe Ratio]]-AVERAGE(Table2[Sharpe Ratio]))/_xlfn.STDEV.P(Table2[Sharpe Ratio])</f>
        <v>-8.7667185373334067E-2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152</v>
      </c>
      <c r="AT195">
        <f>_xlfn.RANK.AVG(Table2[[#This Row],[6M Return vs Nifty Z-Score]],Table2[6M Return vs Nifty Z-Score])</f>
        <v>191</v>
      </c>
      <c r="AU195">
        <f>_xlfn.RANK.AVG(Table2[[#This Row],[Sharpe Ratio Z-Score]],Table2[Sharpe Ratio Z-Score])</f>
        <v>375</v>
      </c>
      <c r="AV195">
        <f>(Table2[[#This Row],[Rank 1Y]]+Table2[[#This Row],[Rank 6M]]+Table2[[#This Row],[Rank Sharpe]])/3</f>
        <v>239.33333333333334</v>
      </c>
    </row>
    <row r="196" spans="1:48" x14ac:dyDescent="0.3">
      <c r="A196" t="s">
        <v>1312</v>
      </c>
      <c r="B196" t="s">
        <v>1313</v>
      </c>
      <c r="C196" t="s">
        <v>3162</v>
      </c>
      <c r="D196" t="s">
        <v>206</v>
      </c>
      <c r="E196">
        <v>8759.5277515199996</v>
      </c>
      <c r="F196">
        <v>1988.55</v>
      </c>
      <c r="G196">
        <v>64.676283568348794</v>
      </c>
      <c r="H196">
        <f>(Table2[[#This Row],[1Y Return vs Nifty]]-AVERAGE(Table2[1Y Return vs Nifty]))/_xlfn.STDEV.P(Table2[1Y Return vs Nifty])</f>
        <v>0.79872040821472068</v>
      </c>
      <c r="I196">
        <v>6.4490457695157204</v>
      </c>
      <c r="J196">
        <f>(Table2[[#This Row],[1M Return vs Nifty]]-AVERAGE(Table2[1M Return vs Nifty]))/_xlfn.STDEV.P(Table2[1M Return vs Nifty])</f>
        <v>0.13539954940348015</v>
      </c>
      <c r="K196">
        <v>-8.1649979301762201</v>
      </c>
      <c r="L196">
        <f>(Table2[[#This Row],[6M Return vs Nifty]]-AVERAGE(Table2[6M Return vs Nifty]))/_xlfn.STDEV.P(Table2[6M Return vs Nifty])</f>
        <v>-0.49305703289280961</v>
      </c>
      <c r="M196">
        <v>-4.1946145661313397</v>
      </c>
      <c r="N196">
        <f>(Table2[[#This Row],[1W Return vs Nifty]]-AVERAGE(Table2[1W Return vs Nifty]))/_xlfn.STDEV.P(Table2[1W Return vs Nifty])</f>
        <v>-1.289681872447352</v>
      </c>
      <c r="O196">
        <v>2076.7600000000002</v>
      </c>
      <c r="P196">
        <v>2096.9399119111299</v>
      </c>
      <c r="Q196">
        <v>1892.0217617999299</v>
      </c>
      <c r="R196">
        <v>37.7810473942925</v>
      </c>
      <c r="S196" s="1">
        <f>(Table2[[#This Row],[Close Price]]-Table2[[#This Row],[20D EMA]])/Table2[[#This Row],[20D EMA]]</f>
        <v>-4.2474816541150762E-2</v>
      </c>
      <c r="T196" s="1">
        <f>(Table2[[#This Row],[Close Price]]-Table2[[#This Row],[50D EMA]])/Table2[[#This Row],[50D EMA]]</f>
        <v>-5.168956501588283E-2</v>
      </c>
      <c r="U196" s="1">
        <f>(Table2[[#This Row],[Close Price]]-Table2[[#This Row],[200D EMA]])/Table2[[#This Row],[200D EMA]]</f>
        <v>5.1018566566718673E-2</v>
      </c>
      <c r="V196">
        <v>0.40610146646309297</v>
      </c>
      <c r="W196">
        <v>1976.75</v>
      </c>
      <c r="X196">
        <v>2041.95</v>
      </c>
      <c r="Y196">
        <v>1976.75</v>
      </c>
      <c r="Z196">
        <v>2145</v>
      </c>
      <c r="AA196">
        <v>1976.75</v>
      </c>
      <c r="AB196">
        <v>2170</v>
      </c>
      <c r="AC196" s="1">
        <f>(Table2[[#This Row],[Close Price]]/Table2[[#This Row],[Day Low]])-1</f>
        <v>5.9693942076641804E-3</v>
      </c>
      <c r="AD196" s="1">
        <f>(Table2[[#This Row],[Day High]]/Table2[[#This Row],[Close Price]])-1</f>
        <v>2.6853737648035114E-2</v>
      </c>
      <c r="AE196" s="1">
        <f>(Table2[[#This Row],[Close Price]]/Table2[[#This Row],[Current Week Low]])-1</f>
        <v>5.9693942076641804E-3</v>
      </c>
      <c r="AF196" s="1">
        <f>(Table2[[#This Row],[Current Week High]]/Table2[[#This Row],[Close Price]])-1</f>
        <v>7.8675416760956463E-2</v>
      </c>
      <c r="AG196" s="1">
        <f>(Table2[[#This Row],[Close Price]]/Table2[[#This Row],[Current Month Low]])-1</f>
        <v>5.9693942076641804E-3</v>
      </c>
      <c r="AH196" s="1">
        <f>(Table2[[#This Row],[Current Month High]]/Table2[[#This Row],[Close Price]])-1</f>
        <v>9.1247391315280035E-2</v>
      </c>
      <c r="AI196">
        <v>20.6406678232883</v>
      </c>
      <c r="AJ196">
        <v>100.256797583081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0.02</v>
      </c>
      <c r="AM196" t="s">
        <v>3215</v>
      </c>
      <c r="AN196">
        <v>-1.04</v>
      </c>
      <c r="AO196" t="s">
        <v>3216</v>
      </c>
      <c r="AP196">
        <v>0.14821045930964299</v>
      </c>
      <c r="AQ196">
        <f>(Table2[[#This Row],[Sharpe Ratio]]-AVERAGE(Table2[Sharpe Ratio]))/_xlfn.STDEV.P(Table2[Sharpe Ratio])</f>
        <v>1.0510887017162378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125</v>
      </c>
      <c r="AT196">
        <f>_xlfn.RANK.AVG(Table2[[#This Row],[6M Return vs Nifty Z-Score]],Table2[6M Return vs Nifty Z-Score])</f>
        <v>489</v>
      </c>
      <c r="AU196">
        <f>_xlfn.RANK.AVG(Table2[[#This Row],[Sharpe Ratio Z-Score]],Table2[Sharpe Ratio Z-Score])</f>
        <v>107</v>
      </c>
      <c r="AV196">
        <f>(Table2[[#This Row],[Rank 1Y]]+Table2[[#This Row],[Rank 6M]]+Table2[[#This Row],[Rank Sharpe]])/3</f>
        <v>240.33333333333334</v>
      </c>
    </row>
    <row r="197" spans="1:48" x14ac:dyDescent="0.3">
      <c r="A197" t="s">
        <v>720</v>
      </c>
      <c r="B197" t="s">
        <v>721</v>
      </c>
      <c r="C197" t="s">
        <v>3156</v>
      </c>
      <c r="D197" t="s">
        <v>387</v>
      </c>
      <c r="E197">
        <v>25020.924254850001</v>
      </c>
      <c r="F197">
        <v>6993.15</v>
      </c>
      <c r="G197">
        <v>131.44285843974299</v>
      </c>
      <c r="H197">
        <f>(Table2[[#This Row],[1Y Return vs Nifty]]-AVERAGE(Table2[1Y Return vs Nifty]))/_xlfn.STDEV.P(Table2[1Y Return vs Nifty])</f>
        <v>2.0165881838874578</v>
      </c>
      <c r="I197">
        <v>24.672263303287899</v>
      </c>
      <c r="J197">
        <f>(Table2[[#This Row],[1M Return vs Nifty]]-AVERAGE(Table2[1M Return vs Nifty]))/_xlfn.STDEV.P(Table2[1M Return vs Nifty])</f>
        <v>1.9060973338671388</v>
      </c>
      <c r="K197">
        <v>25.473564805492799</v>
      </c>
      <c r="L197">
        <f>(Table2[[#This Row],[6M Return vs Nifty]]-AVERAGE(Table2[6M Return vs Nifty]))/_xlfn.STDEV.P(Table2[6M Return vs Nifty])</f>
        <v>0.61375342550436462</v>
      </c>
      <c r="M197">
        <v>5.1506047896542899</v>
      </c>
      <c r="N197">
        <f>(Table2[[#This Row],[1W Return vs Nifty]]-AVERAGE(Table2[1W Return vs Nifty]))/_xlfn.STDEV.P(Table2[1W Return vs Nifty])</f>
        <v>1.1135998677866963</v>
      </c>
      <c r="O197">
        <v>6932.18</v>
      </c>
      <c r="P197">
        <v>6682.8032998267599</v>
      </c>
      <c r="Q197">
        <v>5398.5898684316699</v>
      </c>
      <c r="R197">
        <v>49.985817805470397</v>
      </c>
      <c r="S197" s="1">
        <f>(Table2[[#This Row],[Close Price]]-Table2[[#This Row],[20D EMA]])/Table2[[#This Row],[20D EMA]]</f>
        <v>8.7952130498630075E-3</v>
      </c>
      <c r="T197" s="1">
        <f>(Table2[[#This Row],[Close Price]]-Table2[[#This Row],[50D EMA]])/Table2[[#This Row],[50D EMA]]</f>
        <v>4.6439598211918773E-2</v>
      </c>
      <c r="U197" s="1">
        <f>(Table2[[#This Row],[Close Price]]-Table2[[#This Row],[200D EMA]])/Table2[[#This Row],[200D EMA]]</f>
        <v>0.29536604380572462</v>
      </c>
      <c r="V197">
        <v>0.88238593617560601</v>
      </c>
      <c r="W197">
        <v>6899.5</v>
      </c>
      <c r="X197">
        <v>7393.95</v>
      </c>
      <c r="Y197">
        <v>6890</v>
      </c>
      <c r="Z197">
        <v>7489.75</v>
      </c>
      <c r="AA197">
        <v>6890</v>
      </c>
      <c r="AB197">
        <v>7489.75</v>
      </c>
      <c r="AC197" s="1">
        <f>(Table2[[#This Row],[Close Price]]/Table2[[#This Row],[Day Low]])-1</f>
        <v>1.3573447351257206E-2</v>
      </c>
      <c r="AD197" s="1">
        <f>(Table2[[#This Row],[Day High]]/Table2[[#This Row],[Close Price]])-1</f>
        <v>5.7313227944488565E-2</v>
      </c>
      <c r="AE197" s="1">
        <f>(Table2[[#This Row],[Close Price]]/Table2[[#This Row],[Current Week Low]])-1</f>
        <v>1.497097242380252E-2</v>
      </c>
      <c r="AF197" s="1">
        <f>(Table2[[#This Row],[Current Week High]]/Table2[[#This Row],[Close Price]])-1</f>
        <v>7.1012347797487552E-2</v>
      </c>
      <c r="AG197" s="1">
        <f>(Table2[[#This Row],[Close Price]]/Table2[[#This Row],[Current Month Low]])-1</f>
        <v>1.497097242380252E-2</v>
      </c>
      <c r="AH197" s="1">
        <f>(Table2[[#This Row],[Current Month High]]/Table2[[#This Row],[Close Price]])-1</f>
        <v>7.1012347797487552E-2</v>
      </c>
      <c r="AI197">
        <v>7.1012347797487498</v>
      </c>
      <c r="AJ197">
        <v>167.051725125541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0.1</v>
      </c>
      <c r="AM197" t="s">
        <v>3215</v>
      </c>
      <c r="AN197">
        <v>1.93</v>
      </c>
      <c r="AO197" t="s">
        <v>3215</v>
      </c>
      <c r="AQ197">
        <f>(Table2[[#This Row],[Sharpe Ratio]]-AVERAGE(Table2[Sharpe Ratio]))/_xlfn.STDEV.P(Table2[Sharpe Ratio])</f>
        <v>-0.71880726243977788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4.9312315486058793</v>
      </c>
      <c r="AS197">
        <f>_xlfn.RANK.AVG(Table2[[#This Row],[1Y Return vs Nifty Z-Score]],Table2[1Y Return vs Nifty Z-Score])</f>
        <v>35</v>
      </c>
      <c r="AT197">
        <f>_xlfn.RANK.AVG(Table2[[#This Row],[6M Return vs Nifty Z-Score]],Table2[6M Return vs Nifty Z-Score])</f>
        <v>147</v>
      </c>
      <c r="AU197">
        <f>_xlfn.RANK.AVG(Table2[[#This Row],[Sharpe Ratio Z-Score]],Table2[Sharpe Ratio Z-Score])</f>
        <v>541.5</v>
      </c>
      <c r="AV197">
        <f>(Table2[[#This Row],[Rank 1Y]]+Table2[[#This Row],[Rank 6M]]+Table2[[#This Row],[Rank Sharpe]])/3</f>
        <v>241.16666666666666</v>
      </c>
    </row>
    <row r="198" spans="1:48" x14ac:dyDescent="0.3">
      <c r="A198" t="s">
        <v>211</v>
      </c>
      <c r="B198" t="s">
        <v>212</v>
      </c>
      <c r="C198" t="s">
        <v>3156</v>
      </c>
      <c r="D198" t="s">
        <v>213</v>
      </c>
      <c r="E198">
        <v>116727.97209330001</v>
      </c>
      <c r="F198">
        <v>10488.3</v>
      </c>
      <c r="G198">
        <v>22.8928601699245</v>
      </c>
      <c r="H198">
        <f>(Table2[[#This Row],[1Y Return vs Nifty]]-AVERAGE(Table2[1Y Return vs Nifty]))/_xlfn.STDEV.P(Table2[1Y Return vs Nifty])</f>
        <v>3.6562322192648364E-2</v>
      </c>
      <c r="I198">
        <v>5.0438620205708498</v>
      </c>
      <c r="J198">
        <f>(Table2[[#This Row],[1M Return vs Nifty]]-AVERAGE(Table2[1M Return vs Nifty]))/_xlfn.STDEV.P(Table2[1M Return vs Nifty])</f>
        <v>-1.1381254835065048E-3</v>
      </c>
      <c r="K198">
        <v>17.332629394277198</v>
      </c>
      <c r="L198">
        <f>(Table2[[#This Row],[6M Return vs Nifty]]-AVERAGE(Table2[6M Return vs Nifty]))/_xlfn.STDEV.P(Table2[6M Return vs Nifty])</f>
        <v>0.3458920271124834</v>
      </c>
      <c r="M198">
        <v>2.4248333737088701</v>
      </c>
      <c r="N198">
        <f>(Table2[[#This Row],[1W Return vs Nifty]]-AVERAGE(Table2[1W Return vs Nifty]))/_xlfn.STDEV.P(Table2[1W Return vs Nifty])</f>
        <v>0.41262149343340376</v>
      </c>
      <c r="O198">
        <v>10434.219999999999</v>
      </c>
      <c r="P198">
        <v>10326.546484697599</v>
      </c>
      <c r="Q198">
        <v>9295.2023307782001</v>
      </c>
      <c r="R198">
        <v>54.245524810372103</v>
      </c>
      <c r="S198" s="1">
        <f>(Table2[[#This Row],[Close Price]]-Table2[[#This Row],[20D EMA]])/Table2[[#This Row],[20D EMA]]</f>
        <v>5.1829461138446315E-3</v>
      </c>
      <c r="T198" s="1">
        <f>(Table2[[#This Row],[Close Price]]-Table2[[#This Row],[50D EMA]])/Table2[[#This Row],[50D EMA]]</f>
        <v>1.5663853887850562E-2</v>
      </c>
      <c r="U198" s="1">
        <f>(Table2[[#This Row],[Close Price]]-Table2[[#This Row],[200D EMA]])/Table2[[#This Row],[200D EMA]]</f>
        <v>0.12835628819732342</v>
      </c>
      <c r="V198">
        <v>0.61353290465699495</v>
      </c>
      <c r="W198">
        <v>10390.049999999999</v>
      </c>
      <c r="X198">
        <v>10618</v>
      </c>
      <c r="Y198">
        <v>10110.049999999999</v>
      </c>
      <c r="Z198">
        <v>10736.4</v>
      </c>
      <c r="AA198">
        <v>10110.049999999999</v>
      </c>
      <c r="AB198">
        <v>10736.4</v>
      </c>
      <c r="AC198" s="1">
        <f>(Table2[[#This Row],[Close Price]]/Table2[[#This Row],[Day Low]])-1</f>
        <v>9.4561623861291189E-3</v>
      </c>
      <c r="AD198" s="1">
        <f>(Table2[[#This Row],[Day High]]/Table2[[#This Row],[Close Price]])-1</f>
        <v>1.236616038824212E-2</v>
      </c>
      <c r="AE198" s="1">
        <f>(Table2[[#This Row],[Close Price]]/Table2[[#This Row],[Current Week Low]])-1</f>
        <v>3.7413266996701333E-2</v>
      </c>
      <c r="AF198" s="1">
        <f>(Table2[[#This Row],[Current Week High]]/Table2[[#This Row],[Close Price]])-1</f>
        <v>2.3654929778896605E-2</v>
      </c>
      <c r="AG198" s="1">
        <f>(Table2[[#This Row],[Close Price]]/Table2[[#This Row],[Current Month Low]])-1</f>
        <v>3.7413266996701333E-2</v>
      </c>
      <c r="AH198" s="1">
        <f>(Table2[[#This Row],[Current Month High]]/Table2[[#This Row],[Close Price]])-1</f>
        <v>2.3654929778896605E-2</v>
      </c>
      <c r="AI198">
        <v>8.2158214391274207</v>
      </c>
      <c r="AJ198">
        <v>49.511407616481698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0.04</v>
      </c>
      <c r="AM198" t="s">
        <v>3215</v>
      </c>
      <c r="AN198">
        <v>2.66</v>
      </c>
      <c r="AO198" t="s">
        <v>3215</v>
      </c>
      <c r="AP198">
        <v>9.5162454878690003E-2</v>
      </c>
      <c r="AQ198">
        <f>(Table2[[#This Row],[Sharpe Ratio]]-AVERAGE(Table2[Sharpe Ratio]))/_xlfn.STDEV.P(Table2[Sharpe Ratio])</f>
        <v>0.41760136630005618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1.2115390835550852</v>
      </c>
      <c r="AS198">
        <f>_xlfn.RANK.AVG(Table2[[#This Row],[1Y Return vs Nifty Z-Score]],Table2[1Y Return vs Nifty Z-Score])</f>
        <v>287</v>
      </c>
      <c r="AT198">
        <f>_xlfn.RANK.AVG(Table2[[#This Row],[6M Return vs Nifty Z-Score]],Table2[6M Return vs Nifty Z-Score])</f>
        <v>201</v>
      </c>
      <c r="AU198">
        <f>_xlfn.RANK.AVG(Table2[[#This Row],[Sharpe Ratio Z-Score]],Table2[Sharpe Ratio Z-Score])</f>
        <v>236</v>
      </c>
      <c r="AV198">
        <f>(Table2[[#This Row],[Rank 1Y]]+Table2[[#This Row],[Rank 6M]]+Table2[[#This Row],[Rank Sharpe]])/3</f>
        <v>241.33333333333334</v>
      </c>
    </row>
    <row r="199" spans="1:48" x14ac:dyDescent="0.3">
      <c r="A199" t="s">
        <v>870</v>
      </c>
      <c r="B199" t="s">
        <v>871</v>
      </c>
      <c r="C199" t="s">
        <v>3160</v>
      </c>
      <c r="D199" t="s">
        <v>51</v>
      </c>
      <c r="E199">
        <v>17778.819080000001</v>
      </c>
      <c r="F199">
        <v>1306.25</v>
      </c>
      <c r="G199">
        <v>21.2977669423598</v>
      </c>
      <c r="H199">
        <f>(Table2[[#This Row],[1Y Return vs Nifty]]-AVERAGE(Table2[1Y Return vs Nifty]))/_xlfn.STDEV.P(Table2[1Y Return vs Nifty])</f>
        <v>7.4667358938644455E-3</v>
      </c>
      <c r="I199">
        <v>1.8190701846789401</v>
      </c>
      <c r="J199">
        <f>(Table2[[#This Row],[1M Return vs Nifty]]-AVERAGE(Table2[1M Return vs Nifty]))/_xlfn.STDEV.P(Table2[1M Return vs Nifty])</f>
        <v>-0.31448189963250062</v>
      </c>
      <c r="K199">
        <v>41.292002501272101</v>
      </c>
      <c r="L199">
        <f>(Table2[[#This Row],[6M Return vs Nifty]]-AVERAGE(Table2[6M Return vs Nifty]))/_xlfn.STDEV.P(Table2[6M Return vs Nifty])</f>
        <v>1.1342278707049562</v>
      </c>
      <c r="M199">
        <v>-0.99271879344863101</v>
      </c>
      <c r="N199">
        <f>(Table2[[#This Row],[1W Return vs Nifty]]-AVERAGE(Table2[1W Return vs Nifty]))/_xlfn.STDEV.P(Table2[1W Return vs Nifty])</f>
        <v>-0.46626004020786271</v>
      </c>
      <c r="O199">
        <v>1316.99</v>
      </c>
      <c r="P199">
        <v>1306.5864876881501</v>
      </c>
      <c r="Q199">
        <v>1116.8201845449701</v>
      </c>
      <c r="R199">
        <v>46.4557701395279</v>
      </c>
      <c r="S199" s="1">
        <f>(Table2[[#This Row],[Close Price]]-Table2[[#This Row],[20D EMA]])/Table2[[#This Row],[20D EMA]]</f>
        <v>-8.1549594150297344E-3</v>
      </c>
      <c r="T199" s="1">
        <f>(Table2[[#This Row],[Close Price]]-Table2[[#This Row],[50D EMA]])/Table2[[#This Row],[50D EMA]]</f>
        <v>-2.5753189040357788E-4</v>
      </c>
      <c r="U199" s="1">
        <f>(Table2[[#This Row],[Close Price]]-Table2[[#This Row],[200D EMA]])/Table2[[#This Row],[200D EMA]]</f>
        <v>0.16961532221250997</v>
      </c>
      <c r="V199">
        <v>0.29096463474947398</v>
      </c>
      <c r="W199">
        <v>1287.3</v>
      </c>
      <c r="X199">
        <v>1320</v>
      </c>
      <c r="Y199">
        <v>1287</v>
      </c>
      <c r="Z199">
        <v>1347.15</v>
      </c>
      <c r="AA199">
        <v>1287</v>
      </c>
      <c r="AB199">
        <v>1350</v>
      </c>
      <c r="AC199" s="1">
        <f>(Table2[[#This Row],[Close Price]]/Table2[[#This Row],[Day Low]])-1</f>
        <v>1.4720733317796997E-2</v>
      </c>
      <c r="AD199" s="1">
        <f>(Table2[[#This Row],[Day High]]/Table2[[#This Row],[Close Price]])-1</f>
        <v>1.0526315789473717E-2</v>
      </c>
      <c r="AE199" s="1">
        <f>(Table2[[#This Row],[Close Price]]/Table2[[#This Row],[Current Week Low]])-1</f>
        <v>1.4957264957264904E-2</v>
      </c>
      <c r="AF199" s="1">
        <f>(Table2[[#This Row],[Current Week High]]/Table2[[#This Row],[Close Price]])-1</f>
        <v>3.1311004784688956E-2</v>
      </c>
      <c r="AG199" s="1">
        <f>(Table2[[#This Row],[Close Price]]/Table2[[#This Row],[Current Month Low]])-1</f>
        <v>1.4957264957264904E-2</v>
      </c>
      <c r="AH199" s="1">
        <f>(Table2[[#This Row],[Current Month High]]/Table2[[#This Row],[Close Price]])-1</f>
        <v>3.3492822966507241E-2</v>
      </c>
      <c r="AI199">
        <v>16.520574162679399</v>
      </c>
      <c r="AJ199">
        <v>61.434839028610199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0.05</v>
      </c>
      <c r="AM199" t="s">
        <v>3215</v>
      </c>
      <c r="AN199">
        <v>2.2999999999999998</v>
      </c>
      <c r="AO199" t="s">
        <v>3215</v>
      </c>
      <c r="AP199">
        <v>5.7180338575445001E-2</v>
      </c>
      <c r="AQ199">
        <f>(Table2[[#This Row],[Sharpe Ratio]]-AVERAGE(Table2[Sharpe Ratio]))/_xlfn.STDEV.P(Table2[Sharpe Ratio])</f>
        <v>-3.5972522265876598E-2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0.32498014449258072</v>
      </c>
      <c r="AS199">
        <f>_xlfn.RANK.AVG(Table2[[#This Row],[1Y Return vs Nifty Z-Score]],Table2[1Y Return vs Nifty Z-Score])</f>
        <v>292</v>
      </c>
      <c r="AT199">
        <f>_xlfn.RANK.AVG(Table2[[#This Row],[6M Return vs Nifty Z-Score]],Table2[6M Return vs Nifty Z-Score])</f>
        <v>76</v>
      </c>
      <c r="AU199">
        <f>_xlfn.RANK.AVG(Table2[[#This Row],[Sharpe Ratio Z-Score]],Table2[Sharpe Ratio Z-Score])</f>
        <v>359</v>
      </c>
      <c r="AV199">
        <f>(Table2[[#This Row],[Rank 1Y]]+Table2[[#This Row],[Rank 6M]]+Table2[[#This Row],[Rank Sharpe]])/3</f>
        <v>242.33333333333334</v>
      </c>
    </row>
    <row r="200" spans="1:48" x14ac:dyDescent="0.3">
      <c r="A200" t="s">
        <v>159</v>
      </c>
      <c r="B200" t="s">
        <v>160</v>
      </c>
      <c r="C200" t="s">
        <v>3160</v>
      </c>
      <c r="D200" t="s">
        <v>161</v>
      </c>
      <c r="E200">
        <v>157949.82307129999</v>
      </c>
      <c r="F200">
        <v>5949.85</v>
      </c>
      <c r="G200">
        <v>46.242080037577203</v>
      </c>
      <c r="H200">
        <f>(Table2[[#This Row],[1Y Return vs Nifty]]-AVERAGE(Table2[1Y Return vs Nifty]))/_xlfn.STDEV.P(Table2[1Y Return vs Nifty])</f>
        <v>0.46246798709587</v>
      </c>
      <c r="I200">
        <v>13.792690545263699</v>
      </c>
      <c r="J200">
        <f>(Table2[[#This Row],[1M Return vs Nifty]]-AVERAGE(Table2[1M Return vs Nifty]))/_xlfn.STDEV.P(Table2[1M Return vs Nifty])</f>
        <v>0.84896045105032492</v>
      </c>
      <c r="K200">
        <v>43.222075485861701</v>
      </c>
      <c r="L200">
        <f>(Table2[[#This Row],[6M Return vs Nifty]]-AVERAGE(Table2[6M Return vs Nifty]))/_xlfn.STDEV.P(Table2[6M Return vs Nifty])</f>
        <v>1.1977331096653725</v>
      </c>
      <c r="M200">
        <v>1.90400976935865</v>
      </c>
      <c r="N200">
        <f>(Table2[[#This Row],[1W Return vs Nifty]]-AVERAGE(Table2[1W Return vs Nifty]))/_xlfn.STDEV.P(Table2[1W Return vs Nifty])</f>
        <v>0.27868286550351501</v>
      </c>
      <c r="O200">
        <v>5853.59</v>
      </c>
      <c r="P200">
        <v>5611.6305766878804</v>
      </c>
      <c r="Q200">
        <v>4750.8436736302201</v>
      </c>
      <c r="R200">
        <v>60.173552455524103</v>
      </c>
      <c r="S200" s="1">
        <f>(Table2[[#This Row],[Close Price]]-Table2[[#This Row],[20D EMA]])/Table2[[#This Row],[20D EMA]]</f>
        <v>1.6444609205632819E-2</v>
      </c>
      <c r="T200" s="1">
        <f>(Table2[[#This Row],[Close Price]]-Table2[[#This Row],[50D EMA]])/Table2[[#This Row],[50D EMA]]</f>
        <v>6.0271149123245597E-2</v>
      </c>
      <c r="U200" s="1">
        <f>(Table2[[#This Row],[Close Price]]-Table2[[#This Row],[200D EMA]])/Table2[[#This Row],[200D EMA]]</f>
        <v>0.25237755833241177</v>
      </c>
      <c r="V200">
        <v>0.70841375919010097</v>
      </c>
      <c r="W200">
        <v>5880</v>
      </c>
      <c r="X200">
        <v>6062</v>
      </c>
      <c r="Y200">
        <v>5678.35</v>
      </c>
      <c r="Z200">
        <v>6062</v>
      </c>
      <c r="AA200">
        <v>5678.35</v>
      </c>
      <c r="AB200">
        <v>6062</v>
      </c>
      <c r="AC200" s="1">
        <f>(Table2[[#This Row],[Close Price]]/Table2[[#This Row],[Day Low]])-1</f>
        <v>1.1879251700680271E-2</v>
      </c>
      <c r="AD200" s="1">
        <f>(Table2[[#This Row],[Day High]]/Table2[[#This Row],[Close Price]])-1</f>
        <v>1.8849214686084359E-2</v>
      </c>
      <c r="AE200" s="1">
        <f>(Table2[[#This Row],[Close Price]]/Table2[[#This Row],[Current Week Low]])-1</f>
        <v>4.7813185168226635E-2</v>
      </c>
      <c r="AF200" s="1">
        <f>(Table2[[#This Row],[Current Week High]]/Table2[[#This Row],[Close Price]])-1</f>
        <v>1.8849214686084359E-2</v>
      </c>
      <c r="AG200" s="1">
        <f>(Table2[[#This Row],[Close Price]]/Table2[[#This Row],[Current Month Low]])-1</f>
        <v>4.7813185168226635E-2</v>
      </c>
      <c r="AH200" s="1">
        <f>(Table2[[#This Row],[Current Month High]]/Table2[[#This Row],[Close Price]])-1</f>
        <v>1.8849214686084359E-2</v>
      </c>
      <c r="AI200">
        <v>5.4791297259594698</v>
      </c>
      <c r="AJ200">
        <v>77.607462686567104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0.21</v>
      </c>
      <c r="AM200" t="s">
        <v>3215</v>
      </c>
      <c r="AN200">
        <v>3.88</v>
      </c>
      <c r="AO200" t="s">
        <v>3215</v>
      </c>
      <c r="AP200">
        <v>7.3296900710859998E-3</v>
      </c>
      <c r="AQ200">
        <f>(Table2[[#This Row],[Sharpe Ratio]]-AVERAGE(Table2[Sharpe Ratio]))/_xlfn.STDEV.P(Table2[Sharpe Ratio])</f>
        <v>-0.63127775247296347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2.156566660842119</v>
      </c>
      <c r="AS200">
        <f>_xlfn.RANK.AVG(Table2[[#This Row],[1Y Return vs Nifty Z-Score]],Table2[1Y Return vs Nifty Z-Score])</f>
        <v>168</v>
      </c>
      <c r="AT200">
        <f>_xlfn.RANK.AVG(Table2[[#This Row],[6M Return vs Nifty Z-Score]],Table2[6M Return vs Nifty Z-Score])</f>
        <v>70</v>
      </c>
      <c r="AU200">
        <f>_xlfn.RANK.AVG(Table2[[#This Row],[Sharpe Ratio Z-Score]],Table2[Sharpe Ratio Z-Score])</f>
        <v>498</v>
      </c>
      <c r="AV200">
        <f>(Table2[[#This Row],[Rank 1Y]]+Table2[[#This Row],[Rank 6M]]+Table2[[#This Row],[Rank Sharpe]])/3</f>
        <v>245.33333333333334</v>
      </c>
    </row>
    <row r="201" spans="1:48" x14ac:dyDescent="0.3">
      <c r="A201" t="s">
        <v>1393</v>
      </c>
      <c r="B201" t="s">
        <v>1394</v>
      </c>
      <c r="C201" t="s">
        <v>3168</v>
      </c>
      <c r="D201" t="s">
        <v>582</v>
      </c>
      <c r="E201">
        <v>7836.2690670100001</v>
      </c>
      <c r="F201">
        <v>588.1</v>
      </c>
      <c r="G201">
        <v>32.629891394724801</v>
      </c>
      <c r="H201">
        <f>(Table2[[#This Row],[1Y Return vs Nifty]]-AVERAGE(Table2[1Y Return vs Nifty]))/_xlfn.STDEV.P(Table2[1Y Return vs Nifty])</f>
        <v>0.21417240002343743</v>
      </c>
      <c r="I201">
        <v>7.2911963993908202</v>
      </c>
      <c r="J201">
        <f>(Table2[[#This Row],[1M Return vs Nifty]]-AVERAGE(Table2[1M Return vs Nifty]))/_xlfn.STDEV.P(Table2[1M Return vs Nifty])</f>
        <v>0.2172289108617933</v>
      </c>
      <c r="K201">
        <v>21.119185654693698</v>
      </c>
      <c r="L201">
        <f>(Table2[[#This Row],[6M Return vs Nifty]]-AVERAGE(Table2[6M Return vs Nifty]))/_xlfn.STDEV.P(Table2[6M Return vs Nifty])</f>
        <v>0.47048118103297187</v>
      </c>
      <c r="M201">
        <v>3.0970547999018998</v>
      </c>
      <c r="N201">
        <f>(Table2[[#This Row],[1W Return vs Nifty]]-AVERAGE(Table2[1W Return vs Nifty]))/_xlfn.STDEV.P(Table2[1W Return vs Nifty])</f>
        <v>0.58549464038244992</v>
      </c>
      <c r="O201">
        <v>578.27</v>
      </c>
      <c r="P201">
        <v>570.076326801395</v>
      </c>
      <c r="Q201">
        <v>505.51336243120397</v>
      </c>
      <c r="R201">
        <v>60.574003123036498</v>
      </c>
      <c r="S201" s="1">
        <f>(Table2[[#This Row],[Close Price]]-Table2[[#This Row],[20D EMA]])/Table2[[#This Row],[20D EMA]]</f>
        <v>1.6998979715357951E-2</v>
      </c>
      <c r="T201" s="1">
        <f>(Table2[[#This Row],[Close Price]]-Table2[[#This Row],[50D EMA]])/Table2[[#This Row],[50D EMA]]</f>
        <v>3.1616245669650773E-2</v>
      </c>
      <c r="U201" s="1">
        <f>(Table2[[#This Row],[Close Price]]-Table2[[#This Row],[200D EMA]])/Table2[[#This Row],[200D EMA]]</f>
        <v>0.16337181903878037</v>
      </c>
      <c r="V201">
        <v>0.51890093518573399</v>
      </c>
      <c r="W201">
        <v>579.65</v>
      </c>
      <c r="X201">
        <v>596.5</v>
      </c>
      <c r="Y201">
        <v>555.1</v>
      </c>
      <c r="Z201">
        <v>599.5</v>
      </c>
      <c r="AA201">
        <v>555.1</v>
      </c>
      <c r="AB201">
        <v>599.5</v>
      </c>
      <c r="AC201" s="1">
        <f>(Table2[[#This Row],[Close Price]]/Table2[[#This Row],[Day Low]])-1</f>
        <v>1.4577762442853581E-2</v>
      </c>
      <c r="AD201" s="1">
        <f>(Table2[[#This Row],[Day High]]/Table2[[#This Row],[Close Price]])-1</f>
        <v>1.4283285155585856E-2</v>
      </c>
      <c r="AE201" s="1">
        <f>(Table2[[#This Row],[Close Price]]/Table2[[#This Row],[Current Week Low]])-1</f>
        <v>5.9448747973338101E-2</v>
      </c>
      <c r="AF201" s="1">
        <f>(Table2[[#This Row],[Current Week High]]/Table2[[#This Row],[Close Price]])-1</f>
        <v>1.93844584254379E-2</v>
      </c>
      <c r="AG201" s="1">
        <f>(Table2[[#This Row],[Close Price]]/Table2[[#This Row],[Current Month Low]])-1</f>
        <v>5.9448747973338101E-2</v>
      </c>
      <c r="AH201" s="1">
        <f>(Table2[[#This Row],[Current Month High]]/Table2[[#This Row],[Close Price]])-1</f>
        <v>1.93844584254379E-2</v>
      </c>
      <c r="AI201">
        <v>8.7740180241455406</v>
      </c>
      <c r="AJ201">
        <v>58.517520215633397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0.21</v>
      </c>
      <c r="AM201" t="s">
        <v>3215</v>
      </c>
      <c r="AN201">
        <v>2.2200000000000002</v>
      </c>
      <c r="AO201" t="s">
        <v>3215</v>
      </c>
      <c r="AP201">
        <v>6.3932551860422002E-2</v>
      </c>
      <c r="AQ201">
        <f>(Table2[[#This Row],[Sharpe Ratio]]-AVERAGE(Table2[Sharpe Ratio]))/_xlfn.STDEV.P(Table2[Sharpe Ratio])</f>
        <v>4.4660889828433518E-2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1.5320380221290861</v>
      </c>
      <c r="AS201">
        <f>_xlfn.RANK.AVG(Table2[[#This Row],[1Y Return vs Nifty Z-Score]],Table2[1Y Return vs Nifty Z-Score])</f>
        <v>232</v>
      </c>
      <c r="AT201">
        <f>_xlfn.RANK.AVG(Table2[[#This Row],[6M Return vs Nifty Z-Score]],Table2[6M Return vs Nifty Z-Score])</f>
        <v>173</v>
      </c>
      <c r="AU201">
        <f>_xlfn.RANK.AVG(Table2[[#This Row],[Sharpe Ratio Z-Score]],Table2[Sharpe Ratio Z-Score])</f>
        <v>337</v>
      </c>
      <c r="AV201">
        <f>(Table2[[#This Row],[Rank 1Y]]+Table2[[#This Row],[Rank 6M]]+Table2[[#This Row],[Rank Sharpe]])/3</f>
        <v>247.33333333333334</v>
      </c>
    </row>
    <row r="202" spans="1:48" x14ac:dyDescent="0.3">
      <c r="A202" t="s">
        <v>797</v>
      </c>
      <c r="B202" t="s">
        <v>798</v>
      </c>
      <c r="C202" t="s">
        <v>3165</v>
      </c>
      <c r="D202" t="s">
        <v>468</v>
      </c>
      <c r="E202">
        <v>19543.125545800001</v>
      </c>
      <c r="F202">
        <v>307</v>
      </c>
      <c r="G202">
        <v>7.2807407880153896</v>
      </c>
      <c r="H202">
        <f>(Table2[[#This Row],[1Y Return vs Nifty]]-AVERAGE(Table2[1Y Return vs Nifty]))/_xlfn.STDEV.P(Table2[1Y Return vs Nifty])</f>
        <v>-0.24821336297327004</v>
      </c>
      <c r="I202">
        <v>-5.2722344677795796</v>
      </c>
      <c r="J202">
        <f>(Table2[[#This Row],[1M Return vs Nifty]]-AVERAGE(Table2[1M Return vs Nifty]))/_xlfn.STDEV.P(Table2[1M Return vs Nifty])</f>
        <v>-1.0035236351983905</v>
      </c>
      <c r="K202">
        <v>7.1269338780641096</v>
      </c>
      <c r="L202">
        <f>(Table2[[#This Row],[6M Return vs Nifty]]-AVERAGE(Table2[6M Return vs Nifty]))/_xlfn.STDEV.P(Table2[6M Return vs Nifty])</f>
        <v>1.009377611931005E-2</v>
      </c>
      <c r="M202">
        <v>0.97313417068719699</v>
      </c>
      <c r="N202">
        <f>(Table2[[#This Row],[1W Return vs Nifty]]-AVERAGE(Table2[1W Return vs Nifty]))/_xlfn.STDEV.P(Table2[1W Return vs Nifty])</f>
        <v>3.9292408891973107E-2</v>
      </c>
      <c r="O202">
        <v>326.72000000000003</v>
      </c>
      <c r="P202">
        <v>333.73005870001998</v>
      </c>
      <c r="Q202">
        <v>291.217264411987</v>
      </c>
      <c r="R202">
        <v>35.047341401141303</v>
      </c>
      <c r="S202" s="1">
        <f>(Table2[[#This Row],[Close Price]]-Table2[[#This Row],[20D EMA]])/Table2[[#This Row],[20D EMA]]</f>
        <v>-6.035749265426061E-2</v>
      </c>
      <c r="T202" s="1">
        <f>(Table2[[#This Row],[Close Price]]-Table2[[#This Row],[50D EMA]])/Table2[[#This Row],[50D EMA]]</f>
        <v>-8.0094849124893591E-2</v>
      </c>
      <c r="U202" s="1">
        <f>(Table2[[#This Row],[Close Price]]-Table2[[#This Row],[200D EMA]])/Table2[[#This Row],[200D EMA]]</f>
        <v>5.4195741519242675E-2</v>
      </c>
      <c r="V202">
        <v>0.699916400707007</v>
      </c>
      <c r="W202">
        <v>306</v>
      </c>
      <c r="X202">
        <v>318.89999999999998</v>
      </c>
      <c r="Y202">
        <v>306</v>
      </c>
      <c r="Z202">
        <v>337.8</v>
      </c>
      <c r="AA202">
        <v>306</v>
      </c>
      <c r="AB202">
        <v>337.8</v>
      </c>
      <c r="AC202" s="1">
        <f>(Table2[[#This Row],[Close Price]]/Table2[[#This Row],[Day Low]])-1</f>
        <v>3.2679738562091387E-3</v>
      </c>
      <c r="AD202" s="1">
        <f>(Table2[[#This Row],[Day High]]/Table2[[#This Row],[Close Price]])-1</f>
        <v>3.8762214983713239E-2</v>
      </c>
      <c r="AE202" s="1">
        <f>(Table2[[#This Row],[Close Price]]/Table2[[#This Row],[Current Week Low]])-1</f>
        <v>3.2679738562091387E-3</v>
      </c>
      <c r="AF202" s="1">
        <f>(Table2[[#This Row],[Current Week High]]/Table2[[#This Row],[Close Price]])-1</f>
        <v>0.1003257328990228</v>
      </c>
      <c r="AG202" s="1">
        <f>(Table2[[#This Row],[Close Price]]/Table2[[#This Row],[Current Month Low]])-1</f>
        <v>3.2679738562091387E-3</v>
      </c>
      <c r="AH202" s="1">
        <f>(Table2[[#This Row],[Current Month High]]/Table2[[#This Row],[Close Price]])-1</f>
        <v>0.1003257328990228</v>
      </c>
      <c r="AI202">
        <v>25.032573289902199</v>
      </c>
      <c r="AJ202">
        <v>61.600210554020201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-0.11</v>
      </c>
      <c r="AM202" t="s">
        <v>3216</v>
      </c>
      <c r="AN202">
        <v>-6.77</v>
      </c>
      <c r="AO202" t="s">
        <v>3216</v>
      </c>
      <c r="AP202">
        <v>0.176677692913176</v>
      </c>
      <c r="AQ202">
        <f>(Table2[[#This Row],[Sharpe Ratio]]-AVERAGE(Table2[Sharpe Ratio]))/_xlfn.STDEV.P(Table2[Sharpe Ratio])</f>
        <v>1.3910380015177899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384</v>
      </c>
      <c r="AT202">
        <f>_xlfn.RANK.AVG(Table2[[#This Row],[6M Return vs Nifty Z-Score]],Table2[6M Return vs Nifty Z-Score])</f>
        <v>300</v>
      </c>
      <c r="AU202">
        <f>_xlfn.RANK.AVG(Table2[[#This Row],[Sharpe Ratio Z-Score]],Table2[Sharpe Ratio Z-Score])</f>
        <v>60</v>
      </c>
      <c r="AV202">
        <f>(Table2[[#This Row],[Rank 1Y]]+Table2[[#This Row],[Rank 6M]]+Table2[[#This Row],[Rank Sharpe]])/3</f>
        <v>248</v>
      </c>
    </row>
    <row r="203" spans="1:48" x14ac:dyDescent="0.3">
      <c r="A203" t="s">
        <v>1079</v>
      </c>
      <c r="B203" t="s">
        <v>1080</v>
      </c>
      <c r="C203" t="s">
        <v>3158</v>
      </c>
      <c r="D203" t="s">
        <v>983</v>
      </c>
      <c r="E203">
        <v>11968.773959624999</v>
      </c>
      <c r="F203">
        <v>593.25</v>
      </c>
      <c r="G203">
        <v>13.752300416931501</v>
      </c>
      <c r="H203">
        <f>(Table2[[#This Row],[1Y Return vs Nifty]]-AVERAGE(Table2[1Y Return vs Nifty]))/_xlfn.STDEV.P(Table2[1Y Return vs Nifty])</f>
        <v>-0.13016770995627908</v>
      </c>
      <c r="I203">
        <v>-1.30392365996438</v>
      </c>
      <c r="J203">
        <f>(Table2[[#This Row],[1M Return vs Nifty]]-AVERAGE(Table2[1M Return vs Nifty]))/_xlfn.STDEV.P(Table2[1M Return vs Nifty])</f>
        <v>-0.61793425492350906</v>
      </c>
      <c r="K203">
        <v>47.453344467608702</v>
      </c>
      <c r="L203">
        <f>(Table2[[#This Row],[6M Return vs Nifty]]-AVERAGE(Table2[6M Return vs Nifty]))/_xlfn.STDEV.P(Table2[6M Return vs Nifty])</f>
        <v>1.3369546572115536</v>
      </c>
      <c r="M203">
        <v>-3.9905426385365002</v>
      </c>
      <c r="N203">
        <f>(Table2[[#This Row],[1W Return vs Nifty]]-AVERAGE(Table2[1W Return vs Nifty]))/_xlfn.STDEV.P(Table2[1W Return vs Nifty])</f>
        <v>-1.2372013132853661</v>
      </c>
      <c r="O203">
        <v>619.79999999999995</v>
      </c>
      <c r="P203">
        <v>602.85416270422297</v>
      </c>
      <c r="Q203">
        <v>501.83296471970903</v>
      </c>
      <c r="R203">
        <v>31.650222760315199</v>
      </c>
      <c r="S203" s="1">
        <f>(Table2[[#This Row],[Close Price]]-Table2[[#This Row],[20D EMA]])/Table2[[#This Row],[20D EMA]]</f>
        <v>-4.2836398838334878E-2</v>
      </c>
      <c r="T203" s="1">
        <f>(Table2[[#This Row],[Close Price]]-Table2[[#This Row],[50D EMA]])/Table2[[#This Row],[50D EMA]]</f>
        <v>-1.5931154329500818E-2</v>
      </c>
      <c r="U203" s="1">
        <f>(Table2[[#This Row],[Close Price]]-Table2[[#This Row],[200D EMA]])/Table2[[#This Row],[200D EMA]]</f>
        <v>0.18216626189822052</v>
      </c>
      <c r="V203">
        <v>0.41191526424276298</v>
      </c>
      <c r="W203">
        <v>574.5</v>
      </c>
      <c r="X203">
        <v>599.1</v>
      </c>
      <c r="Y203">
        <v>574.5</v>
      </c>
      <c r="Z203">
        <v>625.79999999999995</v>
      </c>
      <c r="AA203">
        <v>574.5</v>
      </c>
      <c r="AB203">
        <v>633.54999999999995</v>
      </c>
      <c r="AC203" s="1">
        <f>(Table2[[#This Row],[Close Price]]/Table2[[#This Row],[Day Low]])-1</f>
        <v>3.2637075718015662E-2</v>
      </c>
      <c r="AD203" s="1">
        <f>(Table2[[#This Row],[Day High]]/Table2[[#This Row],[Close Price]])-1</f>
        <v>9.8609355246523922E-3</v>
      </c>
      <c r="AE203" s="1">
        <f>(Table2[[#This Row],[Close Price]]/Table2[[#This Row],[Current Week Low]])-1</f>
        <v>3.2637075718015662E-2</v>
      </c>
      <c r="AF203" s="1">
        <f>(Table2[[#This Row],[Current Week High]]/Table2[[#This Row],[Close Price]])-1</f>
        <v>5.486725663716796E-2</v>
      </c>
      <c r="AG203" s="1">
        <f>(Table2[[#This Row],[Close Price]]/Table2[[#This Row],[Current Month Low]])-1</f>
        <v>3.2637075718015662E-2</v>
      </c>
      <c r="AH203" s="1">
        <f>(Table2[[#This Row],[Current Month High]]/Table2[[#This Row],[Close Price]])-1</f>
        <v>6.7930889169827147E-2</v>
      </c>
      <c r="AI203">
        <v>16.611883691529702</v>
      </c>
      <c r="AJ203">
        <v>72.707423580785999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0.11</v>
      </c>
      <c r="AM203" t="s">
        <v>3215</v>
      </c>
      <c r="AN203">
        <v>-3.35</v>
      </c>
      <c r="AO203" t="s">
        <v>3216</v>
      </c>
      <c r="AP203">
        <v>6.2264817628303E-2</v>
      </c>
      <c r="AQ203">
        <f>(Table2[[#This Row],[Sharpe Ratio]]-AVERAGE(Table2[Sharpe Ratio]))/_xlfn.STDEV.P(Table2[Sharpe Ratio])</f>
        <v>2.4745182796276678E-2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-0.623603438157324</v>
      </c>
      <c r="AS203">
        <f>_xlfn.RANK.AVG(Table2[[#This Row],[1Y Return vs Nifty Z-Score]],Table2[1Y Return vs Nifty Z-Score])</f>
        <v>336</v>
      </c>
      <c r="AT203">
        <f>_xlfn.RANK.AVG(Table2[[#This Row],[6M Return vs Nifty Z-Score]],Table2[6M Return vs Nifty Z-Score])</f>
        <v>63</v>
      </c>
      <c r="AU203">
        <f>_xlfn.RANK.AVG(Table2[[#This Row],[Sharpe Ratio Z-Score]],Table2[Sharpe Ratio Z-Score])</f>
        <v>345</v>
      </c>
      <c r="AV203">
        <f>(Table2[[#This Row],[Rank 1Y]]+Table2[[#This Row],[Rank 6M]]+Table2[[#This Row],[Rank Sharpe]])/3</f>
        <v>248</v>
      </c>
    </row>
    <row r="204" spans="1:48" x14ac:dyDescent="0.3">
      <c r="A204" t="s">
        <v>434</v>
      </c>
      <c r="B204" t="s">
        <v>435</v>
      </c>
      <c r="C204" t="s">
        <v>3163</v>
      </c>
      <c r="D204" t="s">
        <v>351</v>
      </c>
      <c r="E204">
        <v>52584.791126115</v>
      </c>
      <c r="F204">
        <v>1006.05</v>
      </c>
      <c r="G204">
        <v>65.391465564767898</v>
      </c>
      <c r="H204">
        <f>(Table2[[#This Row],[1Y Return vs Nifty]]-AVERAGE(Table2[1Y Return vs Nifty]))/_xlfn.STDEV.P(Table2[1Y Return vs Nifty])</f>
        <v>0.81176581467533127</v>
      </c>
      <c r="I204">
        <v>14.2199388327523</v>
      </c>
      <c r="J204">
        <f>(Table2[[#This Row],[1M Return vs Nifty]]-AVERAGE(Table2[1M Return vs Nifty]))/_xlfn.STDEV.P(Table2[1M Return vs Nifty])</f>
        <v>0.89047494181848508</v>
      </c>
      <c r="K204">
        <v>40.185841379514997</v>
      </c>
      <c r="L204">
        <f>(Table2[[#This Row],[6M Return vs Nifty]]-AVERAGE(Table2[6M Return vs Nifty]))/_xlfn.STDEV.P(Table2[6M Return vs Nifty])</f>
        <v>1.097831824064863</v>
      </c>
      <c r="M204">
        <v>2.6660431549442198</v>
      </c>
      <c r="N204">
        <f>(Table2[[#This Row],[1W Return vs Nifty]]-AVERAGE(Table2[1W Return vs Nifty]))/_xlfn.STDEV.P(Table2[1W Return vs Nifty])</f>
        <v>0.47465268186665077</v>
      </c>
      <c r="O204">
        <v>973.93</v>
      </c>
      <c r="P204">
        <v>919.08589487537597</v>
      </c>
      <c r="Q204">
        <v>758.24762289522596</v>
      </c>
      <c r="R204">
        <v>61.689151241809199</v>
      </c>
      <c r="S204" s="1">
        <f>(Table2[[#This Row],[Close Price]]-Table2[[#This Row],[20D EMA]])/Table2[[#This Row],[20D EMA]]</f>
        <v>3.2979782941279151E-2</v>
      </c>
      <c r="T204" s="1">
        <f>(Table2[[#This Row],[Close Price]]-Table2[[#This Row],[50D EMA]])/Table2[[#This Row],[50D EMA]]</f>
        <v>9.4620215161082349E-2</v>
      </c>
      <c r="U204" s="1">
        <f>(Table2[[#This Row],[Close Price]]-Table2[[#This Row],[200D EMA]])/Table2[[#This Row],[200D EMA]]</f>
        <v>0.32680930295381239</v>
      </c>
      <c r="V204">
        <v>0.49703515636524598</v>
      </c>
      <c r="W204">
        <v>981.05</v>
      </c>
      <c r="X204">
        <v>1021.7</v>
      </c>
      <c r="Y204">
        <v>955</v>
      </c>
      <c r="Z204">
        <v>1030</v>
      </c>
      <c r="AA204">
        <v>955</v>
      </c>
      <c r="AB204">
        <v>1030</v>
      </c>
      <c r="AC204" s="1">
        <f>(Table2[[#This Row],[Close Price]]/Table2[[#This Row],[Day Low]])-1</f>
        <v>2.5482900973446743E-2</v>
      </c>
      <c r="AD204" s="1">
        <f>(Table2[[#This Row],[Day High]]/Table2[[#This Row],[Close Price]])-1</f>
        <v>1.5555886884349723E-2</v>
      </c>
      <c r="AE204" s="1">
        <f>(Table2[[#This Row],[Close Price]]/Table2[[#This Row],[Current Week Low]])-1</f>
        <v>5.3455497382199013E-2</v>
      </c>
      <c r="AF204" s="1">
        <f>(Table2[[#This Row],[Current Week High]]/Table2[[#This Row],[Close Price]])-1</f>
        <v>2.3805973858158191E-2</v>
      </c>
      <c r="AG204" s="1">
        <f>(Table2[[#This Row],[Close Price]]/Table2[[#This Row],[Current Month Low]])-1</f>
        <v>5.3455497382199013E-2</v>
      </c>
      <c r="AH204" s="1">
        <f>(Table2[[#This Row],[Current Month High]]/Table2[[#This Row],[Close Price]])-1</f>
        <v>2.3805973858158191E-2</v>
      </c>
      <c r="AI204">
        <v>3.3745837682023798</v>
      </c>
      <c r="AJ204">
        <v>94.274403784879695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0.3</v>
      </c>
      <c r="AM204" t="s">
        <v>3215</v>
      </c>
      <c r="AN204">
        <v>3.2</v>
      </c>
      <c r="AO204" t="s">
        <v>3215</v>
      </c>
      <c r="AQ204">
        <f>(Table2[[#This Row],[Sharpe Ratio]]-AVERAGE(Table2[Sharpe Ratio]))/_xlfn.STDEV.P(Table2[Sharpe Ratio])</f>
        <v>-0.71880726243977788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2.5559179999855521</v>
      </c>
      <c r="AS204">
        <f>_xlfn.RANK.AVG(Table2[[#This Row],[1Y Return vs Nifty Z-Score]],Table2[1Y Return vs Nifty Z-Score])</f>
        <v>123</v>
      </c>
      <c r="AT204">
        <f>_xlfn.RANK.AVG(Table2[[#This Row],[6M Return vs Nifty Z-Score]],Table2[6M Return vs Nifty Z-Score])</f>
        <v>80</v>
      </c>
      <c r="AU204">
        <f>_xlfn.RANK.AVG(Table2[[#This Row],[Sharpe Ratio Z-Score]],Table2[Sharpe Ratio Z-Score])</f>
        <v>541.5</v>
      </c>
      <c r="AV204">
        <f>(Table2[[#This Row],[Rank 1Y]]+Table2[[#This Row],[Rank 6M]]+Table2[[#This Row],[Rank Sharpe]])/3</f>
        <v>248.16666666666666</v>
      </c>
    </row>
    <row r="205" spans="1:48" x14ac:dyDescent="0.3">
      <c r="A205" t="s">
        <v>789</v>
      </c>
      <c r="B205" t="s">
        <v>790</v>
      </c>
      <c r="C205" t="s">
        <v>3165</v>
      </c>
      <c r="D205" t="s">
        <v>173</v>
      </c>
      <c r="E205">
        <v>20135.913053985001</v>
      </c>
      <c r="F205">
        <v>633.45000000000005</v>
      </c>
      <c r="G205">
        <v>39.633562242606203</v>
      </c>
      <c r="H205">
        <f>(Table2[[#This Row],[1Y Return vs Nifty]]-AVERAGE(Table2[1Y Return vs Nifty]))/_xlfn.STDEV.P(Table2[1Y Return vs Nifty])</f>
        <v>0.34192412389848909</v>
      </c>
      <c r="I205">
        <v>2.7615917294477699</v>
      </c>
      <c r="J205">
        <f>(Table2[[#This Row],[1M Return vs Nifty]]-AVERAGE(Table2[1M Return vs Nifty]))/_xlfn.STDEV.P(Table2[1M Return vs Nifty])</f>
        <v>-0.22289978423281862</v>
      </c>
      <c r="K205">
        <v>1.0434281436591399</v>
      </c>
      <c r="L205">
        <f>(Table2[[#This Row],[6M Return vs Nifty]]-AVERAGE(Table2[6M Return vs Nifty]))/_xlfn.STDEV.P(Table2[6M Return vs Nifty])</f>
        <v>-0.19007196293050035</v>
      </c>
      <c r="M205">
        <v>-6.5059405658996603</v>
      </c>
      <c r="N205">
        <f>(Table2[[#This Row],[1W Return vs Nifty]]-AVERAGE(Table2[1W Return vs Nifty]))/_xlfn.STDEV.P(Table2[1W Return vs Nifty])</f>
        <v>-1.8840785751349622</v>
      </c>
      <c r="O205">
        <v>695.51</v>
      </c>
      <c r="P205">
        <v>707.73185764349398</v>
      </c>
      <c r="Q205">
        <v>616.55379085644097</v>
      </c>
      <c r="R205">
        <v>29.972352163150401</v>
      </c>
      <c r="S205" s="1">
        <f>(Table2[[#This Row],[Close Price]]-Table2[[#This Row],[20D EMA]])/Table2[[#This Row],[20D EMA]]</f>
        <v>-8.9229486276257639E-2</v>
      </c>
      <c r="T205" s="1">
        <f>(Table2[[#This Row],[Close Price]]-Table2[[#This Row],[50D EMA]])/Table2[[#This Row],[50D EMA]]</f>
        <v>-0.10495762885512491</v>
      </c>
      <c r="U205" s="1">
        <f>(Table2[[#This Row],[Close Price]]-Table2[[#This Row],[200D EMA]])/Table2[[#This Row],[200D EMA]]</f>
        <v>2.7404274199804908E-2</v>
      </c>
      <c r="V205">
        <v>0.43595594399695797</v>
      </c>
      <c r="W205">
        <v>630.25</v>
      </c>
      <c r="X205">
        <v>660.9</v>
      </c>
      <c r="Y205">
        <v>630.25</v>
      </c>
      <c r="Z205">
        <v>708.4</v>
      </c>
      <c r="AA205">
        <v>630.25</v>
      </c>
      <c r="AB205">
        <v>709.9</v>
      </c>
      <c r="AC205" s="1">
        <f>(Table2[[#This Row],[Close Price]]/Table2[[#This Row],[Day Low]])-1</f>
        <v>5.0773502578342899E-3</v>
      </c>
      <c r="AD205" s="1">
        <f>(Table2[[#This Row],[Day High]]/Table2[[#This Row],[Close Price]])-1</f>
        <v>4.3334122661614849E-2</v>
      </c>
      <c r="AE205" s="1">
        <f>(Table2[[#This Row],[Close Price]]/Table2[[#This Row],[Current Week Low]])-1</f>
        <v>5.0773502578342899E-3</v>
      </c>
      <c r="AF205" s="1">
        <f>(Table2[[#This Row],[Current Week High]]/Table2[[#This Row],[Close Price]])-1</f>
        <v>0.11832030941668625</v>
      </c>
      <c r="AG205" s="1">
        <f>(Table2[[#This Row],[Close Price]]/Table2[[#This Row],[Current Month Low]])-1</f>
        <v>5.0773502578342899E-3</v>
      </c>
      <c r="AH205" s="1">
        <f>(Table2[[#This Row],[Current Month High]]/Table2[[#This Row],[Close Price]])-1</f>
        <v>0.12068829426158323</v>
      </c>
      <c r="AI205">
        <v>33.230720656721097</v>
      </c>
      <c r="AJ205">
        <v>80.804909376337903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-0.11</v>
      </c>
      <c r="AM205" t="s">
        <v>3216</v>
      </c>
      <c r="AN205">
        <v>-14.96</v>
      </c>
      <c r="AO205" t="s">
        <v>3216</v>
      </c>
      <c r="AP205">
        <v>0.11903232812518</v>
      </c>
      <c r="AQ205">
        <f>(Table2[[#This Row],[Sharpe Ratio]]-AVERAGE(Table2[Sharpe Ratio]))/_xlfn.STDEV.P(Table2[Sharpe Ratio])</f>
        <v>0.70265002292431622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202</v>
      </c>
      <c r="AT205">
        <f>_xlfn.RANK.AVG(Table2[[#This Row],[6M Return vs Nifty Z-Score]],Table2[6M Return vs Nifty Z-Score])</f>
        <v>374</v>
      </c>
      <c r="AU205">
        <f>_xlfn.RANK.AVG(Table2[[#This Row],[Sharpe Ratio Z-Score]],Table2[Sharpe Ratio Z-Score])</f>
        <v>169</v>
      </c>
      <c r="AV205">
        <f>(Table2[[#This Row],[Rank 1Y]]+Table2[[#This Row],[Rank 6M]]+Table2[[#This Row],[Rank Sharpe]])/3</f>
        <v>248.33333333333334</v>
      </c>
    </row>
    <row r="206" spans="1:48" x14ac:dyDescent="0.3">
      <c r="A206" t="s">
        <v>1199</v>
      </c>
      <c r="B206" t="s">
        <v>1200</v>
      </c>
      <c r="C206" t="s">
        <v>582</v>
      </c>
      <c r="D206" t="s">
        <v>426</v>
      </c>
      <c r="E206">
        <v>9788.7197276000006</v>
      </c>
      <c r="F206">
        <v>374</v>
      </c>
      <c r="G206">
        <v>59.767809086149697</v>
      </c>
      <c r="H206">
        <f>(Table2[[#This Row],[1Y Return vs Nifty]]-AVERAGE(Table2[1Y Return vs Nifty]))/_xlfn.STDEV.P(Table2[1Y Return vs Nifty])</f>
        <v>0.70918649231298714</v>
      </c>
      <c r="I206">
        <v>14.930256436548399</v>
      </c>
      <c r="J206">
        <f>(Table2[[#This Row],[1M Return vs Nifty]]-AVERAGE(Table2[1M Return vs Nifty]))/_xlfn.STDEV.P(Table2[1M Return vs Nifty])</f>
        <v>0.95949446622334655</v>
      </c>
      <c r="K206">
        <v>-5.2880077288329899</v>
      </c>
      <c r="L206">
        <f>(Table2[[#This Row],[6M Return vs Nifty]]-AVERAGE(Table2[6M Return vs Nifty]))/_xlfn.STDEV.P(Table2[6M Return vs Nifty])</f>
        <v>-0.39839535342169502</v>
      </c>
      <c r="M206">
        <v>1.9118522471277599</v>
      </c>
      <c r="N206">
        <f>(Table2[[#This Row],[1W Return vs Nifty]]-AVERAGE(Table2[1W Return vs Nifty]))/_xlfn.STDEV.P(Table2[1W Return vs Nifty])</f>
        <v>0.28069969174409165</v>
      </c>
      <c r="O206">
        <v>365.03</v>
      </c>
      <c r="P206">
        <v>369.78148242036502</v>
      </c>
      <c r="Q206">
        <v>339.02508943383401</v>
      </c>
      <c r="R206">
        <v>57.209872017147198</v>
      </c>
      <c r="S206" s="1">
        <f>(Table2[[#This Row],[Close Price]]-Table2[[#This Row],[20D EMA]])/Table2[[#This Row],[20D EMA]]</f>
        <v>2.4573322740596738E-2</v>
      </c>
      <c r="T206" s="1">
        <f>(Table2[[#This Row],[Close Price]]-Table2[[#This Row],[50D EMA]])/Table2[[#This Row],[50D EMA]]</f>
        <v>1.1408136372927931E-2</v>
      </c>
      <c r="U206" s="1">
        <f>(Table2[[#This Row],[Close Price]]-Table2[[#This Row],[200D EMA]])/Table2[[#This Row],[200D EMA]]</f>
        <v>0.10316319250759134</v>
      </c>
      <c r="V206">
        <v>1.2951732278597301</v>
      </c>
      <c r="W206">
        <v>370.35</v>
      </c>
      <c r="X206">
        <v>379.9</v>
      </c>
      <c r="Y206">
        <v>356.3</v>
      </c>
      <c r="Z206">
        <v>385.7</v>
      </c>
      <c r="AA206">
        <v>356.3</v>
      </c>
      <c r="AB206">
        <v>385.7</v>
      </c>
      <c r="AC206" s="1">
        <f>(Table2[[#This Row],[Close Price]]/Table2[[#This Row],[Day Low]])-1</f>
        <v>9.8555420548129824E-3</v>
      </c>
      <c r="AD206" s="1">
        <f>(Table2[[#This Row],[Day High]]/Table2[[#This Row],[Close Price]])-1</f>
        <v>1.577540106951858E-2</v>
      </c>
      <c r="AE206" s="1">
        <f>(Table2[[#This Row],[Close Price]]/Table2[[#This Row],[Current Week Low]])-1</f>
        <v>4.967723828234627E-2</v>
      </c>
      <c r="AF206" s="1">
        <f>(Table2[[#This Row],[Current Week High]]/Table2[[#This Row],[Close Price]])-1</f>
        <v>3.1283422459893018E-2</v>
      </c>
      <c r="AG206" s="1">
        <f>(Table2[[#This Row],[Close Price]]/Table2[[#This Row],[Current Month Low]])-1</f>
        <v>4.967723828234627E-2</v>
      </c>
      <c r="AH206" s="1">
        <f>(Table2[[#This Row],[Current Month High]]/Table2[[#This Row],[Close Price]])-1</f>
        <v>3.1283422459893018E-2</v>
      </c>
      <c r="AI206">
        <v>12.647058823529401</v>
      </c>
      <c r="AJ206">
        <v>88.128772635814798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-0.03</v>
      </c>
      <c r="AM206" t="s">
        <v>3216</v>
      </c>
      <c r="AN206">
        <v>10.36</v>
      </c>
      <c r="AO206" t="s">
        <v>3215</v>
      </c>
      <c r="AP206">
        <v>0.122204267971961</v>
      </c>
      <c r="AQ206">
        <f>(Table2[[#This Row],[Sharpe Ratio]]-AVERAGE(Table2[Sharpe Ratio]))/_xlfn.STDEV.P(Table2[Sharpe Ratio])</f>
        <v>0.74052861502579881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134</v>
      </c>
      <c r="AT206">
        <f>_xlfn.RANK.AVG(Table2[[#This Row],[6M Return vs Nifty Z-Score]],Table2[6M Return vs Nifty Z-Score])</f>
        <v>451</v>
      </c>
      <c r="AU206">
        <f>_xlfn.RANK.AVG(Table2[[#This Row],[Sharpe Ratio Z-Score]],Table2[Sharpe Ratio Z-Score])</f>
        <v>161</v>
      </c>
      <c r="AV206">
        <f>(Table2[[#This Row],[Rank 1Y]]+Table2[[#This Row],[Rank 6M]]+Table2[[#This Row],[Rank Sharpe]])/3</f>
        <v>248.66666666666666</v>
      </c>
    </row>
    <row r="207" spans="1:48" x14ac:dyDescent="0.3">
      <c r="A207" t="s">
        <v>910</v>
      </c>
      <c r="B207" t="s">
        <v>911</v>
      </c>
      <c r="C207" t="s">
        <v>3156</v>
      </c>
      <c r="D207" t="s">
        <v>213</v>
      </c>
      <c r="E207">
        <v>16874.42142875</v>
      </c>
      <c r="F207">
        <v>1323.25</v>
      </c>
      <c r="G207">
        <v>45.157547374759403</v>
      </c>
      <c r="H207">
        <f>(Table2[[#This Row],[1Y Return vs Nifty]]-AVERAGE(Table2[1Y Return vs Nifty]))/_xlfn.STDEV.P(Table2[1Y Return vs Nifty])</f>
        <v>0.44268537305202393</v>
      </c>
      <c r="I207">
        <v>18.937357509059801</v>
      </c>
      <c r="J207">
        <f>(Table2[[#This Row],[1M Return vs Nifty]]-AVERAGE(Table2[1M Return vs Nifty]))/_xlfn.STDEV.P(Table2[1M Return vs Nifty])</f>
        <v>1.3488529852701834</v>
      </c>
      <c r="K207">
        <v>35.072745781587102</v>
      </c>
      <c r="L207">
        <f>(Table2[[#This Row],[6M Return vs Nifty]]-AVERAGE(Table2[6M Return vs Nifty]))/_xlfn.STDEV.P(Table2[6M Return vs Nifty])</f>
        <v>0.92959551364217297</v>
      </c>
      <c r="M207">
        <v>0.65719374319867796</v>
      </c>
      <c r="N207">
        <f>(Table2[[#This Row],[1W Return vs Nifty]]-AVERAGE(Table2[1W Return vs Nifty]))/_xlfn.STDEV.P(Table2[1W Return vs Nifty])</f>
        <v>-4.195703336053197E-2</v>
      </c>
      <c r="O207">
        <v>1286.48</v>
      </c>
      <c r="P207">
        <v>1238.5071654917299</v>
      </c>
      <c r="Q207">
        <v>1064.25907338617</v>
      </c>
      <c r="R207">
        <v>56.483644302706701</v>
      </c>
      <c r="S207" s="1">
        <f>(Table2[[#This Row],[Close Price]]-Table2[[#This Row],[20D EMA]])/Table2[[#This Row],[20D EMA]]</f>
        <v>2.8581866799328386E-2</v>
      </c>
      <c r="T207" s="1">
        <f>(Table2[[#This Row],[Close Price]]-Table2[[#This Row],[50D EMA]])/Table2[[#This Row],[50D EMA]]</f>
        <v>6.8423370384477586E-2</v>
      </c>
      <c r="U207" s="1">
        <f>(Table2[[#This Row],[Close Price]]-Table2[[#This Row],[200D EMA]])/Table2[[#This Row],[200D EMA]]</f>
        <v>0.24335327091907652</v>
      </c>
      <c r="V207">
        <v>1.2238757629692001</v>
      </c>
      <c r="W207">
        <v>1315.1</v>
      </c>
      <c r="X207">
        <v>1370</v>
      </c>
      <c r="Y207">
        <v>1315.1</v>
      </c>
      <c r="Z207">
        <v>1400</v>
      </c>
      <c r="AA207">
        <v>1315.1</v>
      </c>
      <c r="AB207">
        <v>1400</v>
      </c>
      <c r="AC207" s="1">
        <f>(Table2[[#This Row],[Close Price]]/Table2[[#This Row],[Day Low]])-1</f>
        <v>6.1972473576155096E-3</v>
      </c>
      <c r="AD207" s="1">
        <f>(Table2[[#This Row],[Day High]]/Table2[[#This Row],[Close Price]])-1</f>
        <v>3.5329680710372235E-2</v>
      </c>
      <c r="AE207" s="1">
        <f>(Table2[[#This Row],[Close Price]]/Table2[[#This Row],[Current Week Low]])-1</f>
        <v>6.1972473576155096E-3</v>
      </c>
      <c r="AF207" s="1">
        <f>(Table2[[#This Row],[Current Week High]]/Table2[[#This Row],[Close Price]])-1</f>
        <v>5.8001133572643138E-2</v>
      </c>
      <c r="AG207" s="1">
        <f>(Table2[[#This Row],[Close Price]]/Table2[[#This Row],[Current Month Low]])-1</f>
        <v>6.1972473576155096E-3</v>
      </c>
      <c r="AH207" s="1">
        <f>(Table2[[#This Row],[Current Month High]]/Table2[[#This Row],[Close Price]])-1</f>
        <v>5.8001133572643138E-2</v>
      </c>
      <c r="AI207">
        <v>5.8001133572643102</v>
      </c>
      <c r="AJ207">
        <v>71.850649350649306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0.14000000000000001</v>
      </c>
      <c r="AM207" t="s">
        <v>3215</v>
      </c>
      <c r="AN207">
        <v>7.93</v>
      </c>
      <c r="AO207" t="s">
        <v>3215</v>
      </c>
      <c r="AP207">
        <v>1.4775383062682E-2</v>
      </c>
      <c r="AQ207">
        <f>(Table2[[#This Row],[Sharpe Ratio]]-AVERAGE(Table2[Sharpe Ratio]))/_xlfn.STDEV.P(Table2[Sharpe Ratio])</f>
        <v>-0.54236296172504028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2.1368138768788079</v>
      </c>
      <c r="AS207">
        <f>_xlfn.RANK.AVG(Table2[[#This Row],[1Y Return vs Nifty Z-Score]],Table2[1Y Return vs Nifty Z-Score])</f>
        <v>176</v>
      </c>
      <c r="AT207">
        <f>_xlfn.RANK.AVG(Table2[[#This Row],[6M Return vs Nifty Z-Score]],Table2[6M Return vs Nifty Z-Score])</f>
        <v>96</v>
      </c>
      <c r="AU207">
        <f>_xlfn.RANK.AVG(Table2[[#This Row],[Sharpe Ratio Z-Score]],Table2[Sharpe Ratio Z-Score])</f>
        <v>475</v>
      </c>
      <c r="AV207">
        <f>(Table2[[#This Row],[Rank 1Y]]+Table2[[#This Row],[Rank 6M]]+Table2[[#This Row],[Rank Sharpe]])/3</f>
        <v>249</v>
      </c>
    </row>
    <row r="208" spans="1:48" x14ac:dyDescent="0.3">
      <c r="A208" t="s">
        <v>401</v>
      </c>
      <c r="B208" t="s">
        <v>402</v>
      </c>
      <c r="C208" t="s">
        <v>3170</v>
      </c>
      <c r="D208" t="s">
        <v>403</v>
      </c>
      <c r="E208">
        <v>57317.635456919998</v>
      </c>
      <c r="F208">
        <v>885.8</v>
      </c>
      <c r="G208">
        <v>-5.0976156080762296</v>
      </c>
      <c r="H208">
        <f>(Table2[[#This Row],[1Y Return vs Nifty]]-AVERAGE(Table2[1Y Return vs Nifty]))/_xlfn.STDEV.P(Table2[1Y Return vs Nifty])</f>
        <v>-0.47400300995801287</v>
      </c>
      <c r="I208">
        <v>8.4477081345203597</v>
      </c>
      <c r="J208">
        <f>(Table2[[#This Row],[1M Return vs Nifty]]-AVERAGE(Table2[1M Return vs Nifty]))/_xlfn.STDEV.P(Table2[1M Return vs Nifty])</f>
        <v>0.32960383934546811</v>
      </c>
      <c r="K208">
        <v>22.527553898487898</v>
      </c>
      <c r="L208">
        <f>(Table2[[#This Row],[6M Return vs Nifty]]-AVERAGE(Table2[6M Return vs Nifty]))/_xlfn.STDEV.P(Table2[6M Return vs Nifty])</f>
        <v>0.51682075605449906</v>
      </c>
      <c r="M208">
        <v>3.5481162463060598</v>
      </c>
      <c r="N208">
        <f>(Table2[[#This Row],[1W Return vs Nifty]]-AVERAGE(Table2[1W Return vs Nifty]))/_xlfn.STDEV.P(Table2[1W Return vs Nifty])</f>
        <v>0.70149274557358743</v>
      </c>
      <c r="O208">
        <v>876.24</v>
      </c>
      <c r="P208">
        <v>906.33840387856299</v>
      </c>
      <c r="Q208">
        <v>845.32474898891996</v>
      </c>
      <c r="R208">
        <v>56.9994565194297</v>
      </c>
      <c r="S208" s="1">
        <f>(Table2[[#This Row],[Close Price]]-Table2[[#This Row],[20D EMA]])/Table2[[#This Row],[20D EMA]]</f>
        <v>1.0910252898749138E-2</v>
      </c>
      <c r="T208" s="1">
        <f>(Table2[[#This Row],[Close Price]]-Table2[[#This Row],[50D EMA]])/Table2[[#This Row],[50D EMA]]</f>
        <v>-2.266085580250321E-2</v>
      </c>
      <c r="U208" s="1">
        <f>(Table2[[#This Row],[Close Price]]-Table2[[#This Row],[200D EMA]])/Table2[[#This Row],[200D EMA]]</f>
        <v>4.7881303675885299E-2</v>
      </c>
      <c r="V208">
        <v>0.50761521877176996</v>
      </c>
      <c r="W208">
        <v>855.6</v>
      </c>
      <c r="X208">
        <v>912.5</v>
      </c>
      <c r="Y208">
        <v>834.6</v>
      </c>
      <c r="Z208">
        <v>937.95</v>
      </c>
      <c r="AA208">
        <v>834.6</v>
      </c>
      <c r="AB208">
        <v>937.95</v>
      </c>
      <c r="AC208" s="1">
        <f>(Table2[[#This Row],[Close Price]]/Table2[[#This Row],[Day Low]])-1</f>
        <v>3.5296867695184586E-2</v>
      </c>
      <c r="AD208" s="1">
        <f>(Table2[[#This Row],[Day High]]/Table2[[#This Row],[Close Price]])-1</f>
        <v>3.0142244298938969E-2</v>
      </c>
      <c r="AE208" s="1">
        <f>(Table2[[#This Row],[Close Price]]/Table2[[#This Row],[Current Week Low]])-1</f>
        <v>6.1346752935537818E-2</v>
      </c>
      <c r="AF208" s="1">
        <f>(Table2[[#This Row],[Current Week High]]/Table2[[#This Row],[Close Price]])-1</f>
        <v>5.8873334838564162E-2</v>
      </c>
      <c r="AG208" s="1">
        <f>(Table2[[#This Row],[Close Price]]/Table2[[#This Row],[Current Month Low]])-1</f>
        <v>6.1346752935537818E-2</v>
      </c>
      <c r="AH208" s="1">
        <f>(Table2[[#This Row],[Current Month High]]/Table2[[#This Row],[Close Price]])-1</f>
        <v>5.8873334838564162E-2</v>
      </c>
      <c r="AI208">
        <v>34.003160984420802</v>
      </c>
      <c r="AJ208">
        <v>54.697869367796002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-0.06</v>
      </c>
      <c r="AM208" t="s">
        <v>3216</v>
      </c>
      <c r="AN208">
        <v>4.1100000000000003</v>
      </c>
      <c r="AO208" t="s">
        <v>3215</v>
      </c>
      <c r="AP208">
        <v>0.151715985608812</v>
      </c>
      <c r="AQ208">
        <f>(Table2[[#This Row],[Sharpe Ratio]]-AVERAGE(Table2[Sharpe Ratio]))/_xlfn.STDEV.P(Table2[Sharpe Ratio])</f>
        <v>1.0929509081896667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489</v>
      </c>
      <c r="AT208">
        <f>_xlfn.RANK.AVG(Table2[[#This Row],[6M Return vs Nifty Z-Score]],Table2[6M Return vs Nifty Z-Score])</f>
        <v>159</v>
      </c>
      <c r="AU208">
        <f>_xlfn.RANK.AVG(Table2[[#This Row],[Sharpe Ratio Z-Score]],Table2[Sharpe Ratio Z-Score])</f>
        <v>100</v>
      </c>
      <c r="AV208">
        <f>(Table2[[#This Row],[Rank 1Y]]+Table2[[#This Row],[Rank 6M]]+Table2[[#This Row],[Rank Sharpe]])/3</f>
        <v>249.33333333333334</v>
      </c>
    </row>
    <row r="209" spans="1:48" x14ac:dyDescent="0.3">
      <c r="A209" t="s">
        <v>555</v>
      </c>
      <c r="B209" t="s">
        <v>556</v>
      </c>
      <c r="C209" t="s">
        <v>3160</v>
      </c>
      <c r="D209" t="s">
        <v>51</v>
      </c>
      <c r="E209">
        <v>35777.323395580002</v>
      </c>
      <c r="F209">
        <v>2864.2</v>
      </c>
      <c r="G209">
        <v>34.8150220910006</v>
      </c>
      <c r="H209">
        <f>(Table2[[#This Row],[1Y Return vs Nifty]]-AVERAGE(Table2[1Y Return vs Nifty]))/_xlfn.STDEV.P(Table2[1Y Return vs Nifty])</f>
        <v>0.25403067140778851</v>
      </c>
      <c r="I209">
        <v>-4.9886848492103297</v>
      </c>
      <c r="J209">
        <f>(Table2[[#This Row],[1M Return vs Nifty]]-AVERAGE(Table2[1M Return vs Nifty]))/_xlfn.STDEV.P(Table2[1M Return vs Nifty])</f>
        <v>-0.97597193196839804</v>
      </c>
      <c r="K209">
        <v>12.693963608056</v>
      </c>
      <c r="L209">
        <f>(Table2[[#This Row],[6M Return vs Nifty]]-AVERAGE(Table2[6M Return vs Nifty]))/_xlfn.STDEV.P(Table2[6M Return vs Nifty])</f>
        <v>0.19326589247223172</v>
      </c>
      <c r="M209">
        <v>-2.4995036350665898</v>
      </c>
      <c r="N209">
        <f>(Table2[[#This Row],[1W Return vs Nifty]]-AVERAGE(Table2[1W Return vs Nifty]))/_xlfn.STDEV.P(Table2[1W Return vs Nifty])</f>
        <v>-0.8537553314853209</v>
      </c>
      <c r="O209">
        <v>3063.42</v>
      </c>
      <c r="P209">
        <v>3075.6344941740699</v>
      </c>
      <c r="Q209">
        <v>2636.4333724529401</v>
      </c>
      <c r="R209">
        <v>32.029005299954299</v>
      </c>
      <c r="S209" s="1">
        <f>(Table2[[#This Row],[Close Price]]-Table2[[#This Row],[20D EMA]])/Table2[[#This Row],[20D EMA]]</f>
        <v>-6.5031892460061053E-2</v>
      </c>
      <c r="T209" s="1">
        <f>(Table2[[#This Row],[Close Price]]-Table2[[#This Row],[50D EMA]])/Table2[[#This Row],[50D EMA]]</f>
        <v>-6.874500028354269E-2</v>
      </c>
      <c r="U209" s="1">
        <f>(Table2[[#This Row],[Close Price]]-Table2[[#This Row],[200D EMA]])/Table2[[#This Row],[200D EMA]]</f>
        <v>8.6391952827977361E-2</v>
      </c>
      <c r="V209">
        <v>0.64241604985829004</v>
      </c>
      <c r="W209">
        <v>2850.1</v>
      </c>
      <c r="X209">
        <v>3013.65</v>
      </c>
      <c r="Y209">
        <v>2850.1</v>
      </c>
      <c r="Z209">
        <v>3146.7</v>
      </c>
      <c r="AA209">
        <v>2850.1</v>
      </c>
      <c r="AB209">
        <v>3146.7</v>
      </c>
      <c r="AC209" s="1">
        <f>(Table2[[#This Row],[Close Price]]/Table2[[#This Row],[Day Low]])-1</f>
        <v>4.9471948352688422E-3</v>
      </c>
      <c r="AD209" s="1">
        <f>(Table2[[#This Row],[Day High]]/Table2[[#This Row],[Close Price]])-1</f>
        <v>5.2178618811535626E-2</v>
      </c>
      <c r="AE209" s="1">
        <f>(Table2[[#This Row],[Close Price]]/Table2[[#This Row],[Current Week Low]])-1</f>
        <v>4.9471948352688422E-3</v>
      </c>
      <c r="AF209" s="1">
        <f>(Table2[[#This Row],[Current Week High]]/Table2[[#This Row],[Close Price]])-1</f>
        <v>9.8631380490189269E-2</v>
      </c>
      <c r="AG209" s="1">
        <f>(Table2[[#This Row],[Close Price]]/Table2[[#This Row],[Current Month Low]])-1</f>
        <v>4.9471948352688422E-3</v>
      </c>
      <c r="AH209" s="1">
        <f>(Table2[[#This Row],[Current Month High]]/Table2[[#This Row],[Close Price]])-1</f>
        <v>9.8631380490189269E-2</v>
      </c>
      <c r="AI209">
        <v>21.674464073737798</v>
      </c>
      <c r="AJ209">
        <v>60.5943369778525</v>
      </c>
      <c r="AK209" t="str">
        <f>IF(AND(Table2[[#This Row],[20D EMA]]&gt;Table2[[#This Row],[50D EMA]],Table2[[#This Row],[50D EMA]]&gt;Table2[[#This Row],[200D EMA]]),"Uptrend","Downtrend/NoTrend")</f>
        <v>Downtrend/NoTrend</v>
      </c>
      <c r="AL209">
        <v>-0.08</v>
      </c>
      <c r="AM209" t="s">
        <v>3216</v>
      </c>
      <c r="AN209">
        <v>-2.79</v>
      </c>
      <c r="AO209" t="s">
        <v>3216</v>
      </c>
      <c r="AP209">
        <v>7.9712596385887999E-2</v>
      </c>
      <c r="AQ209">
        <f>(Table2[[#This Row],[Sharpe Ratio]]-AVERAGE(Table2[Sharpe Ratio]))/_xlfn.STDEV.P(Table2[Sharpe Ratio])</f>
        <v>0.23310263172651935</v>
      </c>
      <c r="AR2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9">
        <f>_xlfn.RANK.AVG(Table2[[#This Row],[1Y Return vs Nifty Z-Score]],Table2[1Y Return vs Nifty Z-Score])</f>
        <v>221</v>
      </c>
      <c r="AT209">
        <f>_xlfn.RANK.AVG(Table2[[#This Row],[6M Return vs Nifty Z-Score]],Table2[6M Return vs Nifty Z-Score])</f>
        <v>247</v>
      </c>
      <c r="AU209">
        <f>_xlfn.RANK.AVG(Table2[[#This Row],[Sharpe Ratio Z-Score]],Table2[Sharpe Ratio Z-Score])</f>
        <v>282</v>
      </c>
      <c r="AV209">
        <f>(Table2[[#This Row],[Rank 1Y]]+Table2[[#This Row],[Rank 6M]]+Table2[[#This Row],[Rank Sharpe]])/3</f>
        <v>250</v>
      </c>
    </row>
    <row r="210" spans="1:48" x14ac:dyDescent="0.3">
      <c r="A210" t="s">
        <v>478</v>
      </c>
      <c r="B210" t="s">
        <v>479</v>
      </c>
      <c r="C210" t="s">
        <v>3156</v>
      </c>
      <c r="D210" t="s">
        <v>213</v>
      </c>
      <c r="E210">
        <v>44528.590569120002</v>
      </c>
      <c r="F210">
        <v>703.2</v>
      </c>
      <c r="G210">
        <v>49.389993427144802</v>
      </c>
      <c r="H210">
        <f>(Table2[[#This Row],[1Y Return vs Nifty]]-AVERAGE(Table2[1Y Return vs Nifty]))/_xlfn.STDEV.P(Table2[1Y Return vs Nifty])</f>
        <v>0.51988807020104166</v>
      </c>
      <c r="I210">
        <v>16.347532872095002</v>
      </c>
      <c r="J210">
        <f>(Table2[[#This Row],[1M Return vs Nifty]]-AVERAGE(Table2[1M Return vs Nifty]))/_xlfn.STDEV.P(Table2[1M Return vs Nifty])</f>
        <v>1.097207152786192</v>
      </c>
      <c r="K210">
        <v>12.9969891115074</v>
      </c>
      <c r="L210">
        <f>(Table2[[#This Row],[6M Return vs Nifty]]-AVERAGE(Table2[6M Return vs Nifty]))/_xlfn.STDEV.P(Table2[6M Return vs Nifty])</f>
        <v>0.20323634807750174</v>
      </c>
      <c r="M210">
        <v>1.0053779929261</v>
      </c>
      <c r="N210">
        <f>(Table2[[#This Row],[1W Return vs Nifty]]-AVERAGE(Table2[1W Return vs Nifty]))/_xlfn.STDEV.P(Table2[1W Return vs Nifty])</f>
        <v>4.7584454939467259E-2</v>
      </c>
      <c r="O210">
        <v>697.91</v>
      </c>
      <c r="P210">
        <v>684.00054289913703</v>
      </c>
      <c r="Q210">
        <v>603.73753146654406</v>
      </c>
      <c r="R210">
        <v>50.229835614267799</v>
      </c>
      <c r="S210" s="1">
        <f>(Table2[[#This Row],[Close Price]]-Table2[[#This Row],[20D EMA]])/Table2[[#This Row],[20D EMA]]</f>
        <v>7.5797738963477778E-3</v>
      </c>
      <c r="T210" s="1">
        <f>(Table2[[#This Row],[Close Price]]-Table2[[#This Row],[50D EMA]])/Table2[[#This Row],[50D EMA]]</f>
        <v>2.8069359447415194E-2</v>
      </c>
      <c r="U210" s="1">
        <f>(Table2[[#This Row],[Close Price]]-Table2[[#This Row],[200D EMA]])/Table2[[#This Row],[200D EMA]]</f>
        <v>0.16474455098368798</v>
      </c>
      <c r="V210">
        <v>1.1358767651334001</v>
      </c>
      <c r="W210">
        <v>698.35</v>
      </c>
      <c r="X210">
        <v>722.7</v>
      </c>
      <c r="Y210">
        <v>695.35</v>
      </c>
      <c r="Z210">
        <v>745</v>
      </c>
      <c r="AA210">
        <v>695.35</v>
      </c>
      <c r="AB210">
        <v>745</v>
      </c>
      <c r="AC210" s="1">
        <f>(Table2[[#This Row],[Close Price]]/Table2[[#This Row],[Day Low]])-1</f>
        <v>6.9449416481706105E-3</v>
      </c>
      <c r="AD210" s="1">
        <f>(Table2[[#This Row],[Day High]]/Table2[[#This Row],[Close Price]])-1</f>
        <v>2.7730375426621157E-2</v>
      </c>
      <c r="AE210" s="1">
        <f>(Table2[[#This Row],[Close Price]]/Table2[[#This Row],[Current Week Low]])-1</f>
        <v>1.1289278780470369E-2</v>
      </c>
      <c r="AF210" s="1">
        <f>(Table2[[#This Row],[Current Week High]]/Table2[[#This Row],[Close Price]])-1</f>
        <v>5.9442548350398194E-2</v>
      </c>
      <c r="AG210" s="1">
        <f>(Table2[[#This Row],[Close Price]]/Table2[[#This Row],[Current Month Low]])-1</f>
        <v>1.1289278780470369E-2</v>
      </c>
      <c r="AH210" s="1">
        <f>(Table2[[#This Row],[Current Month High]]/Table2[[#This Row],[Close Price]])-1</f>
        <v>5.9442548350398194E-2</v>
      </c>
      <c r="AI210">
        <v>6.45620022753128</v>
      </c>
      <c r="AJ210">
        <v>81.213761113258599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-0.04</v>
      </c>
      <c r="AM210" t="s">
        <v>3216</v>
      </c>
      <c r="AN210">
        <v>1.9</v>
      </c>
      <c r="AO210" t="s">
        <v>3215</v>
      </c>
      <c r="AP210">
        <v>5.9748618473220001E-2</v>
      </c>
      <c r="AQ210">
        <f>(Table2[[#This Row],[Sharpe Ratio]]-AVERAGE(Table2[Sharpe Ratio]))/_xlfn.STDEV.P(Table2[Sharpe Ratio])</f>
        <v>-5.3027014781391992E-3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1.8626133245260634</v>
      </c>
      <c r="AS210">
        <f>_xlfn.RANK.AVG(Table2[[#This Row],[1Y Return vs Nifty Z-Score]],Table2[1Y Return vs Nifty Z-Score])</f>
        <v>163</v>
      </c>
      <c r="AT210">
        <f>_xlfn.RANK.AVG(Table2[[#This Row],[6M Return vs Nifty Z-Score]],Table2[6M Return vs Nifty Z-Score])</f>
        <v>240</v>
      </c>
      <c r="AU210">
        <f>_xlfn.RANK.AVG(Table2[[#This Row],[Sharpe Ratio Z-Score]],Table2[Sharpe Ratio Z-Score])</f>
        <v>353</v>
      </c>
      <c r="AV210">
        <f>(Table2[[#This Row],[Rank 1Y]]+Table2[[#This Row],[Rank 6M]]+Table2[[#This Row],[Rank Sharpe]])/3</f>
        <v>252</v>
      </c>
    </row>
    <row r="211" spans="1:48" x14ac:dyDescent="0.3">
      <c r="A211" t="s">
        <v>878</v>
      </c>
      <c r="B211" t="s">
        <v>879</v>
      </c>
      <c r="C211" t="s">
        <v>3156</v>
      </c>
      <c r="D211" t="s">
        <v>417</v>
      </c>
      <c r="E211">
        <v>17486.969698575002</v>
      </c>
      <c r="F211">
        <v>1019.85</v>
      </c>
      <c r="G211">
        <v>89.832605630471605</v>
      </c>
      <c r="H211">
        <f>(Table2[[#This Row],[1Y Return vs Nifty]]-AVERAGE(Table2[1Y Return vs Nifty]))/_xlfn.STDEV.P(Table2[1Y Return vs Nifty])</f>
        <v>1.2575888472939702</v>
      </c>
      <c r="I211">
        <v>8.1989686814617393</v>
      </c>
      <c r="J211">
        <f>(Table2[[#This Row],[1M Return vs Nifty]]-AVERAGE(Table2[1M Return vs Nifty]))/_xlfn.STDEV.P(Table2[1M Return vs Nifty])</f>
        <v>0.30543454006429827</v>
      </c>
      <c r="K211">
        <v>24.482642411720601</v>
      </c>
      <c r="L211">
        <f>(Table2[[#This Row],[6M Return vs Nifty]]-AVERAGE(Table2[6M Return vs Nifty]))/_xlfn.STDEV.P(Table2[6M Return vs Nifty])</f>
        <v>0.58114908157013134</v>
      </c>
      <c r="M211">
        <v>3.0414113883705198</v>
      </c>
      <c r="N211">
        <f>(Table2[[#This Row],[1W Return vs Nifty]]-AVERAGE(Table2[1W Return vs Nifty]))/_xlfn.STDEV.P(Table2[1W Return vs Nifty])</f>
        <v>0.57118499287108304</v>
      </c>
      <c r="O211">
        <v>1016.99</v>
      </c>
      <c r="P211">
        <v>1004.19456095826</v>
      </c>
      <c r="Q211">
        <v>824.362076277342</v>
      </c>
      <c r="R211">
        <v>51.755020869874897</v>
      </c>
      <c r="S211" s="1">
        <f>(Table2[[#This Row],[Close Price]]-Table2[[#This Row],[20D EMA]])/Table2[[#This Row],[20D EMA]]</f>
        <v>2.8122203758149181E-3</v>
      </c>
      <c r="T211" s="1">
        <f>(Table2[[#This Row],[Close Price]]-Table2[[#This Row],[50D EMA]])/Table2[[#This Row],[50D EMA]]</f>
        <v>1.5590045644940253E-2</v>
      </c>
      <c r="U211" s="1">
        <f>(Table2[[#This Row],[Close Price]]-Table2[[#This Row],[200D EMA]])/Table2[[#This Row],[200D EMA]]</f>
        <v>0.23713842418060191</v>
      </c>
      <c r="V211">
        <v>0.45934819463284099</v>
      </c>
      <c r="W211">
        <v>1013</v>
      </c>
      <c r="X211">
        <v>1036.8</v>
      </c>
      <c r="Y211">
        <v>990.85</v>
      </c>
      <c r="Z211">
        <v>1060</v>
      </c>
      <c r="AA211">
        <v>990.85</v>
      </c>
      <c r="AB211">
        <v>1060</v>
      </c>
      <c r="AC211" s="1">
        <f>(Table2[[#This Row],[Close Price]]/Table2[[#This Row],[Day Low]])-1</f>
        <v>6.7620927936822284E-3</v>
      </c>
      <c r="AD211" s="1">
        <f>(Table2[[#This Row],[Day High]]/Table2[[#This Row],[Close Price]])-1</f>
        <v>1.6620091189880837E-2</v>
      </c>
      <c r="AE211" s="1">
        <f>(Table2[[#This Row],[Close Price]]/Table2[[#This Row],[Current Week Low]])-1</f>
        <v>2.9267800373416808E-2</v>
      </c>
      <c r="AF211" s="1">
        <f>(Table2[[#This Row],[Current Week High]]/Table2[[#This Row],[Close Price]])-1</f>
        <v>3.9368534588419823E-2</v>
      </c>
      <c r="AG211" s="1">
        <f>(Table2[[#This Row],[Close Price]]/Table2[[#This Row],[Current Month Low]])-1</f>
        <v>2.9267800373416808E-2</v>
      </c>
      <c r="AH211" s="1">
        <f>(Table2[[#This Row],[Current Month High]]/Table2[[#This Row],[Close Price]])-1</f>
        <v>3.9368534588419823E-2</v>
      </c>
      <c r="AI211">
        <v>16.585772417512299</v>
      </c>
      <c r="AJ211">
        <v>123.528767123287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-0.02</v>
      </c>
      <c r="AM211" t="s">
        <v>3216</v>
      </c>
      <c r="AN211">
        <v>2.41</v>
      </c>
      <c r="AO211" t="s">
        <v>3215</v>
      </c>
      <c r="AQ211">
        <f>(Table2[[#This Row],[Sharpe Ratio]]-AVERAGE(Table2[Sharpe Ratio]))/_xlfn.STDEV.P(Table2[Sharpe Ratio])</f>
        <v>-0.71880726243977788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1.996550199359705</v>
      </c>
      <c r="AS211">
        <f>_xlfn.RANK.AVG(Table2[[#This Row],[1Y Return vs Nifty Z-Score]],Table2[1Y Return vs Nifty Z-Score])</f>
        <v>70</v>
      </c>
      <c r="AT211">
        <f>_xlfn.RANK.AVG(Table2[[#This Row],[6M Return vs Nifty Z-Score]],Table2[6M Return vs Nifty Z-Score])</f>
        <v>150</v>
      </c>
      <c r="AU211">
        <f>_xlfn.RANK.AVG(Table2[[#This Row],[Sharpe Ratio Z-Score]],Table2[Sharpe Ratio Z-Score])</f>
        <v>541.5</v>
      </c>
      <c r="AV211">
        <f>(Table2[[#This Row],[Rank 1Y]]+Table2[[#This Row],[Rank 6M]]+Table2[[#This Row],[Rank Sharpe]])/3</f>
        <v>253.83333333333334</v>
      </c>
    </row>
    <row r="212" spans="1:48" x14ac:dyDescent="0.3">
      <c r="A212" t="s">
        <v>475</v>
      </c>
      <c r="B212" t="s">
        <v>476</v>
      </c>
      <c r="C212" t="s">
        <v>3170</v>
      </c>
      <c r="D212" t="s">
        <v>477</v>
      </c>
      <c r="E212">
        <v>45760.214500000002</v>
      </c>
      <c r="F212">
        <v>4165.7</v>
      </c>
      <c r="G212">
        <v>27.5011180657614</v>
      </c>
      <c r="H212">
        <f>(Table2[[#This Row],[1Y Return vs Nifty]]-AVERAGE(Table2[1Y Return vs Nifty]))/_xlfn.STDEV.P(Table2[1Y Return vs Nifty])</f>
        <v>0.12062008319266265</v>
      </c>
      <c r="I212">
        <v>11.7013841155494</v>
      </c>
      <c r="J212">
        <f>(Table2[[#This Row],[1M Return vs Nifty]]-AVERAGE(Table2[1M Return vs Nifty]))/_xlfn.STDEV.P(Table2[1M Return vs Nifty])</f>
        <v>0.64575420303912745</v>
      </c>
      <c r="K212">
        <v>17.701806870817698</v>
      </c>
      <c r="L212">
        <f>(Table2[[#This Row],[6M Return vs Nifty]]-AVERAGE(Table2[6M Return vs Nifty]))/_xlfn.STDEV.P(Table2[6M Return vs Nifty])</f>
        <v>0.35803908271799623</v>
      </c>
      <c r="M212">
        <v>-0.80161948596934196</v>
      </c>
      <c r="N212">
        <f>(Table2[[#This Row],[1W Return vs Nifty]]-AVERAGE(Table2[1W Return vs Nifty]))/_xlfn.STDEV.P(Table2[1W Return vs Nifty])</f>
        <v>-0.41711561044634882</v>
      </c>
      <c r="O212">
        <v>4307.8900000000003</v>
      </c>
      <c r="P212">
        <v>4159.6479255500099</v>
      </c>
      <c r="Q212">
        <v>3647.4733733437301</v>
      </c>
      <c r="R212">
        <v>36.012026043532899</v>
      </c>
      <c r="S212" s="1">
        <f>(Table2[[#This Row],[Close Price]]-Table2[[#This Row],[20D EMA]])/Table2[[#This Row],[20D EMA]]</f>
        <v>-3.3006878077202643E-2</v>
      </c>
      <c r="T212" s="1">
        <f>(Table2[[#This Row],[Close Price]]-Table2[[#This Row],[50D EMA]])/Table2[[#This Row],[50D EMA]]</f>
        <v>1.4549487260246245E-3</v>
      </c>
      <c r="U212" s="1">
        <f>(Table2[[#This Row],[Close Price]]-Table2[[#This Row],[200D EMA]])/Table2[[#This Row],[200D EMA]]</f>
        <v>0.14207824803973781</v>
      </c>
      <c r="V212">
        <v>0.41908550069369999</v>
      </c>
      <c r="W212">
        <v>4152</v>
      </c>
      <c r="X212">
        <v>4323.8</v>
      </c>
      <c r="Y212">
        <v>4131.6000000000004</v>
      </c>
      <c r="Z212">
        <v>4473.95</v>
      </c>
      <c r="AA212">
        <v>4131.6000000000004</v>
      </c>
      <c r="AB212">
        <v>4473.95</v>
      </c>
      <c r="AC212" s="1">
        <f>(Table2[[#This Row],[Close Price]]/Table2[[#This Row],[Day Low]])-1</f>
        <v>3.2996146435453344E-3</v>
      </c>
      <c r="AD212" s="1">
        <f>(Table2[[#This Row],[Day High]]/Table2[[#This Row],[Close Price]])-1</f>
        <v>3.795280505077181E-2</v>
      </c>
      <c r="AE212" s="1">
        <f>(Table2[[#This Row],[Close Price]]/Table2[[#This Row],[Current Week Low]])-1</f>
        <v>8.2534611288602733E-3</v>
      </c>
      <c r="AF212" s="1">
        <f>(Table2[[#This Row],[Current Week High]]/Table2[[#This Row],[Close Price]])-1</f>
        <v>7.3997167342823467E-2</v>
      </c>
      <c r="AG212" s="1">
        <f>(Table2[[#This Row],[Close Price]]/Table2[[#This Row],[Current Month Low]])-1</f>
        <v>8.2534611288602733E-3</v>
      </c>
      <c r="AH212" s="1">
        <f>(Table2[[#This Row],[Current Month High]]/Table2[[#This Row],[Close Price]])-1</f>
        <v>7.3997167342823467E-2</v>
      </c>
      <c r="AI212">
        <v>17.1699834361571</v>
      </c>
      <c r="AJ212">
        <v>68.243134087237394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0.4</v>
      </c>
      <c r="AM212" t="s">
        <v>3215</v>
      </c>
      <c r="AN212">
        <v>-5.0599999999999996</v>
      </c>
      <c r="AO212" t="s">
        <v>3216</v>
      </c>
      <c r="AP212">
        <v>7.2820928783368002E-2</v>
      </c>
      <c r="AQ212">
        <f>(Table2[[#This Row],[Sharpe Ratio]]-AVERAGE(Table2[Sharpe Ratio]))/_xlfn.STDEV.P(Table2[Sharpe Ratio])</f>
        <v>0.1508038875432787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0.85810164604671624</v>
      </c>
      <c r="AS212">
        <f>_xlfn.RANK.AVG(Table2[[#This Row],[1Y Return vs Nifty Z-Score]],Table2[1Y Return vs Nifty Z-Score])</f>
        <v>258</v>
      </c>
      <c r="AT212">
        <f>_xlfn.RANK.AVG(Table2[[#This Row],[6M Return vs Nifty Z-Score]],Table2[6M Return vs Nifty Z-Score])</f>
        <v>198</v>
      </c>
      <c r="AU212">
        <f>_xlfn.RANK.AVG(Table2[[#This Row],[Sharpe Ratio Z-Score]],Table2[Sharpe Ratio Z-Score])</f>
        <v>306</v>
      </c>
      <c r="AV212">
        <f>(Table2[[#This Row],[Rank 1Y]]+Table2[[#This Row],[Rank 6M]]+Table2[[#This Row],[Rank Sharpe]])/3</f>
        <v>254</v>
      </c>
    </row>
    <row r="213" spans="1:48" x14ac:dyDescent="0.3">
      <c r="A213" t="s">
        <v>758</v>
      </c>
      <c r="B213" t="s">
        <v>759</v>
      </c>
      <c r="C213" t="s">
        <v>3160</v>
      </c>
      <c r="D213" t="s">
        <v>231</v>
      </c>
      <c r="E213">
        <v>21823.298186200002</v>
      </c>
      <c r="F213">
        <v>438.2</v>
      </c>
      <c r="G213">
        <v>6.55065125349459</v>
      </c>
      <c r="H213">
        <f>(Table2[[#This Row],[1Y Return vs Nifty]]-AVERAGE(Table2[1Y Return vs Nifty]))/_xlfn.STDEV.P(Table2[1Y Return vs Nifty])</f>
        <v>-0.26153069307686572</v>
      </c>
      <c r="I213">
        <v>10.875902602804301</v>
      </c>
      <c r="J213">
        <f>(Table2[[#This Row],[1M Return vs Nifty]]-AVERAGE(Table2[1M Return vs Nifty]))/_xlfn.STDEV.P(Table2[1M Return vs Nifty])</f>
        <v>0.56554453188612697</v>
      </c>
      <c r="K213">
        <v>17.049571486069599</v>
      </c>
      <c r="L213">
        <f>(Table2[[#This Row],[6M Return vs Nifty]]-AVERAGE(Table2[6M Return vs Nifty]))/_xlfn.STDEV.P(Table2[6M Return vs Nifty])</f>
        <v>0.33657856578543344</v>
      </c>
      <c r="M213">
        <v>-2.1172989551391201</v>
      </c>
      <c r="N213">
        <f>(Table2[[#This Row],[1W Return vs Nifty]]-AVERAGE(Table2[1W Return vs Nifty]))/_xlfn.STDEV.P(Table2[1W Return vs Nifty])</f>
        <v>-0.75546491225262358</v>
      </c>
      <c r="O213">
        <v>432.75</v>
      </c>
      <c r="P213">
        <v>419.87408878592902</v>
      </c>
      <c r="Q213">
        <v>392.22171495139298</v>
      </c>
      <c r="R213">
        <v>53.480200425315097</v>
      </c>
      <c r="S213" s="1">
        <f>(Table2[[#This Row],[Close Price]]-Table2[[#This Row],[20D EMA]])/Table2[[#This Row],[20D EMA]]</f>
        <v>1.2593876372039257E-2</v>
      </c>
      <c r="T213" s="1">
        <f>(Table2[[#This Row],[Close Price]]-Table2[[#This Row],[50D EMA]])/Table2[[#This Row],[50D EMA]]</f>
        <v>4.3646206573643452E-2</v>
      </c>
      <c r="U213" s="1">
        <f>(Table2[[#This Row],[Close Price]]-Table2[[#This Row],[200D EMA]])/Table2[[#This Row],[200D EMA]]</f>
        <v>0.11722524096939654</v>
      </c>
      <c r="V213">
        <v>0.92203283883734899</v>
      </c>
      <c r="W213">
        <v>433.15</v>
      </c>
      <c r="X213">
        <v>439.85</v>
      </c>
      <c r="Y213">
        <v>427</v>
      </c>
      <c r="Z213">
        <v>445.5</v>
      </c>
      <c r="AA213">
        <v>427</v>
      </c>
      <c r="AB213">
        <v>450.6</v>
      </c>
      <c r="AC213" s="1">
        <f>(Table2[[#This Row],[Close Price]]/Table2[[#This Row],[Day Low]])-1</f>
        <v>1.1658778714071394E-2</v>
      </c>
      <c r="AD213" s="1">
        <f>(Table2[[#This Row],[Day High]]/Table2[[#This Row],[Close Price]])-1</f>
        <v>3.7654039251484583E-3</v>
      </c>
      <c r="AE213" s="1">
        <f>(Table2[[#This Row],[Close Price]]/Table2[[#This Row],[Current Week Low]])-1</f>
        <v>2.6229508196721207E-2</v>
      </c>
      <c r="AF213" s="1">
        <f>(Table2[[#This Row],[Current Week High]]/Table2[[#This Row],[Close Price]])-1</f>
        <v>1.6659059790050224E-2</v>
      </c>
      <c r="AG213" s="1">
        <f>(Table2[[#This Row],[Close Price]]/Table2[[#This Row],[Current Month Low]])-1</f>
        <v>2.6229508196721207E-2</v>
      </c>
      <c r="AH213" s="1">
        <f>(Table2[[#This Row],[Current Month High]]/Table2[[#This Row],[Close Price]])-1</f>
        <v>2.8297581013235984E-2</v>
      </c>
      <c r="AI213">
        <v>27.3391145595618</v>
      </c>
      <c r="AJ213">
        <v>40.855030536804797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0.09</v>
      </c>
      <c r="AM213" t="s">
        <v>3215</v>
      </c>
      <c r="AN213">
        <v>9</v>
      </c>
      <c r="AO213" t="s">
        <v>3215</v>
      </c>
      <c r="AP213">
        <v>0.11934380495154299</v>
      </c>
      <c r="AQ213">
        <f>(Table2[[#This Row],[Sharpe Ratio]]-AVERAGE(Table2[Sharpe Ratio]))/_xlfn.STDEV.P(Table2[Sharpe Ratio])</f>
        <v>0.70636960911597801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0.59149710145804901</v>
      </c>
      <c r="AS213">
        <f>_xlfn.RANK.AVG(Table2[[#This Row],[1Y Return vs Nifty Z-Score]],Table2[1Y Return vs Nifty Z-Score])</f>
        <v>392</v>
      </c>
      <c r="AT213">
        <f>_xlfn.RANK.AVG(Table2[[#This Row],[6M Return vs Nifty Z-Score]],Table2[6M Return vs Nifty Z-Score])</f>
        <v>204</v>
      </c>
      <c r="AU213">
        <f>_xlfn.RANK.AVG(Table2[[#This Row],[Sharpe Ratio Z-Score]],Table2[Sharpe Ratio Z-Score])</f>
        <v>167</v>
      </c>
      <c r="AV213">
        <f>(Table2[[#This Row],[Rank 1Y]]+Table2[[#This Row],[Rank 6M]]+Table2[[#This Row],[Rank Sharpe]])/3</f>
        <v>254.33333333333334</v>
      </c>
    </row>
    <row r="214" spans="1:48" x14ac:dyDescent="0.3">
      <c r="A214" t="s">
        <v>954</v>
      </c>
      <c r="B214" t="s">
        <v>955</v>
      </c>
      <c r="C214" t="s">
        <v>3165</v>
      </c>
      <c r="D214" t="s">
        <v>766</v>
      </c>
      <c r="E214">
        <v>15495.563746079901</v>
      </c>
      <c r="F214">
        <v>1150.5999999999999</v>
      </c>
      <c r="G214">
        <v>20.024834153979398</v>
      </c>
      <c r="H214">
        <f>(Table2[[#This Row],[1Y Return vs Nifty]]-AVERAGE(Table2[1Y Return vs Nifty]))/_xlfn.STDEV.P(Table2[1Y Return vs Nifty])</f>
        <v>-1.575242468988354E-2</v>
      </c>
      <c r="I214">
        <v>17.437800136475399</v>
      </c>
      <c r="J214">
        <f>(Table2[[#This Row],[1M Return vs Nifty]]-AVERAGE(Table2[1M Return vs Nifty]))/_xlfn.STDEV.P(Table2[1M Return vs Nifty])</f>
        <v>1.2031452960330618</v>
      </c>
      <c r="K214">
        <v>-5.0227363851344498</v>
      </c>
      <c r="L214">
        <f>(Table2[[#This Row],[6M Return vs Nifty]]-AVERAGE(Table2[6M Return vs Nifty]))/_xlfn.STDEV.P(Table2[6M Return vs Nifty])</f>
        <v>-0.3896671238648689</v>
      </c>
      <c r="M214">
        <v>-2.72325460615055</v>
      </c>
      <c r="N214">
        <f>(Table2[[#This Row],[1W Return vs Nifty]]-AVERAGE(Table2[1W Return vs Nifty]))/_xlfn.STDEV.P(Table2[1W Return vs Nifty])</f>
        <v>-0.91129669062236518</v>
      </c>
      <c r="O214">
        <v>1181.49</v>
      </c>
      <c r="P214">
        <v>1234.89000070626</v>
      </c>
      <c r="Q214">
        <v>1207.84357631579</v>
      </c>
      <c r="R214">
        <v>41.987854360380602</v>
      </c>
      <c r="S214" s="1">
        <f>(Table2[[#This Row],[Close Price]]-Table2[[#This Row],[20D EMA]])/Table2[[#This Row],[20D EMA]]</f>
        <v>-2.6144952559903258E-2</v>
      </c>
      <c r="T214" s="1">
        <f>(Table2[[#This Row],[Close Price]]-Table2[[#This Row],[50D EMA]])/Table2[[#This Row],[50D EMA]]</f>
        <v>-6.8257092257652793E-2</v>
      </c>
      <c r="U214" s="1">
        <f>(Table2[[#This Row],[Close Price]]-Table2[[#This Row],[200D EMA]])/Table2[[#This Row],[200D EMA]]</f>
        <v>-4.7393203423241749E-2</v>
      </c>
      <c r="V214">
        <v>0.79878094035821801</v>
      </c>
      <c r="W214">
        <v>1143.0999999999999</v>
      </c>
      <c r="X214">
        <v>1204.45</v>
      </c>
      <c r="Y214">
        <v>1143.0999999999999</v>
      </c>
      <c r="Z214">
        <v>1235.5</v>
      </c>
      <c r="AA214">
        <v>1143.0999999999999</v>
      </c>
      <c r="AB214">
        <v>1249.9000000000001</v>
      </c>
      <c r="AC214" s="1">
        <f>(Table2[[#This Row],[Close Price]]/Table2[[#This Row],[Day Low]])-1</f>
        <v>6.5611057650249993E-3</v>
      </c>
      <c r="AD214" s="1">
        <f>(Table2[[#This Row],[Day High]]/Table2[[#This Row],[Close Price]])-1</f>
        <v>4.6801668694594234E-2</v>
      </c>
      <c r="AE214" s="1">
        <f>(Table2[[#This Row],[Close Price]]/Table2[[#This Row],[Current Week Low]])-1</f>
        <v>6.5611057650249993E-3</v>
      </c>
      <c r="AF214" s="1">
        <f>(Table2[[#This Row],[Current Week High]]/Table2[[#This Row],[Close Price]])-1</f>
        <v>7.3787589083956329E-2</v>
      </c>
      <c r="AG214" s="1">
        <f>(Table2[[#This Row],[Close Price]]/Table2[[#This Row],[Current Month Low]])-1</f>
        <v>6.5611057650249993E-3</v>
      </c>
      <c r="AH214" s="1">
        <f>(Table2[[#This Row],[Current Month High]]/Table2[[#This Row],[Close Price]])-1</f>
        <v>8.6302798539892311E-2</v>
      </c>
      <c r="AI214">
        <v>64.866156787762904</v>
      </c>
      <c r="AJ214">
        <v>47.342809578691202</v>
      </c>
      <c r="AK214" t="str">
        <f>IF(AND(Table2[[#This Row],[20D EMA]]&gt;Table2[[#This Row],[50D EMA]],Table2[[#This Row],[50D EMA]]&gt;Table2[[#This Row],[200D EMA]]),"Uptrend","Downtrend/NoTrend")</f>
        <v>Downtrend/NoTrend</v>
      </c>
      <c r="AL214">
        <v>-0.13</v>
      </c>
      <c r="AM214" t="s">
        <v>3216</v>
      </c>
      <c r="AN214">
        <v>-3.45</v>
      </c>
      <c r="AO214" t="s">
        <v>3216</v>
      </c>
      <c r="AP214">
        <v>0.23271959606154899</v>
      </c>
      <c r="AQ214">
        <f>(Table2[[#This Row],[Sharpe Ratio]]-AVERAGE(Table2[Sharpe Ratio]))/_xlfn.STDEV.P(Table2[Sharpe Ratio])</f>
        <v>2.0602778019201504</v>
      </c>
      <c r="AR2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4">
        <f>_xlfn.RANK.AVG(Table2[[#This Row],[1Y Return vs Nifty Z-Score]],Table2[1Y Return vs Nifty Z-Score])</f>
        <v>303</v>
      </c>
      <c r="AT214">
        <f>_xlfn.RANK.AVG(Table2[[#This Row],[6M Return vs Nifty Z-Score]],Table2[6M Return vs Nifty Z-Score])</f>
        <v>445</v>
      </c>
      <c r="AU214">
        <f>_xlfn.RANK.AVG(Table2[[#This Row],[Sharpe Ratio Z-Score]],Table2[Sharpe Ratio Z-Score])</f>
        <v>15</v>
      </c>
      <c r="AV214">
        <f>(Table2[[#This Row],[Rank 1Y]]+Table2[[#This Row],[Rank 6M]]+Table2[[#This Row],[Rank Sharpe]])/3</f>
        <v>254.33333333333334</v>
      </c>
    </row>
    <row r="215" spans="1:48" x14ac:dyDescent="0.3">
      <c r="A215" t="s">
        <v>216</v>
      </c>
      <c r="B215" t="s">
        <v>217</v>
      </c>
      <c r="C215" t="s">
        <v>3156</v>
      </c>
      <c r="D215" t="s">
        <v>54</v>
      </c>
      <c r="E215">
        <v>113101.63858521001</v>
      </c>
      <c r="F215">
        <v>3007.95</v>
      </c>
      <c r="G215">
        <v>27.746750098704499</v>
      </c>
      <c r="H215">
        <f>(Table2[[#This Row],[1Y Return vs Nifty]]-AVERAGE(Table2[1Y Return vs Nifty]))/_xlfn.STDEV.P(Table2[1Y Return vs Nifty])</f>
        <v>0.12510057868266797</v>
      </c>
      <c r="I215">
        <v>-3.7461899725646699</v>
      </c>
      <c r="J215">
        <f>(Table2[[#This Row],[1M Return vs Nifty]]-AVERAGE(Table2[1M Return vs Nifty]))/_xlfn.STDEV.P(Table2[1M Return vs Nifty])</f>
        <v>-0.85524226821902904</v>
      </c>
      <c r="K215">
        <v>14.5980206705482</v>
      </c>
      <c r="L215">
        <f>(Table2[[#This Row],[6M Return vs Nifty]]-AVERAGE(Table2[6M Return vs Nifty]))/_xlfn.STDEV.P(Table2[6M Return vs Nifty])</f>
        <v>0.25591512890696</v>
      </c>
      <c r="M215">
        <v>-1.76852051164254</v>
      </c>
      <c r="N215">
        <f>(Table2[[#This Row],[1W Return vs Nifty]]-AVERAGE(Table2[1W Return vs Nifty]))/_xlfn.STDEV.P(Table2[1W Return vs Nifty])</f>
        <v>-0.66577061694176543</v>
      </c>
      <c r="O215">
        <v>3203.98</v>
      </c>
      <c r="P215">
        <v>3229.20373393407</v>
      </c>
      <c r="Q215">
        <v>2818.0739204146098</v>
      </c>
      <c r="R215">
        <v>27.371071824684101</v>
      </c>
      <c r="S215" s="1">
        <f>(Table2[[#This Row],[Close Price]]-Table2[[#This Row],[20D EMA]])/Table2[[#This Row],[20D EMA]]</f>
        <v>-6.1183278297617404E-2</v>
      </c>
      <c r="T215" s="1">
        <f>(Table2[[#This Row],[Close Price]]-Table2[[#This Row],[50D EMA]])/Table2[[#This Row],[50D EMA]]</f>
        <v>-6.8516498853580063E-2</v>
      </c>
      <c r="U215" s="1">
        <f>(Table2[[#This Row],[Close Price]]-Table2[[#This Row],[200D EMA]])/Table2[[#This Row],[200D EMA]]</f>
        <v>6.7377962731884067E-2</v>
      </c>
      <c r="V215">
        <v>1.25733626302502</v>
      </c>
      <c r="W215">
        <v>2997.05</v>
      </c>
      <c r="X215">
        <v>3085</v>
      </c>
      <c r="Y215">
        <v>2997.05</v>
      </c>
      <c r="Z215">
        <v>3200</v>
      </c>
      <c r="AA215">
        <v>2997.05</v>
      </c>
      <c r="AB215">
        <v>3200</v>
      </c>
      <c r="AC215" s="1">
        <f>(Table2[[#This Row],[Close Price]]/Table2[[#This Row],[Day Low]])-1</f>
        <v>3.6369096278006108E-3</v>
      </c>
      <c r="AD215" s="1">
        <f>(Table2[[#This Row],[Day High]]/Table2[[#This Row],[Close Price]])-1</f>
        <v>2.5615452384514459E-2</v>
      </c>
      <c r="AE215" s="1">
        <f>(Table2[[#This Row],[Close Price]]/Table2[[#This Row],[Current Week Low]])-1</f>
        <v>3.6369096278006108E-3</v>
      </c>
      <c r="AF215" s="1">
        <f>(Table2[[#This Row],[Current Week High]]/Table2[[#This Row],[Close Price]])-1</f>
        <v>6.3847470868864331E-2</v>
      </c>
      <c r="AG215" s="1">
        <f>(Table2[[#This Row],[Close Price]]/Table2[[#This Row],[Current Month Low]])-1</f>
        <v>3.6369096278006108E-3</v>
      </c>
      <c r="AH215" s="1">
        <f>(Table2[[#This Row],[Current Month High]]/Table2[[#This Row],[Close Price]])-1</f>
        <v>6.3847470868864331E-2</v>
      </c>
      <c r="AI215">
        <v>21.4199039212752</v>
      </c>
      <c r="AJ215">
        <v>56.103067102600001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-7.0000000000000007E-2</v>
      </c>
      <c r="AM215" t="s">
        <v>3216</v>
      </c>
      <c r="AN215">
        <v>-5.94</v>
      </c>
      <c r="AO215" t="s">
        <v>3216</v>
      </c>
      <c r="AP215">
        <v>8.0248915713346997E-2</v>
      </c>
      <c r="AQ215">
        <f>(Table2[[#This Row],[Sharpe Ratio]]-AVERAGE(Table2[Sharpe Ratio]))/_xlfn.STDEV.P(Table2[Sharpe Ratio])</f>
        <v>0.23950723648646685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256</v>
      </c>
      <c r="AT215">
        <f>_xlfn.RANK.AVG(Table2[[#This Row],[6M Return vs Nifty Z-Score]],Table2[6M Return vs Nifty Z-Score])</f>
        <v>229</v>
      </c>
      <c r="AU215">
        <f>_xlfn.RANK.AVG(Table2[[#This Row],[Sharpe Ratio Z-Score]],Table2[Sharpe Ratio Z-Score])</f>
        <v>279</v>
      </c>
      <c r="AV215">
        <f>(Table2[[#This Row],[Rank 1Y]]+Table2[[#This Row],[Rank 6M]]+Table2[[#This Row],[Rank Sharpe]])/3</f>
        <v>254.66666666666666</v>
      </c>
    </row>
    <row r="216" spans="1:48" x14ac:dyDescent="0.3">
      <c r="A216" t="s">
        <v>1624</v>
      </c>
      <c r="B216" t="s">
        <v>1625</v>
      </c>
      <c r="C216" t="s">
        <v>3170</v>
      </c>
      <c r="D216" t="s">
        <v>403</v>
      </c>
      <c r="E216">
        <v>5706.8985272</v>
      </c>
      <c r="F216">
        <v>116.33</v>
      </c>
      <c r="G216">
        <v>42.704229032218898</v>
      </c>
      <c r="H216">
        <f>(Table2[[#This Row],[1Y Return vs Nifty]]-AVERAGE(Table2[1Y Return vs Nifty]))/_xlfn.STDEV.P(Table2[1Y Return vs Nifty])</f>
        <v>0.39793517643639603</v>
      </c>
      <c r="I216">
        <v>6.8776702211113703</v>
      </c>
      <c r="J216">
        <f>(Table2[[#This Row],[1M Return vs Nifty]]-AVERAGE(Table2[1M Return vs Nifty]))/_xlfn.STDEV.P(Table2[1M Return vs Nifty])</f>
        <v>0.17704775809115109</v>
      </c>
      <c r="K216">
        <v>8.4628312084111297</v>
      </c>
      <c r="L216">
        <f>(Table2[[#This Row],[6M Return vs Nifty]]-AVERAGE(Table2[6M Return vs Nifty]))/_xlfn.STDEV.P(Table2[6M Return vs Nifty])</f>
        <v>5.4048838890321742E-2</v>
      </c>
      <c r="M216">
        <v>6.6716940486372103</v>
      </c>
      <c r="N216">
        <f>(Table2[[#This Row],[1W Return vs Nifty]]-AVERAGE(Table2[1W Return vs Nifty]))/_xlfn.STDEV.P(Table2[1W Return vs Nifty])</f>
        <v>1.504773782727131</v>
      </c>
      <c r="O216">
        <v>114.53</v>
      </c>
      <c r="P216">
        <v>120.03075673226699</v>
      </c>
      <c r="Q216">
        <v>115.22485792197401</v>
      </c>
      <c r="R216">
        <v>56.534393338648101</v>
      </c>
      <c r="S216" s="1">
        <f>(Table2[[#This Row],[Close Price]]-Table2[[#This Row],[20D EMA]])/Table2[[#This Row],[20D EMA]]</f>
        <v>1.5716406181786408E-2</v>
      </c>
      <c r="T216" s="1">
        <f>(Table2[[#This Row],[Close Price]]-Table2[[#This Row],[50D EMA]])/Table2[[#This Row],[50D EMA]]</f>
        <v>-3.0831737073204239E-2</v>
      </c>
      <c r="U216" s="1">
        <f>(Table2[[#This Row],[Close Price]]-Table2[[#This Row],[200D EMA]])/Table2[[#This Row],[200D EMA]]</f>
        <v>9.5911776152881253E-3</v>
      </c>
      <c r="V216">
        <v>0.77674205610619895</v>
      </c>
      <c r="W216">
        <v>115.66</v>
      </c>
      <c r="X216">
        <v>120.4</v>
      </c>
      <c r="Y216">
        <v>107.25</v>
      </c>
      <c r="Z216">
        <v>122.5</v>
      </c>
      <c r="AA216">
        <v>107.25</v>
      </c>
      <c r="AB216">
        <v>122.5</v>
      </c>
      <c r="AC216" s="1">
        <f>(Table2[[#This Row],[Close Price]]/Table2[[#This Row],[Day Low]])-1</f>
        <v>5.7928410859415802E-3</v>
      </c>
      <c r="AD216" s="1">
        <f>(Table2[[#This Row],[Day High]]/Table2[[#This Row],[Close Price]])-1</f>
        <v>3.4986675835983805E-2</v>
      </c>
      <c r="AE216" s="1">
        <f>(Table2[[#This Row],[Close Price]]/Table2[[#This Row],[Current Week Low]])-1</f>
        <v>8.4662004662004575E-2</v>
      </c>
      <c r="AF216" s="1">
        <f>(Table2[[#This Row],[Current Week High]]/Table2[[#This Row],[Close Price]])-1</f>
        <v>5.3038769019169596E-2</v>
      </c>
      <c r="AG216" s="1">
        <f>(Table2[[#This Row],[Close Price]]/Table2[[#This Row],[Current Month Low]])-1</f>
        <v>8.4662004662004575E-2</v>
      </c>
      <c r="AH216" s="1">
        <f>(Table2[[#This Row],[Current Month High]]/Table2[[#This Row],[Close Price]])-1</f>
        <v>5.3038769019169596E-2</v>
      </c>
      <c r="AI216">
        <v>46.093011261067602</v>
      </c>
      <c r="AJ216">
        <v>71.578171091445398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-0.12</v>
      </c>
      <c r="AM216" t="s">
        <v>3216</v>
      </c>
      <c r="AN216">
        <v>7.33</v>
      </c>
      <c r="AO216" t="s">
        <v>3215</v>
      </c>
      <c r="AP216">
        <v>7.8695734922836005E-2</v>
      </c>
      <c r="AQ216">
        <f>(Table2[[#This Row],[Sharpe Ratio]]-AVERAGE(Table2[Sharpe Ratio]))/_xlfn.STDEV.P(Table2[Sharpe Ratio])</f>
        <v>0.22095950088444111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190</v>
      </c>
      <c r="AT216">
        <f>_xlfn.RANK.AVG(Table2[[#This Row],[6M Return vs Nifty Z-Score]],Table2[6M Return vs Nifty Z-Score])</f>
        <v>286</v>
      </c>
      <c r="AU216">
        <f>_xlfn.RANK.AVG(Table2[[#This Row],[Sharpe Ratio Z-Score]],Table2[Sharpe Ratio Z-Score])</f>
        <v>288</v>
      </c>
      <c r="AV216">
        <f>(Table2[[#This Row],[Rank 1Y]]+Table2[[#This Row],[Rank 6M]]+Table2[[#This Row],[Rank Sharpe]])/3</f>
        <v>254.66666666666666</v>
      </c>
    </row>
    <row r="217" spans="1:48" x14ac:dyDescent="0.3">
      <c r="A217" t="s">
        <v>374</v>
      </c>
      <c r="B217" t="s">
        <v>375</v>
      </c>
      <c r="C217" t="s">
        <v>3156</v>
      </c>
      <c r="D217" t="s">
        <v>43</v>
      </c>
      <c r="E217">
        <v>63974.196000000004</v>
      </c>
      <c r="F217">
        <v>364.65</v>
      </c>
      <c r="G217">
        <v>34.761376428145297</v>
      </c>
      <c r="H217">
        <f>(Table2[[#This Row],[1Y Return vs Nifty]]-AVERAGE(Table2[1Y Return vs Nifty]))/_xlfn.STDEV.P(Table2[1Y Return vs Nifty])</f>
        <v>0.25305213799908932</v>
      </c>
      <c r="I217">
        <v>6.84454497859236</v>
      </c>
      <c r="J217">
        <f>(Table2[[#This Row],[1M Return vs Nifty]]-AVERAGE(Table2[1M Return vs Nifty]))/_xlfn.STDEV.P(Table2[1M Return vs Nifty])</f>
        <v>0.17382907327714769</v>
      </c>
      <c r="K217">
        <v>4.0452071957050304</v>
      </c>
      <c r="L217">
        <f>(Table2[[#This Row],[6M Return vs Nifty]]-AVERAGE(Table2[6M Return vs Nifty]))/_xlfn.STDEV.P(Table2[6M Return vs Nifty])</f>
        <v>-9.1304352830470656E-2</v>
      </c>
      <c r="M217">
        <v>1.35321916626156</v>
      </c>
      <c r="N217">
        <f>(Table2[[#This Row],[1W Return vs Nifty]]-AVERAGE(Table2[1W Return vs Nifty]))/_xlfn.STDEV.P(Table2[1W Return vs Nifty])</f>
        <v>0.13703771532346823</v>
      </c>
      <c r="O217">
        <v>373.6</v>
      </c>
      <c r="P217">
        <v>381.40030801561301</v>
      </c>
      <c r="Q217">
        <v>361.08552827849701</v>
      </c>
      <c r="R217">
        <v>42.866135669040801</v>
      </c>
      <c r="S217" s="1">
        <f>(Table2[[#This Row],[Close Price]]-Table2[[#This Row],[20D EMA]])/Table2[[#This Row],[20D EMA]]</f>
        <v>-2.3956102783726032E-2</v>
      </c>
      <c r="T217" s="1">
        <f>(Table2[[#This Row],[Close Price]]-Table2[[#This Row],[50D EMA]])/Table2[[#This Row],[50D EMA]]</f>
        <v>-4.391791947616188E-2</v>
      </c>
      <c r="U217" s="1">
        <f>(Table2[[#This Row],[Close Price]]-Table2[[#This Row],[200D EMA]])/Table2[[#This Row],[200D EMA]]</f>
        <v>9.871544114484071E-3</v>
      </c>
      <c r="V217">
        <v>0.26972407524112901</v>
      </c>
      <c r="W217">
        <v>364</v>
      </c>
      <c r="X217">
        <v>376.4</v>
      </c>
      <c r="Y217">
        <v>360.8</v>
      </c>
      <c r="Z217">
        <v>386.8</v>
      </c>
      <c r="AA217">
        <v>360.8</v>
      </c>
      <c r="AB217">
        <v>386.8</v>
      </c>
      <c r="AC217" s="1">
        <f>(Table2[[#This Row],[Close Price]]/Table2[[#This Row],[Day Low]])-1</f>
        <v>1.7857142857142794E-3</v>
      </c>
      <c r="AD217" s="1">
        <f>(Table2[[#This Row],[Day High]]/Table2[[#This Row],[Close Price]])-1</f>
        <v>3.2222679281502797E-2</v>
      </c>
      <c r="AE217" s="1">
        <f>(Table2[[#This Row],[Close Price]]/Table2[[#This Row],[Current Week Low]])-1</f>
        <v>1.0670731707316916E-2</v>
      </c>
      <c r="AF217" s="1">
        <f>(Table2[[#This Row],[Current Week High]]/Table2[[#This Row],[Close Price]])-1</f>
        <v>6.074317839023724E-2</v>
      </c>
      <c r="AG217" s="1">
        <f>(Table2[[#This Row],[Close Price]]/Table2[[#This Row],[Current Month Low]])-1</f>
        <v>1.0670731707316916E-2</v>
      </c>
      <c r="AH217" s="1">
        <f>(Table2[[#This Row],[Current Month High]]/Table2[[#This Row],[Close Price]])-1</f>
        <v>6.074317839023724E-2</v>
      </c>
      <c r="AI217">
        <v>28.2873988756341</v>
      </c>
      <c r="AJ217">
        <v>64.664709866787007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-0.13</v>
      </c>
      <c r="AM217" t="s">
        <v>3216</v>
      </c>
      <c r="AN217">
        <v>0.93</v>
      </c>
      <c r="AO217" t="s">
        <v>3215</v>
      </c>
      <c r="AP217">
        <v>0.107043447331805</v>
      </c>
      <c r="AQ217">
        <f>(Table2[[#This Row],[Sharpe Ratio]]-AVERAGE(Table2[Sharpe Ratio]))/_xlfn.STDEV.P(Table2[Sharpe Ratio])</f>
        <v>0.55948150546759035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222</v>
      </c>
      <c r="AT217">
        <f>_xlfn.RANK.AVG(Table2[[#This Row],[6M Return vs Nifty Z-Score]],Table2[6M Return vs Nifty Z-Score])</f>
        <v>341</v>
      </c>
      <c r="AU217">
        <f>_xlfn.RANK.AVG(Table2[[#This Row],[Sharpe Ratio Z-Score]],Table2[Sharpe Ratio Z-Score])</f>
        <v>204</v>
      </c>
      <c r="AV217">
        <f>(Table2[[#This Row],[Rank 1Y]]+Table2[[#This Row],[Rank 6M]]+Table2[[#This Row],[Rank Sharpe]])/3</f>
        <v>255.66666666666666</v>
      </c>
    </row>
    <row r="218" spans="1:48" x14ac:dyDescent="0.3">
      <c r="A218" t="s">
        <v>749</v>
      </c>
      <c r="B218" t="s">
        <v>750</v>
      </c>
      <c r="C218" t="s">
        <v>3155</v>
      </c>
      <c r="D218" t="s">
        <v>751</v>
      </c>
      <c r="E218">
        <v>22508.359926900001</v>
      </c>
      <c r="F218">
        <v>1603.65</v>
      </c>
      <c r="G218">
        <v>29.225850894047198</v>
      </c>
      <c r="H218">
        <f>(Table2[[#This Row],[1Y Return vs Nifty]]-AVERAGE(Table2[1Y Return vs Nifty]))/_xlfn.STDEV.P(Table2[1Y Return vs Nifty])</f>
        <v>0.15208038405818033</v>
      </c>
      <c r="I218">
        <v>12.8225969513009</v>
      </c>
      <c r="J218">
        <f>(Table2[[#This Row],[1M Return vs Nifty]]-AVERAGE(Table2[1M Return vs Nifty]))/_xlfn.STDEV.P(Table2[1M Return vs Nifty])</f>
        <v>0.75469923870574807</v>
      </c>
      <c r="K218">
        <v>39.676086736443096</v>
      </c>
      <c r="L218">
        <f>(Table2[[#This Row],[6M Return vs Nifty]]-AVERAGE(Table2[6M Return vs Nifty]))/_xlfn.STDEV.P(Table2[6M Return vs Nifty])</f>
        <v>1.0810593544857676</v>
      </c>
      <c r="M218">
        <v>5.6405440931613597</v>
      </c>
      <c r="N218">
        <f>(Table2[[#This Row],[1W Return vs Nifty]]-AVERAGE(Table2[1W Return vs Nifty]))/_xlfn.STDEV.P(Table2[1W Return vs Nifty])</f>
        <v>1.2395960736662899</v>
      </c>
      <c r="O218">
        <v>1556.83</v>
      </c>
      <c r="P218">
        <v>1544.95041664986</v>
      </c>
      <c r="Q218">
        <v>1379.56384144035</v>
      </c>
      <c r="R218">
        <v>62.477158400647198</v>
      </c>
      <c r="S218" s="1">
        <f>(Table2[[#This Row],[Close Price]]-Table2[[#This Row],[20D EMA]])/Table2[[#This Row],[20D EMA]]</f>
        <v>3.0073932285477646E-2</v>
      </c>
      <c r="T218" s="1">
        <f>(Table2[[#This Row],[Close Price]]-Table2[[#This Row],[50D EMA]])/Table2[[#This Row],[50D EMA]]</f>
        <v>3.7994477180327182E-2</v>
      </c>
      <c r="U218" s="1">
        <f>(Table2[[#This Row],[Close Price]]-Table2[[#This Row],[200D EMA]])/Table2[[#This Row],[200D EMA]]</f>
        <v>0.16243261227091188</v>
      </c>
      <c r="V218">
        <v>0.594348375858894</v>
      </c>
      <c r="W218">
        <v>1565.7</v>
      </c>
      <c r="X218">
        <v>1639.45</v>
      </c>
      <c r="Y218">
        <v>1503.05</v>
      </c>
      <c r="Z218">
        <v>1665.1</v>
      </c>
      <c r="AA218">
        <v>1501</v>
      </c>
      <c r="AB218">
        <v>1665.1</v>
      </c>
      <c r="AC218" s="1">
        <f>(Table2[[#This Row],[Close Price]]/Table2[[#This Row],[Day Low]])-1</f>
        <v>2.423835983904965E-2</v>
      </c>
      <c r="AD218" s="1">
        <f>(Table2[[#This Row],[Day High]]/Table2[[#This Row],[Close Price]])-1</f>
        <v>2.2324073207994344E-2</v>
      </c>
      <c r="AE218" s="1">
        <f>(Table2[[#This Row],[Close Price]]/Table2[[#This Row],[Current Week Low]])-1</f>
        <v>6.6930574498519801E-2</v>
      </c>
      <c r="AF218" s="1">
        <f>(Table2[[#This Row],[Current Week High]]/Table2[[#This Row],[Close Price]])-1</f>
        <v>3.8318835157297393E-2</v>
      </c>
      <c r="AG218" s="1">
        <f>(Table2[[#This Row],[Close Price]]/Table2[[#This Row],[Current Month Low]])-1</f>
        <v>6.8387741505662847E-2</v>
      </c>
      <c r="AH218" s="1">
        <f>(Table2[[#This Row],[Current Month High]]/Table2[[#This Row],[Close Price]])-1</f>
        <v>3.8318835157297393E-2</v>
      </c>
      <c r="AI218">
        <v>6.9435350606428896</v>
      </c>
      <c r="AJ218">
        <v>60.654177519535097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-0.03</v>
      </c>
      <c r="AM218" t="s">
        <v>3216</v>
      </c>
      <c r="AN218">
        <v>6.9</v>
      </c>
      <c r="AO218" t="s">
        <v>3215</v>
      </c>
      <c r="AP218">
        <v>2.8898598281309001E-2</v>
      </c>
      <c r="AQ218">
        <f>(Table2[[#This Row],[Sharpe Ratio]]-AVERAGE(Table2[Sharpe Ratio]))/_xlfn.STDEV.P(Table2[Sharpe Ratio])</f>
        <v>-0.37370670269455231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2.8537283482214333</v>
      </c>
      <c r="AS218">
        <f>_xlfn.RANK.AVG(Table2[[#This Row],[1Y Return vs Nifty Z-Score]],Table2[1Y Return vs Nifty Z-Score])</f>
        <v>247</v>
      </c>
      <c r="AT218">
        <f>_xlfn.RANK.AVG(Table2[[#This Row],[6M Return vs Nifty Z-Score]],Table2[6M Return vs Nifty Z-Score])</f>
        <v>82</v>
      </c>
      <c r="AU218">
        <f>_xlfn.RANK.AVG(Table2[[#This Row],[Sharpe Ratio Z-Score]],Table2[Sharpe Ratio Z-Score])</f>
        <v>438</v>
      </c>
      <c r="AV218">
        <f>(Table2[[#This Row],[Rank 1Y]]+Table2[[#This Row],[Rank 6M]]+Table2[[#This Row],[Rank Sharpe]])/3</f>
        <v>255.66666666666666</v>
      </c>
    </row>
    <row r="219" spans="1:48" x14ac:dyDescent="0.3">
      <c r="A219" t="s">
        <v>1841</v>
      </c>
      <c r="B219" t="s">
        <v>1842</v>
      </c>
      <c r="C219" t="s">
        <v>3163</v>
      </c>
      <c r="D219" t="s">
        <v>114</v>
      </c>
      <c r="E219">
        <v>4234.3182388799996</v>
      </c>
      <c r="F219">
        <v>784.8</v>
      </c>
      <c r="G219">
        <v>54.451073578501997</v>
      </c>
      <c r="H219">
        <f>(Table2[[#This Row],[1Y Return vs Nifty]]-AVERAGE(Table2[1Y Return vs Nifty]))/_xlfn.STDEV.P(Table2[1Y Return vs Nifty])</f>
        <v>0.61220561739149426</v>
      </c>
      <c r="I219">
        <v>11.062062430606399</v>
      </c>
      <c r="J219">
        <f>(Table2[[#This Row],[1M Return vs Nifty]]-AVERAGE(Table2[1M Return vs Nifty]))/_xlfn.STDEV.P(Table2[1M Return vs Nifty])</f>
        <v>0.58363314845641268</v>
      </c>
      <c r="K219">
        <v>2.8699762273071001</v>
      </c>
      <c r="L219">
        <f>(Table2[[#This Row],[6M Return vs Nifty]]-AVERAGE(Table2[6M Return vs Nifty]))/_xlfn.STDEV.P(Table2[6M Return vs Nifty])</f>
        <v>-0.12997300633616266</v>
      </c>
      <c r="M219">
        <v>6.1100299572595604</v>
      </c>
      <c r="N219">
        <f>(Table2[[#This Row],[1W Return vs Nifty]]-AVERAGE(Table2[1W Return vs Nifty]))/_xlfn.STDEV.P(Table2[1W Return vs Nifty])</f>
        <v>1.3603323305190167</v>
      </c>
      <c r="O219">
        <v>694.9</v>
      </c>
      <c r="P219">
        <v>687.64699822980901</v>
      </c>
      <c r="Q219">
        <v>651.14405395761605</v>
      </c>
      <c r="R219">
        <v>81.904846626211295</v>
      </c>
      <c r="S219" s="1">
        <f>(Table2[[#This Row],[Close Price]]-Table2[[#This Row],[20D EMA]])/Table2[[#This Row],[20D EMA]]</f>
        <v>0.12937113253705565</v>
      </c>
      <c r="T219" s="1">
        <f>(Table2[[#This Row],[Close Price]]-Table2[[#This Row],[50D EMA]])/Table2[[#This Row],[50D EMA]]</f>
        <v>0.14128324855672936</v>
      </c>
      <c r="U219" s="1">
        <f>(Table2[[#This Row],[Close Price]]-Table2[[#This Row],[200D EMA]])/Table2[[#This Row],[200D EMA]]</f>
        <v>0.20526325201010553</v>
      </c>
      <c r="V219">
        <v>2.4240592949601898</v>
      </c>
      <c r="W219">
        <v>722.4</v>
      </c>
      <c r="X219">
        <v>799.5</v>
      </c>
      <c r="Y219">
        <v>668.2</v>
      </c>
      <c r="Z219">
        <v>799.5</v>
      </c>
      <c r="AA219">
        <v>668.2</v>
      </c>
      <c r="AB219">
        <v>799.5</v>
      </c>
      <c r="AC219" s="1">
        <f>(Table2[[#This Row],[Close Price]]/Table2[[#This Row],[Day Low]])-1</f>
        <v>8.6378737541528139E-2</v>
      </c>
      <c r="AD219" s="1">
        <f>(Table2[[#This Row],[Day High]]/Table2[[#This Row],[Close Price]])-1</f>
        <v>1.8730886850153006E-2</v>
      </c>
      <c r="AE219" s="1">
        <f>(Table2[[#This Row],[Close Price]]/Table2[[#This Row],[Current Week Low]])-1</f>
        <v>0.17449865309787471</v>
      </c>
      <c r="AF219" s="1">
        <f>(Table2[[#This Row],[Current Week High]]/Table2[[#This Row],[Close Price]])-1</f>
        <v>1.8730886850153006E-2</v>
      </c>
      <c r="AG219" s="1">
        <f>(Table2[[#This Row],[Close Price]]/Table2[[#This Row],[Current Month Low]])-1</f>
        <v>0.17449865309787471</v>
      </c>
      <c r="AH219" s="1">
        <f>(Table2[[#This Row],[Current Month High]]/Table2[[#This Row],[Close Price]])-1</f>
        <v>1.8730886850153006E-2</v>
      </c>
      <c r="AI219">
        <v>12.1304791029561</v>
      </c>
      <c r="AJ219">
        <v>82.045929018789096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0.13</v>
      </c>
      <c r="AM219" t="s">
        <v>3215</v>
      </c>
      <c r="AN219">
        <v>17.61</v>
      </c>
      <c r="AO219" t="s">
        <v>3215</v>
      </c>
      <c r="AP219">
        <v>8.5523205173524006E-2</v>
      </c>
      <c r="AQ219">
        <f>(Table2[[#This Row],[Sharpe Ratio]]-AVERAGE(Table2[Sharpe Ratio]))/_xlfn.STDEV.P(Table2[Sharpe Ratio])</f>
        <v>0.30249161473372149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2.7286897047644825</v>
      </c>
      <c r="AS219">
        <f>_xlfn.RANK.AVG(Table2[[#This Row],[1Y Return vs Nifty Z-Score]],Table2[1Y Return vs Nifty Z-Score])</f>
        <v>149</v>
      </c>
      <c r="AT219">
        <f>_xlfn.RANK.AVG(Table2[[#This Row],[6M Return vs Nifty Z-Score]],Table2[6M Return vs Nifty Z-Score])</f>
        <v>354</v>
      </c>
      <c r="AU219">
        <f>_xlfn.RANK.AVG(Table2[[#This Row],[Sharpe Ratio Z-Score]],Table2[Sharpe Ratio Z-Score])</f>
        <v>267</v>
      </c>
      <c r="AV219">
        <f>(Table2[[#This Row],[Rank 1Y]]+Table2[[#This Row],[Rank 6M]]+Table2[[#This Row],[Rank Sharpe]])/3</f>
        <v>256.66666666666669</v>
      </c>
    </row>
    <row r="220" spans="1:48" x14ac:dyDescent="0.3">
      <c r="A220" t="s">
        <v>185</v>
      </c>
      <c r="B220" t="s">
        <v>186</v>
      </c>
      <c r="C220" t="s">
        <v>3156</v>
      </c>
      <c r="D220" t="s">
        <v>141</v>
      </c>
      <c r="E220">
        <v>135492.54092</v>
      </c>
      <c r="F220">
        <v>514.54999999999995</v>
      </c>
      <c r="G220">
        <v>41.680078370869303</v>
      </c>
      <c r="H220">
        <f>(Table2[[#This Row],[1Y Return vs Nifty]]-AVERAGE(Table2[1Y Return vs Nifty]))/_xlfn.STDEV.P(Table2[1Y Return vs Nifty])</f>
        <v>0.37925397120317711</v>
      </c>
      <c r="I220">
        <v>10.0406423922629</v>
      </c>
      <c r="J220">
        <f>(Table2[[#This Row],[1M Return vs Nifty]]-AVERAGE(Table2[1M Return vs Nifty]))/_xlfn.STDEV.P(Table2[1M Return vs Nifty])</f>
        <v>0.4843846927130851</v>
      </c>
      <c r="K220">
        <v>-11.918075936633899</v>
      </c>
      <c r="L220">
        <f>(Table2[[#This Row],[6M Return vs Nifty]]-AVERAGE(Table2[6M Return vs Nifty]))/_xlfn.STDEV.P(Table2[6M Return vs Nifty])</f>
        <v>-0.61654465099853484</v>
      </c>
      <c r="M220">
        <v>1.09853458829961</v>
      </c>
      <c r="N220">
        <f>(Table2[[#This Row],[1W Return vs Nifty]]-AVERAGE(Table2[1W Return vs Nifty]))/_xlfn.STDEV.P(Table2[1W Return vs Nifty])</f>
        <v>7.1541254252575209E-2</v>
      </c>
      <c r="O220">
        <v>529.04999999999995</v>
      </c>
      <c r="P220">
        <v>543.25983637089701</v>
      </c>
      <c r="Q220">
        <v>507.27758596919602</v>
      </c>
      <c r="R220">
        <v>40.945132748513899</v>
      </c>
      <c r="S220" s="1">
        <f>(Table2[[#This Row],[Close Price]]-Table2[[#This Row],[20D EMA]])/Table2[[#This Row],[20D EMA]]</f>
        <v>-2.7407617427464327E-2</v>
      </c>
      <c r="T220" s="1">
        <f>(Table2[[#This Row],[Close Price]]-Table2[[#This Row],[50D EMA]])/Table2[[#This Row],[50D EMA]]</f>
        <v>-5.2847338324668883E-2</v>
      </c>
      <c r="U220" s="1">
        <f>(Table2[[#This Row],[Close Price]]-Table2[[#This Row],[200D EMA]])/Table2[[#This Row],[200D EMA]]</f>
        <v>1.4336162747875756E-2</v>
      </c>
      <c r="V220">
        <v>0.95709918421270301</v>
      </c>
      <c r="W220">
        <v>512.25</v>
      </c>
      <c r="X220">
        <v>526</v>
      </c>
      <c r="Y220">
        <v>499.6</v>
      </c>
      <c r="Z220">
        <v>536.4</v>
      </c>
      <c r="AA220">
        <v>499.6</v>
      </c>
      <c r="AB220">
        <v>536.4</v>
      </c>
      <c r="AC220" s="1">
        <f>(Table2[[#This Row],[Close Price]]/Table2[[#This Row],[Day Low]])-1</f>
        <v>4.489995119570489E-3</v>
      </c>
      <c r="AD220" s="1">
        <f>(Table2[[#This Row],[Day High]]/Table2[[#This Row],[Close Price]])-1</f>
        <v>2.2252453600233313E-2</v>
      </c>
      <c r="AE220" s="1">
        <f>(Table2[[#This Row],[Close Price]]/Table2[[#This Row],[Current Week Low]])-1</f>
        <v>2.9923939151320855E-2</v>
      </c>
      <c r="AF220" s="1">
        <f>(Table2[[#This Row],[Current Week High]]/Table2[[#This Row],[Close Price]])-1</f>
        <v>4.2464289184724668E-2</v>
      </c>
      <c r="AG220" s="1">
        <f>(Table2[[#This Row],[Close Price]]/Table2[[#This Row],[Current Month Low]])-1</f>
        <v>2.9923939151320855E-2</v>
      </c>
      <c r="AH220" s="1">
        <f>(Table2[[#This Row],[Current Month High]]/Table2[[#This Row],[Close Price]])-1</f>
        <v>4.2464289184724668E-2</v>
      </c>
      <c r="AI220">
        <v>27.1013506947818</v>
      </c>
      <c r="AJ220">
        <v>67.115946735953202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-0.16</v>
      </c>
      <c r="AM220" t="s">
        <v>3216</v>
      </c>
      <c r="AN220">
        <v>1.75</v>
      </c>
      <c r="AO220" t="s">
        <v>3215</v>
      </c>
      <c r="AP220">
        <v>0.19468120653805901</v>
      </c>
      <c r="AQ220">
        <f>(Table2[[#This Row],[Sharpe Ratio]]-AVERAGE(Table2[Sharpe Ratio]))/_xlfn.STDEV.P(Table2[Sharpe Ratio])</f>
        <v>1.606031911217084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194</v>
      </c>
      <c r="AT220">
        <f>_xlfn.RANK.AVG(Table2[[#This Row],[6M Return vs Nifty Z-Score]],Table2[6M Return vs Nifty Z-Score])</f>
        <v>545</v>
      </c>
      <c r="AU220">
        <f>_xlfn.RANK.AVG(Table2[[#This Row],[Sharpe Ratio Z-Score]],Table2[Sharpe Ratio Z-Score])</f>
        <v>33</v>
      </c>
      <c r="AV220">
        <f>(Table2[[#This Row],[Rank 1Y]]+Table2[[#This Row],[Rank 6M]]+Table2[[#This Row],[Rank Sharpe]])/3</f>
        <v>257.33333333333331</v>
      </c>
    </row>
    <row r="221" spans="1:48" x14ac:dyDescent="0.3">
      <c r="A221" t="s">
        <v>1644</v>
      </c>
      <c r="B221" t="s">
        <v>1645</v>
      </c>
      <c r="C221" t="s">
        <v>3167</v>
      </c>
      <c r="D221" t="s">
        <v>1593</v>
      </c>
      <c r="E221">
        <v>5604.3864193199997</v>
      </c>
      <c r="F221">
        <v>469.3</v>
      </c>
      <c r="G221">
        <v>16.528665688371699</v>
      </c>
      <c r="H221">
        <f>(Table2[[#This Row],[1Y Return vs Nifty]]-AVERAGE(Table2[1Y Return vs Nifty]))/_xlfn.STDEV.P(Table2[1Y Return vs Nifty])</f>
        <v>-7.9524917449746199E-2</v>
      </c>
      <c r="I221">
        <v>23.338399637067401</v>
      </c>
      <c r="J221">
        <f>(Table2[[#This Row],[1M Return vs Nifty]]-AVERAGE(Table2[1M Return vs Nifty]))/_xlfn.STDEV.P(Table2[1M Return vs Nifty])</f>
        <v>1.7764896268759844</v>
      </c>
      <c r="K221">
        <v>25.676008683935301</v>
      </c>
      <c r="L221">
        <f>(Table2[[#This Row],[6M Return vs Nifty]]-AVERAGE(Table2[6M Return vs Nifty]))/_xlfn.STDEV.P(Table2[6M Return vs Nifty])</f>
        <v>0.62041444142408031</v>
      </c>
      <c r="M221">
        <v>8.5590508038694004</v>
      </c>
      <c r="N221">
        <f>(Table2[[#This Row],[1W Return vs Nifty]]-AVERAGE(Table2[1W Return vs Nifty]))/_xlfn.STDEV.P(Table2[1W Return vs Nifty])</f>
        <v>1.9901395996727502</v>
      </c>
      <c r="O221">
        <v>452.17</v>
      </c>
      <c r="P221">
        <v>431.51778626790298</v>
      </c>
      <c r="Q221">
        <v>388.24206026041003</v>
      </c>
      <c r="R221">
        <v>54.955301248132798</v>
      </c>
      <c r="S221" s="1">
        <f>(Table2[[#This Row],[Close Price]]-Table2[[#This Row],[20D EMA]])/Table2[[#This Row],[20D EMA]]</f>
        <v>3.7883981688303058E-2</v>
      </c>
      <c r="T221" s="1">
        <f>(Table2[[#This Row],[Close Price]]-Table2[[#This Row],[50D EMA]])/Table2[[#This Row],[50D EMA]]</f>
        <v>8.7556561825334292E-2</v>
      </c>
      <c r="U221" s="1">
        <f>(Table2[[#This Row],[Close Price]]-Table2[[#This Row],[200D EMA]])/Table2[[#This Row],[200D EMA]]</f>
        <v>0.20878196371928653</v>
      </c>
      <c r="V221">
        <v>1.8378561120360599</v>
      </c>
      <c r="W221">
        <v>460.1</v>
      </c>
      <c r="X221">
        <v>487</v>
      </c>
      <c r="Y221">
        <v>433.15</v>
      </c>
      <c r="Z221">
        <v>515.9</v>
      </c>
      <c r="AA221">
        <v>433.15</v>
      </c>
      <c r="AB221">
        <v>515.9</v>
      </c>
      <c r="AC221" s="1">
        <f>(Table2[[#This Row],[Close Price]]/Table2[[#This Row],[Day Low]])-1</f>
        <v>1.999565311888718E-2</v>
      </c>
      <c r="AD221" s="1">
        <f>(Table2[[#This Row],[Day High]]/Table2[[#This Row],[Close Price]])-1</f>
        <v>3.771574685702106E-2</v>
      </c>
      <c r="AE221" s="1">
        <f>(Table2[[#This Row],[Close Price]]/Table2[[#This Row],[Current Week Low]])-1</f>
        <v>8.3458386240332638E-2</v>
      </c>
      <c r="AF221" s="1">
        <f>(Table2[[#This Row],[Current Week High]]/Table2[[#This Row],[Close Price]])-1</f>
        <v>9.9296825058597937E-2</v>
      </c>
      <c r="AG221" s="1">
        <f>(Table2[[#This Row],[Close Price]]/Table2[[#This Row],[Current Month Low]])-1</f>
        <v>8.3458386240332638E-2</v>
      </c>
      <c r="AH221" s="1">
        <f>(Table2[[#This Row],[Current Month High]]/Table2[[#This Row],[Close Price]])-1</f>
        <v>9.9296825058597937E-2</v>
      </c>
      <c r="AI221">
        <v>9.9296825058597893</v>
      </c>
      <c r="AJ221">
        <v>64.522348816827304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0.15</v>
      </c>
      <c r="AM221" t="s">
        <v>3215</v>
      </c>
      <c r="AN221">
        <v>6.67</v>
      </c>
      <c r="AO221" t="s">
        <v>3215</v>
      </c>
      <c r="AP221">
        <v>7.1583083641386006E-2</v>
      </c>
      <c r="AQ221">
        <f>(Table2[[#This Row],[Sharpe Ratio]]-AVERAGE(Table2[Sharpe Ratio]))/_xlfn.STDEV.P(Table2[Sharpe Ratio])</f>
        <v>0.13602181931915355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4.4435405698422219</v>
      </c>
      <c r="AS221">
        <f>_xlfn.RANK.AVG(Table2[[#This Row],[1Y Return vs Nifty Z-Score]],Table2[1Y Return vs Nifty Z-Score])</f>
        <v>320</v>
      </c>
      <c r="AT221">
        <f>_xlfn.RANK.AVG(Table2[[#This Row],[6M Return vs Nifty Z-Score]],Table2[6M Return vs Nifty Z-Score])</f>
        <v>145</v>
      </c>
      <c r="AU221">
        <f>_xlfn.RANK.AVG(Table2[[#This Row],[Sharpe Ratio Z-Score]],Table2[Sharpe Ratio Z-Score])</f>
        <v>308</v>
      </c>
      <c r="AV221">
        <f>(Table2[[#This Row],[Rank 1Y]]+Table2[[#This Row],[Rank 6M]]+Table2[[#This Row],[Rank Sharpe]])/3</f>
        <v>257.66666666666669</v>
      </c>
    </row>
    <row r="222" spans="1:48" x14ac:dyDescent="0.3">
      <c r="A222" t="s">
        <v>1608</v>
      </c>
      <c r="B222" t="s">
        <v>1609</v>
      </c>
      <c r="C222" t="s">
        <v>3168</v>
      </c>
      <c r="D222" t="s">
        <v>128</v>
      </c>
      <c r="E222">
        <v>5857.7973264000002</v>
      </c>
      <c r="F222">
        <v>1238.4000000000001</v>
      </c>
      <c r="G222">
        <v>51.176728941044097</v>
      </c>
      <c r="H222">
        <f>(Table2[[#This Row],[1Y Return vs Nifty]]-AVERAGE(Table2[1Y Return vs Nifty]))/_xlfn.STDEV.P(Table2[1Y Return vs Nifty])</f>
        <v>0.55247934225924511</v>
      </c>
      <c r="I222">
        <v>45.7213968879962</v>
      </c>
      <c r="J222">
        <f>(Table2[[#This Row],[1M Return vs Nifty]]-AVERAGE(Table2[1M Return vs Nifty]))/_xlfn.STDEV.P(Table2[1M Return vs Nifty])</f>
        <v>3.9513812764118015</v>
      </c>
      <c r="K222">
        <v>24.771087587474</v>
      </c>
      <c r="L222">
        <f>(Table2[[#This Row],[6M Return vs Nifty]]-AVERAGE(Table2[6M Return vs Nifty]))/_xlfn.STDEV.P(Table2[6M Return vs Nifty])</f>
        <v>0.59063980029395935</v>
      </c>
      <c r="M222">
        <v>10.2087229208118</v>
      </c>
      <c r="N222">
        <f>(Table2[[#This Row],[1W Return vs Nifty]]-AVERAGE(Table2[1W Return vs Nifty]))/_xlfn.STDEV.P(Table2[1W Return vs Nifty])</f>
        <v>2.4143807785131823</v>
      </c>
      <c r="O222">
        <v>1076.32</v>
      </c>
      <c r="P222">
        <v>1002.01311642231</v>
      </c>
      <c r="Q222">
        <v>860.34844480555796</v>
      </c>
      <c r="R222">
        <v>89.161299799766795</v>
      </c>
      <c r="S222" s="1">
        <f>(Table2[[#This Row],[Close Price]]-Table2[[#This Row],[20D EMA]])/Table2[[#This Row],[20D EMA]]</f>
        <v>0.15058718596699883</v>
      </c>
      <c r="T222" s="1">
        <f>(Table2[[#This Row],[Close Price]]-Table2[[#This Row],[50D EMA]])/Table2[[#This Row],[50D EMA]]</f>
        <v>0.23591196532607278</v>
      </c>
      <c r="U222" s="1">
        <f>(Table2[[#This Row],[Close Price]]-Table2[[#This Row],[200D EMA]])/Table2[[#This Row],[200D EMA]]</f>
        <v>0.43941679383157745</v>
      </c>
      <c r="V222">
        <v>0.91573940451048896</v>
      </c>
      <c r="W222">
        <v>1198.3</v>
      </c>
      <c r="X222">
        <v>1277.55</v>
      </c>
      <c r="Y222">
        <v>1060</v>
      </c>
      <c r="Z222">
        <v>1277.55</v>
      </c>
      <c r="AA222">
        <v>1060</v>
      </c>
      <c r="AB222">
        <v>1277.55</v>
      </c>
      <c r="AC222" s="1">
        <f>(Table2[[#This Row],[Close Price]]/Table2[[#This Row],[Day Low]])-1</f>
        <v>3.3464074104982089E-2</v>
      </c>
      <c r="AD222" s="1">
        <f>(Table2[[#This Row],[Day High]]/Table2[[#This Row],[Close Price]])-1</f>
        <v>3.1613372093023173E-2</v>
      </c>
      <c r="AE222" s="1">
        <f>(Table2[[#This Row],[Close Price]]/Table2[[#This Row],[Current Week Low]])-1</f>
        <v>0.16830188679245284</v>
      </c>
      <c r="AF222" s="1">
        <f>(Table2[[#This Row],[Current Week High]]/Table2[[#This Row],[Close Price]])-1</f>
        <v>3.1613372093023173E-2</v>
      </c>
      <c r="AG222" s="1">
        <f>(Table2[[#This Row],[Close Price]]/Table2[[#This Row],[Current Month Low]])-1</f>
        <v>0.16830188679245284</v>
      </c>
      <c r="AH222" s="1">
        <f>(Table2[[#This Row],[Current Month High]]/Table2[[#This Row],[Close Price]])-1</f>
        <v>3.1613372093023173E-2</v>
      </c>
      <c r="AI222">
        <v>3.1613372093023102</v>
      </c>
      <c r="AJ222">
        <v>98.493348292995606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0.33</v>
      </c>
      <c r="AM222" t="s">
        <v>3215</v>
      </c>
      <c r="AN222">
        <v>23.58</v>
      </c>
      <c r="AO222" t="s">
        <v>3215</v>
      </c>
      <c r="AP222">
        <v>1.6111366870522999E-2</v>
      </c>
      <c r="AQ222">
        <f>(Table2[[#This Row],[Sharpe Ratio]]-AVERAGE(Table2[Sharpe Ratio]))/_xlfn.STDEV.P(Table2[Sharpe Ratio])</f>
        <v>-0.52640894363016677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6.9824722538480213</v>
      </c>
      <c r="AS222">
        <f>_xlfn.RANK.AVG(Table2[[#This Row],[1Y Return vs Nifty Z-Score]],Table2[1Y Return vs Nifty Z-Score])</f>
        <v>155</v>
      </c>
      <c r="AT222">
        <f>_xlfn.RANK.AVG(Table2[[#This Row],[6M Return vs Nifty Z-Score]],Table2[6M Return vs Nifty Z-Score])</f>
        <v>149</v>
      </c>
      <c r="AU222">
        <f>_xlfn.RANK.AVG(Table2[[#This Row],[Sharpe Ratio Z-Score]],Table2[Sharpe Ratio Z-Score])</f>
        <v>473</v>
      </c>
      <c r="AV222">
        <f>(Table2[[#This Row],[Rank 1Y]]+Table2[[#This Row],[Rank 6M]]+Table2[[#This Row],[Rank Sharpe]])/3</f>
        <v>259</v>
      </c>
    </row>
    <row r="223" spans="1:48" x14ac:dyDescent="0.3">
      <c r="A223" t="s">
        <v>1211</v>
      </c>
      <c r="B223" t="s">
        <v>1212</v>
      </c>
      <c r="C223" t="s">
        <v>3165</v>
      </c>
      <c r="D223" t="s">
        <v>292</v>
      </c>
      <c r="E223">
        <v>9703.3978009500006</v>
      </c>
      <c r="F223">
        <v>1641.5</v>
      </c>
      <c r="G223">
        <v>118.091047606286</v>
      </c>
      <c r="H223">
        <f>(Table2[[#This Row],[1Y Return vs Nifty]]-AVERAGE(Table2[1Y Return vs Nifty]))/_xlfn.STDEV.P(Table2[1Y Return vs Nifty])</f>
        <v>1.7730420653054146</v>
      </c>
      <c r="I223">
        <v>27.354571585267401</v>
      </c>
      <c r="J223">
        <f>(Table2[[#This Row],[1M Return vs Nifty]]-AVERAGE(Table2[1M Return vs Nifty]))/_xlfn.STDEV.P(Table2[1M Return vs Nifty])</f>
        <v>2.1667295368986568</v>
      </c>
      <c r="K223">
        <v>18.7999186979999</v>
      </c>
      <c r="L223">
        <f>(Table2[[#This Row],[6M Return vs Nifty]]-AVERAGE(Table2[6M Return vs Nifty]))/_xlfn.STDEV.P(Table2[6M Return vs Nifty])</f>
        <v>0.39417028322039244</v>
      </c>
      <c r="M223">
        <v>13.2565628556594</v>
      </c>
      <c r="N223">
        <f>(Table2[[#This Row],[1W Return vs Nifty]]-AVERAGE(Table2[1W Return vs Nifty]))/_xlfn.STDEV.P(Table2[1W Return vs Nifty])</f>
        <v>3.1981845378161213</v>
      </c>
      <c r="O223">
        <v>1534.24</v>
      </c>
      <c r="P223">
        <v>1527.1769871679301</v>
      </c>
      <c r="Q223">
        <v>1388.8864922686</v>
      </c>
      <c r="R223">
        <v>70.913924551645295</v>
      </c>
      <c r="S223" s="1">
        <f>(Table2[[#This Row],[Close Price]]-Table2[[#This Row],[20D EMA]])/Table2[[#This Row],[20D EMA]]</f>
        <v>6.9910835332151422E-2</v>
      </c>
      <c r="T223" s="1">
        <f>(Table2[[#This Row],[Close Price]]-Table2[[#This Row],[50D EMA]])/Table2[[#This Row],[50D EMA]]</f>
        <v>7.485904632709009E-2</v>
      </c>
      <c r="U223" s="1">
        <f>(Table2[[#This Row],[Close Price]]-Table2[[#This Row],[200D EMA]])/Table2[[#This Row],[200D EMA]]</f>
        <v>0.18188203941618178</v>
      </c>
      <c r="V223">
        <v>2.3619776452380399</v>
      </c>
      <c r="W223">
        <v>1614</v>
      </c>
      <c r="X223">
        <v>1660.95</v>
      </c>
      <c r="Y223">
        <v>1555</v>
      </c>
      <c r="Z223">
        <v>1710</v>
      </c>
      <c r="AA223">
        <v>1450.05</v>
      </c>
      <c r="AB223">
        <v>1710</v>
      </c>
      <c r="AC223" s="1">
        <f>(Table2[[#This Row],[Close Price]]/Table2[[#This Row],[Day Low]])-1</f>
        <v>1.7038413878562642E-2</v>
      </c>
      <c r="AD223" s="1">
        <f>(Table2[[#This Row],[Day High]]/Table2[[#This Row],[Close Price]])-1</f>
        <v>1.1848918671946373E-2</v>
      </c>
      <c r="AE223" s="1">
        <f>(Table2[[#This Row],[Close Price]]/Table2[[#This Row],[Current Week Low]])-1</f>
        <v>5.5627009646302294E-2</v>
      </c>
      <c r="AF223" s="1">
        <f>(Table2[[#This Row],[Current Week High]]/Table2[[#This Row],[Close Price]])-1</f>
        <v>4.1730124885775099E-2</v>
      </c>
      <c r="AG223" s="1">
        <f>(Table2[[#This Row],[Close Price]]/Table2[[#This Row],[Current Month Low]])-1</f>
        <v>0.1320299300024137</v>
      </c>
      <c r="AH223" s="1">
        <f>(Table2[[#This Row],[Current Month High]]/Table2[[#This Row],[Close Price]])-1</f>
        <v>4.1730124885775099E-2</v>
      </c>
      <c r="AI223">
        <v>26.713371915930502</v>
      </c>
      <c r="AJ223">
        <v>155.52615193026099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7.0000000000000007E-2</v>
      </c>
      <c r="AM223" t="s">
        <v>3215</v>
      </c>
      <c r="AN223">
        <v>11.83</v>
      </c>
      <c r="AO223" t="s">
        <v>3215</v>
      </c>
      <c r="AQ223">
        <f>(Table2[[#This Row],[Sharpe Ratio]]-AVERAGE(Table2[Sharpe Ratio]))/_xlfn.STDEV.P(Table2[Sharpe Ratio])</f>
        <v>-0.71880726243977788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6.8133191608008072</v>
      </c>
      <c r="AS223">
        <f>_xlfn.RANK.AVG(Table2[[#This Row],[1Y Return vs Nifty Z-Score]],Table2[1Y Return vs Nifty Z-Score])</f>
        <v>46</v>
      </c>
      <c r="AT223">
        <f>_xlfn.RANK.AVG(Table2[[#This Row],[6M Return vs Nifty Z-Score]],Table2[6M Return vs Nifty Z-Score])</f>
        <v>192</v>
      </c>
      <c r="AU223">
        <f>_xlfn.RANK.AVG(Table2[[#This Row],[Sharpe Ratio Z-Score]],Table2[Sharpe Ratio Z-Score])</f>
        <v>541.5</v>
      </c>
      <c r="AV223">
        <f>(Table2[[#This Row],[Rank 1Y]]+Table2[[#This Row],[Rank 6M]]+Table2[[#This Row],[Rank Sharpe]])/3</f>
        <v>259.83333333333331</v>
      </c>
    </row>
    <row r="224" spans="1:48" x14ac:dyDescent="0.3">
      <c r="A224" t="s">
        <v>760</v>
      </c>
      <c r="B224" t="s">
        <v>761</v>
      </c>
      <c r="C224" t="s">
        <v>3158</v>
      </c>
      <c r="D224" t="s">
        <v>122</v>
      </c>
      <c r="E224">
        <v>21601.722579500001</v>
      </c>
      <c r="F224">
        <v>862.75</v>
      </c>
      <c r="G224">
        <v>41.665790802061103</v>
      </c>
      <c r="H224">
        <f>(Table2[[#This Row],[1Y Return vs Nifty]]-AVERAGE(Table2[1Y Return vs Nifty]))/_xlfn.STDEV.P(Table2[1Y Return vs Nifty])</f>
        <v>0.37899335622213709</v>
      </c>
      <c r="I224">
        <v>7.6522938981489101</v>
      </c>
      <c r="J224">
        <f>(Table2[[#This Row],[1M Return vs Nifty]]-AVERAGE(Table2[1M Return vs Nifty]))/_xlfn.STDEV.P(Table2[1M Return vs Nifty])</f>
        <v>0.2523157192062232</v>
      </c>
      <c r="K224">
        <v>56.812267592049302</v>
      </c>
      <c r="L224">
        <f>(Table2[[#This Row],[6M Return vs Nifty]]-AVERAGE(Table2[6M Return vs Nifty]))/_xlfn.STDEV.P(Table2[6M Return vs Nifty])</f>
        <v>1.6448915353375091</v>
      </c>
      <c r="M224">
        <v>3.6167164570519401</v>
      </c>
      <c r="N224">
        <f>(Table2[[#This Row],[1W Return vs Nifty]]-AVERAGE(Table2[1W Return vs Nifty]))/_xlfn.STDEV.P(Table2[1W Return vs Nifty])</f>
        <v>0.71913445387224961</v>
      </c>
      <c r="O224">
        <v>869.72</v>
      </c>
      <c r="P224">
        <v>861.33351213547201</v>
      </c>
      <c r="Q224">
        <v>722.74463801628497</v>
      </c>
      <c r="R224">
        <v>46.857937730381302</v>
      </c>
      <c r="S224" s="1">
        <f>(Table2[[#This Row],[Close Price]]-Table2[[#This Row],[20D EMA]])/Table2[[#This Row],[20D EMA]]</f>
        <v>-8.0140734949179365E-3</v>
      </c>
      <c r="T224" s="1">
        <f>(Table2[[#This Row],[Close Price]]-Table2[[#This Row],[50D EMA]])/Table2[[#This Row],[50D EMA]]</f>
        <v>1.6445289130991184E-3</v>
      </c>
      <c r="U224" s="1">
        <f>(Table2[[#This Row],[Close Price]]-Table2[[#This Row],[200D EMA]])/Table2[[#This Row],[200D EMA]]</f>
        <v>0.19371345648165211</v>
      </c>
      <c r="V224">
        <v>0.63236622252960295</v>
      </c>
      <c r="W224">
        <v>860.05</v>
      </c>
      <c r="X224">
        <v>879.95</v>
      </c>
      <c r="Y224">
        <v>838</v>
      </c>
      <c r="Z224">
        <v>899</v>
      </c>
      <c r="AA224">
        <v>838</v>
      </c>
      <c r="AB224">
        <v>899</v>
      </c>
      <c r="AC224" s="1">
        <f>(Table2[[#This Row],[Close Price]]/Table2[[#This Row],[Day Low]])-1</f>
        <v>3.1393523632348153E-3</v>
      </c>
      <c r="AD224" s="1">
        <f>(Table2[[#This Row],[Day High]]/Table2[[#This Row],[Close Price]])-1</f>
        <v>1.9936250362213803E-2</v>
      </c>
      <c r="AE224" s="1">
        <f>(Table2[[#This Row],[Close Price]]/Table2[[#This Row],[Current Week Low]])-1</f>
        <v>2.9534606205250613E-2</v>
      </c>
      <c r="AF224" s="1">
        <f>(Table2[[#This Row],[Current Week High]]/Table2[[#This Row],[Close Price]])-1</f>
        <v>4.2016806722689148E-2</v>
      </c>
      <c r="AG224" s="1">
        <f>(Table2[[#This Row],[Close Price]]/Table2[[#This Row],[Current Month Low]])-1</f>
        <v>2.9534606205250613E-2</v>
      </c>
      <c r="AH224" s="1">
        <f>(Table2[[#This Row],[Current Month High]]/Table2[[#This Row],[Close Price]])-1</f>
        <v>4.2016806722689148E-2</v>
      </c>
      <c r="AI224">
        <v>16.8299043755433</v>
      </c>
      <c r="AJ224">
        <v>81.211930266750599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0.1</v>
      </c>
      <c r="AM224" t="s">
        <v>3215</v>
      </c>
      <c r="AN224">
        <v>0.57999999999999996</v>
      </c>
      <c r="AO224" t="s">
        <v>3215</v>
      </c>
      <c r="AQ224">
        <f>(Table2[[#This Row],[Sharpe Ratio]]-AVERAGE(Table2[Sharpe Ratio]))/_xlfn.STDEV.P(Table2[Sharpe Ratio])</f>
        <v>-0.71880726243977788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2.2765278021983413</v>
      </c>
      <c r="AS224">
        <f>_xlfn.RANK.AVG(Table2[[#This Row],[1Y Return vs Nifty Z-Score]],Table2[1Y Return vs Nifty Z-Score])</f>
        <v>195</v>
      </c>
      <c r="AT224">
        <f>_xlfn.RANK.AVG(Table2[[#This Row],[6M Return vs Nifty Z-Score]],Table2[6M Return vs Nifty Z-Score])</f>
        <v>46</v>
      </c>
      <c r="AU224">
        <f>_xlfn.RANK.AVG(Table2[[#This Row],[Sharpe Ratio Z-Score]],Table2[Sharpe Ratio Z-Score])</f>
        <v>541.5</v>
      </c>
      <c r="AV224">
        <f>(Table2[[#This Row],[Rank 1Y]]+Table2[[#This Row],[Rank 6M]]+Table2[[#This Row],[Rank Sharpe]])/3</f>
        <v>260.83333333333331</v>
      </c>
    </row>
    <row r="225" spans="1:48" x14ac:dyDescent="0.3">
      <c r="A225" t="s">
        <v>47</v>
      </c>
      <c r="B225" t="s">
        <v>48</v>
      </c>
      <c r="C225" t="s">
        <v>3155</v>
      </c>
      <c r="D225" t="s">
        <v>21</v>
      </c>
      <c r="E225">
        <v>497251.98450374999</v>
      </c>
      <c r="F225">
        <v>1837.5</v>
      </c>
      <c r="G225">
        <v>20.756484697292599</v>
      </c>
      <c r="H225">
        <f>(Table2[[#This Row],[1Y Return vs Nifty]]-AVERAGE(Table2[1Y Return vs Nifty]))/_xlfn.STDEV.P(Table2[1Y Return vs Nifty])</f>
        <v>-2.406620723288799E-3</v>
      </c>
      <c r="I225">
        <v>6.6431788038667001</v>
      </c>
      <c r="J225">
        <f>(Table2[[#This Row],[1M Return vs Nifty]]-AVERAGE(Table2[1M Return vs Nifty]))/_xlfn.STDEV.P(Table2[1M Return vs Nifty])</f>
        <v>0.15426289958735578</v>
      </c>
      <c r="K225">
        <v>31.601686879352702</v>
      </c>
      <c r="L225">
        <f>(Table2[[#This Row],[6M Return vs Nifty]]-AVERAGE(Table2[6M Return vs Nifty]))/_xlfn.STDEV.P(Table2[6M Return vs Nifty])</f>
        <v>0.81538717707040986</v>
      </c>
      <c r="M225">
        <v>3.5725820872980201</v>
      </c>
      <c r="N225">
        <f>(Table2[[#This Row],[1W Return vs Nifty]]-AVERAGE(Table2[1W Return vs Nifty]))/_xlfn.STDEV.P(Table2[1W Return vs Nifty])</f>
        <v>0.70778455175564836</v>
      </c>
      <c r="O225">
        <v>1818.55</v>
      </c>
      <c r="P225">
        <v>1784.31186460817</v>
      </c>
      <c r="Q225">
        <v>1605.4263513892199</v>
      </c>
      <c r="R225">
        <v>57.333793767598699</v>
      </c>
      <c r="S225" s="1">
        <f>(Table2[[#This Row],[Close Price]]-Table2[[#This Row],[20D EMA]])/Table2[[#This Row],[20D EMA]]</f>
        <v>1.0420389871051138E-2</v>
      </c>
      <c r="T225" s="1">
        <f>(Table2[[#This Row],[Close Price]]-Table2[[#This Row],[50D EMA]])/Table2[[#This Row],[50D EMA]]</f>
        <v>2.9808766307514264E-2</v>
      </c>
      <c r="U225" s="1">
        <f>(Table2[[#This Row],[Close Price]]-Table2[[#This Row],[200D EMA]])/Table2[[#This Row],[200D EMA]]</f>
        <v>0.14455577386652482</v>
      </c>
      <c r="V225">
        <v>0.89156816740038702</v>
      </c>
      <c r="W225">
        <v>1828.05</v>
      </c>
      <c r="X225">
        <v>1854.15</v>
      </c>
      <c r="Y225">
        <v>1745</v>
      </c>
      <c r="Z225">
        <v>1862.55</v>
      </c>
      <c r="AA225">
        <v>1745</v>
      </c>
      <c r="AB225">
        <v>1862.55</v>
      </c>
      <c r="AC225" s="1">
        <f>(Table2[[#This Row],[Close Price]]/Table2[[#This Row],[Day Low]])-1</f>
        <v>5.1694428489374999E-3</v>
      </c>
      <c r="AD225" s="1">
        <f>(Table2[[#This Row],[Day High]]/Table2[[#This Row],[Close Price]])-1</f>
        <v>9.0612244897960714E-3</v>
      </c>
      <c r="AE225" s="1">
        <f>(Table2[[#This Row],[Close Price]]/Table2[[#This Row],[Current Week Low]])-1</f>
        <v>5.3008595988538687E-2</v>
      </c>
      <c r="AF225" s="1">
        <f>(Table2[[#This Row],[Current Week High]]/Table2[[#This Row],[Close Price]])-1</f>
        <v>1.363265306122452E-2</v>
      </c>
      <c r="AG225" s="1">
        <f>(Table2[[#This Row],[Close Price]]/Table2[[#This Row],[Current Month Low]])-1</f>
        <v>5.3008595988538687E-2</v>
      </c>
      <c r="AH225" s="1">
        <f>(Table2[[#This Row],[Current Month High]]/Table2[[#This Row],[Close Price]])-1</f>
        <v>1.363265306122452E-2</v>
      </c>
      <c r="AI225">
        <v>2.7755102040816402</v>
      </c>
      <c r="AJ225">
        <v>48.7854251012145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0.08</v>
      </c>
      <c r="AM225" t="s">
        <v>3215</v>
      </c>
      <c r="AN225">
        <v>-0.45</v>
      </c>
      <c r="AO225" t="s">
        <v>3216</v>
      </c>
      <c r="AP225">
        <v>5.2988723850600002E-2</v>
      </c>
      <c r="AQ225">
        <f>(Table2[[#This Row],[Sharpe Ratio]]-AVERAGE(Table2[Sharpe Ratio]))/_xlfn.STDEV.P(Table2[Sharpe Ratio])</f>
        <v>-8.602784237861448E-2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1.5890001653115107</v>
      </c>
      <c r="AS225">
        <f>_xlfn.RANK.AVG(Table2[[#This Row],[1Y Return vs Nifty Z-Score]],Table2[1Y Return vs Nifty Z-Score])</f>
        <v>297</v>
      </c>
      <c r="AT225">
        <f>_xlfn.RANK.AVG(Table2[[#This Row],[6M Return vs Nifty Z-Score]],Table2[6M Return vs Nifty Z-Score])</f>
        <v>114</v>
      </c>
      <c r="AU225">
        <f>_xlfn.RANK.AVG(Table2[[#This Row],[Sharpe Ratio Z-Score]],Table2[Sharpe Ratio Z-Score])</f>
        <v>373</v>
      </c>
      <c r="AV225">
        <f>(Table2[[#This Row],[Rank 1Y]]+Table2[[#This Row],[Rank 6M]]+Table2[[#This Row],[Rank Sharpe]])/3</f>
        <v>261.33333333333331</v>
      </c>
    </row>
    <row r="226" spans="1:48" x14ac:dyDescent="0.3">
      <c r="A226" t="s">
        <v>270</v>
      </c>
      <c r="B226" t="s">
        <v>271</v>
      </c>
      <c r="C226" t="s">
        <v>3156</v>
      </c>
      <c r="D226" t="s">
        <v>213</v>
      </c>
      <c r="E226">
        <v>95828.067659414999</v>
      </c>
      <c r="F226">
        <v>4484.55</v>
      </c>
      <c r="G226">
        <v>39.118288731408597</v>
      </c>
      <c r="H226">
        <f>(Table2[[#This Row],[1Y Return vs Nifty]]-AVERAGE(Table2[1Y Return vs Nifty]))/_xlfn.STDEV.P(Table2[1Y Return vs Nifty])</f>
        <v>0.33252518429204581</v>
      </c>
      <c r="I226">
        <v>13.628340722929799</v>
      </c>
      <c r="J226">
        <f>(Table2[[#This Row],[1M Return vs Nifty]]-AVERAGE(Table2[1M Return vs Nifty]))/_xlfn.STDEV.P(Table2[1M Return vs Nifty])</f>
        <v>0.83299105016135944</v>
      </c>
      <c r="K226">
        <v>12.4145509444353</v>
      </c>
      <c r="L226">
        <f>(Table2[[#This Row],[6M Return vs Nifty]]-AVERAGE(Table2[6M Return vs Nifty]))/_xlfn.STDEV.P(Table2[6M Return vs Nifty])</f>
        <v>0.18407237071762719</v>
      </c>
      <c r="M226">
        <v>4.7014969202584904</v>
      </c>
      <c r="N226">
        <f>(Table2[[#This Row],[1W Return vs Nifty]]-AVERAGE(Table2[1W Return vs Nifty]))/_xlfn.STDEV.P(Table2[1W Return vs Nifty])</f>
        <v>0.99810415807431518</v>
      </c>
      <c r="O226">
        <v>4426.07</v>
      </c>
      <c r="P226">
        <v>4391.1835753087198</v>
      </c>
      <c r="Q226">
        <v>3969.9338636103298</v>
      </c>
      <c r="R226">
        <v>57.522117750425203</v>
      </c>
      <c r="S226" s="1">
        <f>(Table2[[#This Row],[Close Price]]-Table2[[#This Row],[20D EMA]])/Table2[[#This Row],[20D EMA]]</f>
        <v>1.3212624291979223E-2</v>
      </c>
      <c r="T226" s="1">
        <f>(Table2[[#This Row],[Close Price]]-Table2[[#This Row],[50D EMA]])/Table2[[#This Row],[50D EMA]]</f>
        <v>2.1262245836469337E-2</v>
      </c>
      <c r="U226" s="1">
        <f>(Table2[[#This Row],[Close Price]]-Table2[[#This Row],[200D EMA]])/Table2[[#This Row],[200D EMA]]</f>
        <v>0.12962839031320011</v>
      </c>
      <c r="V226">
        <v>0.87496711986478204</v>
      </c>
      <c r="W226">
        <v>4460.05</v>
      </c>
      <c r="X226">
        <v>4552.8999999999996</v>
      </c>
      <c r="Y226">
        <v>4182.5</v>
      </c>
      <c r="Z226">
        <v>4552.8999999999996</v>
      </c>
      <c r="AA226">
        <v>4182.5</v>
      </c>
      <c r="AB226">
        <v>4552.8999999999996</v>
      </c>
      <c r="AC226" s="1">
        <f>(Table2[[#This Row],[Close Price]]/Table2[[#This Row],[Day Low]])-1</f>
        <v>5.4932119595072493E-3</v>
      </c>
      <c r="AD226" s="1">
        <f>(Table2[[#This Row],[Day High]]/Table2[[#This Row],[Close Price]])-1</f>
        <v>1.5241217067487156E-2</v>
      </c>
      <c r="AE226" s="1">
        <f>(Table2[[#This Row],[Close Price]]/Table2[[#This Row],[Current Week Low]])-1</f>
        <v>7.221757322175737E-2</v>
      </c>
      <c r="AF226" s="1">
        <f>(Table2[[#This Row],[Current Week High]]/Table2[[#This Row],[Close Price]])-1</f>
        <v>1.5241217067487156E-2</v>
      </c>
      <c r="AG226" s="1">
        <f>(Table2[[#This Row],[Close Price]]/Table2[[#This Row],[Current Month Low]])-1</f>
        <v>7.221757322175737E-2</v>
      </c>
      <c r="AH226" s="1">
        <f>(Table2[[#This Row],[Current Month High]]/Table2[[#This Row],[Close Price]])-1</f>
        <v>1.5241217067487156E-2</v>
      </c>
      <c r="AI226">
        <v>8.4612725914528593</v>
      </c>
      <c r="AJ226">
        <v>64.585741811175296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-0.01</v>
      </c>
      <c r="AM226" t="s">
        <v>3216</v>
      </c>
      <c r="AN226">
        <v>-0.32</v>
      </c>
      <c r="AO226" t="s">
        <v>3216</v>
      </c>
      <c r="AP226">
        <v>6.5967470780949E-2</v>
      </c>
      <c r="AQ226">
        <f>(Table2[[#This Row],[Sharpe Ratio]]-AVERAGE(Table2[Sharpe Ratio]))/_xlfn.STDEV.P(Table2[Sharpe Ratio])</f>
        <v>6.8961433808942735E-2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2.4166541970542905</v>
      </c>
      <c r="AS226">
        <f>_xlfn.RANK.AVG(Table2[[#This Row],[1Y Return vs Nifty Z-Score]],Table2[1Y Return vs Nifty Z-Score])</f>
        <v>205</v>
      </c>
      <c r="AT226">
        <f>_xlfn.RANK.AVG(Table2[[#This Row],[6M Return vs Nifty Z-Score]],Table2[6M Return vs Nifty Z-Score])</f>
        <v>251</v>
      </c>
      <c r="AU226">
        <f>_xlfn.RANK.AVG(Table2[[#This Row],[Sharpe Ratio Z-Score]],Table2[Sharpe Ratio Z-Score])</f>
        <v>328</v>
      </c>
      <c r="AV226">
        <f>(Table2[[#This Row],[Rank 1Y]]+Table2[[#This Row],[Rank 6M]]+Table2[[#This Row],[Rank Sharpe]])/3</f>
        <v>261.33333333333331</v>
      </c>
    </row>
    <row r="227" spans="1:48" x14ac:dyDescent="0.3">
      <c r="A227" t="s">
        <v>1049</v>
      </c>
      <c r="B227" t="s">
        <v>1050</v>
      </c>
      <c r="C227" t="s">
        <v>3157</v>
      </c>
      <c r="D227" t="s">
        <v>1051</v>
      </c>
      <c r="E227">
        <v>12879.25827291</v>
      </c>
      <c r="F227">
        <v>401.3</v>
      </c>
      <c r="G227">
        <v>37.389695434722199</v>
      </c>
      <c r="H227">
        <f>(Table2[[#This Row],[1Y Return vs Nifty]]-AVERAGE(Table2[1Y Return vs Nifty]))/_xlfn.STDEV.P(Table2[1Y Return vs Nifty])</f>
        <v>0.30099446585496403</v>
      </c>
      <c r="I227">
        <v>8.6700403763399798</v>
      </c>
      <c r="J227">
        <f>(Table2[[#This Row],[1M Return vs Nifty]]-AVERAGE(Table2[1M Return vs Nifty]))/_xlfn.STDEV.P(Table2[1M Return vs Nifty])</f>
        <v>0.3512072256451293</v>
      </c>
      <c r="K227">
        <v>-0.746279026822672</v>
      </c>
      <c r="L227">
        <f>(Table2[[#This Row],[6M Return vs Nifty]]-AVERAGE(Table2[6M Return vs Nifty]))/_xlfn.STDEV.P(Table2[6M Return vs Nifty])</f>
        <v>-0.24895874205133509</v>
      </c>
      <c r="M227">
        <v>-2.03978639141281</v>
      </c>
      <c r="N227">
        <f>(Table2[[#This Row],[1W Return vs Nifty]]-AVERAGE(Table2[1W Return vs Nifty]))/_xlfn.STDEV.P(Table2[1W Return vs Nifty])</f>
        <v>-0.7355312411476389</v>
      </c>
      <c r="O227">
        <v>415.17</v>
      </c>
      <c r="P227">
        <v>432.92113416510398</v>
      </c>
      <c r="Q227">
        <v>411.83091470968799</v>
      </c>
      <c r="R227">
        <v>40.361999671312802</v>
      </c>
      <c r="S227" s="1">
        <f>(Table2[[#This Row],[Close Price]]-Table2[[#This Row],[20D EMA]])/Table2[[#This Row],[20D EMA]]</f>
        <v>-3.3408001541537211E-2</v>
      </c>
      <c r="T227" s="1">
        <f>(Table2[[#This Row],[Close Price]]-Table2[[#This Row],[50D EMA]])/Table2[[#This Row],[50D EMA]]</f>
        <v>-7.3041327090870439E-2</v>
      </c>
      <c r="U227" s="1">
        <f>(Table2[[#This Row],[Close Price]]-Table2[[#This Row],[200D EMA]])/Table2[[#This Row],[200D EMA]]</f>
        <v>-2.5570966951598415E-2</v>
      </c>
      <c r="V227">
        <v>0.56131469862624095</v>
      </c>
      <c r="W227">
        <v>400</v>
      </c>
      <c r="X227">
        <v>408.6</v>
      </c>
      <c r="Y227">
        <v>400</v>
      </c>
      <c r="Z227">
        <v>427</v>
      </c>
      <c r="AA227">
        <v>400</v>
      </c>
      <c r="AB227">
        <v>427</v>
      </c>
      <c r="AC227" s="1">
        <f>(Table2[[#This Row],[Close Price]]/Table2[[#This Row],[Day Low]])-1</f>
        <v>3.2499999999999751E-3</v>
      </c>
      <c r="AD227" s="1">
        <f>(Table2[[#This Row],[Day High]]/Table2[[#This Row],[Close Price]])-1</f>
        <v>1.819087964116628E-2</v>
      </c>
      <c r="AE227" s="1">
        <f>(Table2[[#This Row],[Close Price]]/Table2[[#This Row],[Current Week Low]])-1</f>
        <v>3.2499999999999751E-3</v>
      </c>
      <c r="AF227" s="1">
        <f>(Table2[[#This Row],[Current Week High]]/Table2[[#This Row],[Close Price]])-1</f>
        <v>6.4041863942187804E-2</v>
      </c>
      <c r="AG227" s="1">
        <f>(Table2[[#This Row],[Close Price]]/Table2[[#This Row],[Current Month Low]])-1</f>
        <v>3.2499999999999751E-3</v>
      </c>
      <c r="AH227" s="1">
        <f>(Table2[[#This Row],[Current Month High]]/Table2[[#This Row],[Close Price]])-1</f>
        <v>6.4041863942187804E-2</v>
      </c>
      <c r="AI227">
        <v>53.949663593321603</v>
      </c>
      <c r="AJ227">
        <v>64.872637633525002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-0.16</v>
      </c>
      <c r="AM227" t="s">
        <v>3216</v>
      </c>
      <c r="AN227">
        <v>1.1499999999999999</v>
      </c>
      <c r="AO227" t="s">
        <v>3215</v>
      </c>
      <c r="AP227">
        <v>0.113477357557989</v>
      </c>
      <c r="AQ227">
        <f>(Table2[[#This Row],[Sharpe Ratio]]-AVERAGE(Table2[Sharpe Ratio]))/_xlfn.STDEV.P(Table2[Sharpe Ratio])</f>
        <v>0.63631381403816567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212</v>
      </c>
      <c r="AT227">
        <f>_xlfn.RANK.AVG(Table2[[#This Row],[6M Return vs Nifty Z-Score]],Table2[6M Return vs Nifty Z-Score])</f>
        <v>392</v>
      </c>
      <c r="AU227">
        <f>_xlfn.RANK.AVG(Table2[[#This Row],[Sharpe Ratio Z-Score]],Table2[Sharpe Ratio Z-Score])</f>
        <v>183</v>
      </c>
      <c r="AV227">
        <f>(Table2[[#This Row],[Rank 1Y]]+Table2[[#This Row],[Rank 6M]]+Table2[[#This Row],[Rank Sharpe]])/3</f>
        <v>262.33333333333331</v>
      </c>
    </row>
    <row r="228" spans="1:48" x14ac:dyDescent="0.3">
      <c r="A228" t="s">
        <v>1620</v>
      </c>
      <c r="B228" t="s">
        <v>1621</v>
      </c>
      <c r="C228" t="s">
        <v>3175</v>
      </c>
      <c r="D228" t="s">
        <v>173</v>
      </c>
      <c r="E228">
        <v>5754.0892179419998</v>
      </c>
      <c r="F228">
        <v>156.78</v>
      </c>
      <c r="G228">
        <v>107.55488769923301</v>
      </c>
      <c r="H228">
        <f>(Table2[[#This Row],[1Y Return vs Nifty]]-AVERAGE(Table2[1Y Return vs Nifty]))/_xlfn.STDEV.P(Table2[1Y Return vs Nifty])</f>
        <v>1.5808553363193731</v>
      </c>
      <c r="I228">
        <v>-5.9748547189551298</v>
      </c>
      <c r="J228">
        <f>(Table2[[#This Row],[1M Return vs Nifty]]-AVERAGE(Table2[1M Return vs Nifty]))/_xlfn.STDEV.P(Table2[1M Return vs Nifty])</f>
        <v>-1.0717952299247424</v>
      </c>
      <c r="K228">
        <v>18.210732647230699</v>
      </c>
      <c r="L228">
        <f>(Table2[[#This Row],[6M Return vs Nifty]]-AVERAGE(Table2[6M Return vs Nifty]))/_xlfn.STDEV.P(Table2[6M Return vs Nifty])</f>
        <v>0.37478428007699416</v>
      </c>
      <c r="M228">
        <v>-4.8136130703843296</v>
      </c>
      <c r="N228">
        <f>(Table2[[#This Row],[1W Return vs Nifty]]-AVERAGE(Table2[1W Return vs Nifty]))/_xlfn.STDEV.P(Table2[1W Return vs Nifty])</f>
        <v>-1.4488678418577339</v>
      </c>
      <c r="O228">
        <v>173.51</v>
      </c>
      <c r="P228">
        <v>181.90097584851199</v>
      </c>
      <c r="Q228">
        <v>157.96182236989</v>
      </c>
      <c r="R228">
        <v>32.678559484843603</v>
      </c>
      <c r="S228" s="1">
        <f>(Table2[[#This Row],[Close Price]]-Table2[[#This Row],[20D EMA]])/Table2[[#This Row],[20D EMA]]</f>
        <v>-9.6420955564520724E-2</v>
      </c>
      <c r="T228" s="1">
        <f>(Table2[[#This Row],[Close Price]]-Table2[[#This Row],[50D EMA]])/Table2[[#This Row],[50D EMA]]</f>
        <v>-0.13810247983184465</v>
      </c>
      <c r="U228" s="1">
        <f>(Table2[[#This Row],[Close Price]]-Table2[[#This Row],[200D EMA]])/Table2[[#This Row],[200D EMA]]</f>
        <v>-7.4816962235507468E-3</v>
      </c>
      <c r="V228">
        <v>0.403243779513277</v>
      </c>
      <c r="W228">
        <v>154.97999999999999</v>
      </c>
      <c r="X228">
        <v>167.73</v>
      </c>
      <c r="Y228">
        <v>154.97999999999999</v>
      </c>
      <c r="Z228">
        <v>176.43</v>
      </c>
      <c r="AA228">
        <v>154.97999999999999</v>
      </c>
      <c r="AB228">
        <v>179</v>
      </c>
      <c r="AC228" s="1">
        <f>(Table2[[#This Row],[Close Price]]/Table2[[#This Row],[Day Low]])-1</f>
        <v>1.1614401858304424E-2</v>
      </c>
      <c r="AD228" s="1">
        <f>(Table2[[#This Row],[Day High]]/Table2[[#This Row],[Close Price]])-1</f>
        <v>6.9843092231151926E-2</v>
      </c>
      <c r="AE228" s="1">
        <f>(Table2[[#This Row],[Close Price]]/Table2[[#This Row],[Current Week Low]])-1</f>
        <v>1.1614401858304424E-2</v>
      </c>
      <c r="AF228" s="1">
        <f>(Table2[[#This Row],[Current Week High]]/Table2[[#This Row],[Close Price]])-1</f>
        <v>0.12533486414083428</v>
      </c>
      <c r="AG228" s="1">
        <f>(Table2[[#This Row],[Close Price]]/Table2[[#This Row],[Current Month Low]])-1</f>
        <v>1.1614401858304424E-2</v>
      </c>
      <c r="AH228" s="1">
        <f>(Table2[[#This Row],[Current Month High]]/Table2[[#This Row],[Close Price]])-1</f>
        <v>0.14172726113024625</v>
      </c>
      <c r="AI228">
        <v>43.289960454139504</v>
      </c>
      <c r="AJ228">
        <v>137.18608169440199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-0.21</v>
      </c>
      <c r="AM228" t="s">
        <v>3216</v>
      </c>
      <c r="AN228">
        <v>-8.64</v>
      </c>
      <c r="AO228" t="s">
        <v>3216</v>
      </c>
      <c r="AQ228">
        <f>(Table2[[#This Row],[Sharpe Ratio]]-AVERAGE(Table2[Sharpe Ratio]))/_xlfn.STDEV.P(Table2[Sharpe Ratio])</f>
        <v>-0.71880726243977788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50</v>
      </c>
      <c r="AT228">
        <f>_xlfn.RANK.AVG(Table2[[#This Row],[6M Return vs Nifty Z-Score]],Table2[6M Return vs Nifty Z-Score])</f>
        <v>196</v>
      </c>
      <c r="AU228">
        <f>_xlfn.RANK.AVG(Table2[[#This Row],[Sharpe Ratio Z-Score]],Table2[Sharpe Ratio Z-Score])</f>
        <v>541.5</v>
      </c>
      <c r="AV228">
        <f>(Table2[[#This Row],[Rank 1Y]]+Table2[[#This Row],[Rank 6M]]+Table2[[#This Row],[Rank Sharpe]])/3</f>
        <v>262.5</v>
      </c>
    </row>
    <row r="229" spans="1:48" x14ac:dyDescent="0.3">
      <c r="A229" t="s">
        <v>799</v>
      </c>
      <c r="B229" t="s">
        <v>800</v>
      </c>
      <c r="C229" t="s">
        <v>3168</v>
      </c>
      <c r="D229" t="s">
        <v>243</v>
      </c>
      <c r="E229">
        <v>19468.628453264999</v>
      </c>
      <c r="F229">
        <v>892.05</v>
      </c>
      <c r="G229">
        <v>29.591691239565801</v>
      </c>
      <c r="H229">
        <f>(Table2[[#This Row],[1Y Return vs Nifty]]-AVERAGE(Table2[1Y Return vs Nifty]))/_xlfn.STDEV.P(Table2[1Y Return vs Nifty])</f>
        <v>0.15875356099898186</v>
      </c>
      <c r="I229">
        <v>8.7953787470303393</v>
      </c>
      <c r="J229">
        <f>(Table2[[#This Row],[1M Return vs Nifty]]-AVERAGE(Table2[1M Return vs Nifty]))/_xlfn.STDEV.P(Table2[1M Return vs Nifty])</f>
        <v>0.36338599566081953</v>
      </c>
      <c r="K229">
        <v>-5.5582686645191002</v>
      </c>
      <c r="L229">
        <f>(Table2[[#This Row],[6M Return vs Nifty]]-AVERAGE(Table2[6M Return vs Nifty]))/_xlfn.STDEV.P(Table2[6M Return vs Nifty])</f>
        <v>-0.40728775564660963</v>
      </c>
      <c r="M229">
        <v>-0.67891099665381005</v>
      </c>
      <c r="N229">
        <f>(Table2[[#This Row],[1W Return vs Nifty]]-AVERAGE(Table2[1W Return vs Nifty]))/_xlfn.STDEV.P(Table2[1W Return vs Nifty])</f>
        <v>-0.38555904012773468</v>
      </c>
      <c r="O229">
        <v>867.83</v>
      </c>
      <c r="P229">
        <v>861.632474459636</v>
      </c>
      <c r="Q229">
        <v>800.312245043708</v>
      </c>
      <c r="R229">
        <v>63.509821089995803</v>
      </c>
      <c r="S229" s="1">
        <f>(Table2[[#This Row],[Close Price]]-Table2[[#This Row],[20D EMA]])/Table2[[#This Row],[20D EMA]]</f>
        <v>2.7908691794475776E-2</v>
      </c>
      <c r="T229" s="1">
        <f>(Table2[[#This Row],[Close Price]]-Table2[[#This Row],[50D EMA]])/Table2[[#This Row],[50D EMA]]</f>
        <v>3.5302204178689983E-2</v>
      </c>
      <c r="U229" s="1">
        <f>(Table2[[#This Row],[Close Price]]-Table2[[#This Row],[200D EMA]])/Table2[[#This Row],[200D EMA]]</f>
        <v>0.11462745387743233</v>
      </c>
      <c r="V229">
        <v>1.9771820698242399</v>
      </c>
      <c r="W229">
        <v>876.5</v>
      </c>
      <c r="X229">
        <v>908</v>
      </c>
      <c r="Y229">
        <v>848.1</v>
      </c>
      <c r="Z229">
        <v>908</v>
      </c>
      <c r="AA229">
        <v>848.1</v>
      </c>
      <c r="AB229">
        <v>908</v>
      </c>
      <c r="AC229" s="1">
        <f>(Table2[[#This Row],[Close Price]]/Table2[[#This Row],[Day Low]])-1</f>
        <v>1.774101540216777E-2</v>
      </c>
      <c r="AD229" s="1">
        <f>(Table2[[#This Row],[Day High]]/Table2[[#This Row],[Close Price]])-1</f>
        <v>1.7880163667955973E-2</v>
      </c>
      <c r="AE229" s="1">
        <f>(Table2[[#This Row],[Close Price]]/Table2[[#This Row],[Current Week Low]])-1</f>
        <v>5.1821719136894151E-2</v>
      </c>
      <c r="AF229" s="1">
        <f>(Table2[[#This Row],[Current Week High]]/Table2[[#This Row],[Close Price]])-1</f>
        <v>1.7880163667955973E-2</v>
      </c>
      <c r="AG229" s="1">
        <f>(Table2[[#This Row],[Close Price]]/Table2[[#This Row],[Current Month Low]])-1</f>
        <v>5.1821719136894151E-2</v>
      </c>
      <c r="AH229" s="1">
        <f>(Table2[[#This Row],[Current Month High]]/Table2[[#This Row],[Close Price]])-1</f>
        <v>1.7880163667955973E-2</v>
      </c>
      <c r="AI229">
        <v>7.3930833473459998</v>
      </c>
      <c r="AJ229">
        <v>58.996524373941703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0.11</v>
      </c>
      <c r="AM229" t="s">
        <v>3215</v>
      </c>
      <c r="AN229">
        <v>6.66</v>
      </c>
      <c r="AO229" t="s">
        <v>3215</v>
      </c>
      <c r="AP229">
        <v>0.15681564954531299</v>
      </c>
      <c r="AQ229">
        <f>(Table2[[#This Row],[Sharpe Ratio]]-AVERAGE(Table2[Sharpe Ratio]))/_xlfn.STDEV.P(Table2[Sharpe Ratio])</f>
        <v>1.1538499477163449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0.88314270860180177</v>
      </c>
      <c r="AS229">
        <f>_xlfn.RANK.AVG(Table2[[#This Row],[1Y Return vs Nifty Z-Score]],Table2[1Y Return vs Nifty Z-Score])</f>
        <v>244</v>
      </c>
      <c r="AT229">
        <f>_xlfn.RANK.AVG(Table2[[#This Row],[6M Return vs Nifty Z-Score]],Table2[6M Return vs Nifty Z-Score])</f>
        <v>454</v>
      </c>
      <c r="AU229">
        <f>_xlfn.RANK.AVG(Table2[[#This Row],[Sharpe Ratio Z-Score]],Table2[Sharpe Ratio Z-Score])</f>
        <v>91</v>
      </c>
      <c r="AV229">
        <f>(Table2[[#This Row],[Rank 1Y]]+Table2[[#This Row],[Rank 6M]]+Table2[[#This Row],[Rank Sharpe]])/3</f>
        <v>263</v>
      </c>
    </row>
    <row r="230" spans="1:48" x14ac:dyDescent="0.3">
      <c r="A230" t="s">
        <v>1673</v>
      </c>
      <c r="B230" t="s">
        <v>1674</v>
      </c>
      <c r="C230" t="s">
        <v>3167</v>
      </c>
      <c r="D230" t="s">
        <v>284</v>
      </c>
      <c r="E230">
        <v>5302.2223800000002</v>
      </c>
      <c r="F230">
        <v>1950</v>
      </c>
      <c r="G230">
        <v>57.350566688769497</v>
      </c>
      <c r="H230">
        <f>(Table2[[#This Row],[1Y Return vs Nifty]]-AVERAGE(Table2[1Y Return vs Nifty]))/_xlfn.STDEV.P(Table2[1Y Return vs Nifty])</f>
        <v>0.66509434549506563</v>
      </c>
      <c r="I230">
        <v>-4.1499477116960799</v>
      </c>
      <c r="J230">
        <f>(Table2[[#This Row],[1M Return vs Nifty]]-AVERAGE(Table2[1M Return vs Nifty]))/_xlfn.STDEV.P(Table2[1M Return vs Nifty])</f>
        <v>-0.89447424977306011</v>
      </c>
      <c r="K230">
        <v>49.0394008539797</v>
      </c>
      <c r="L230">
        <f>(Table2[[#This Row],[6M Return vs Nifty]]-AVERAGE(Table2[6M Return vs Nifty]))/_xlfn.STDEV.P(Table2[6M Return vs Nifty])</f>
        <v>1.3891407095657355</v>
      </c>
      <c r="M230">
        <v>-0.57893361104037599</v>
      </c>
      <c r="N230">
        <f>(Table2[[#This Row],[1W Return vs Nifty]]-AVERAGE(Table2[1W Return vs Nifty]))/_xlfn.STDEV.P(Table2[1W Return vs Nifty])</f>
        <v>-0.35984815885961863</v>
      </c>
      <c r="O230">
        <v>2134.77</v>
      </c>
      <c r="P230">
        <v>2159.7543305389099</v>
      </c>
      <c r="Q230">
        <v>1802.5214467399201</v>
      </c>
      <c r="R230">
        <v>33.228026653497203</v>
      </c>
      <c r="S230" s="1">
        <f>(Table2[[#This Row],[Close Price]]-Table2[[#This Row],[20D EMA]])/Table2[[#This Row],[20D EMA]]</f>
        <v>-8.6552649699967676E-2</v>
      </c>
      <c r="T230" s="1">
        <f>(Table2[[#This Row],[Close Price]]-Table2[[#This Row],[50D EMA]])/Table2[[#This Row],[50D EMA]]</f>
        <v>-9.711953233429621E-2</v>
      </c>
      <c r="U230" s="1">
        <f>(Table2[[#This Row],[Close Price]]-Table2[[#This Row],[200D EMA]])/Table2[[#This Row],[200D EMA]]</f>
        <v>8.1817918742000478E-2</v>
      </c>
      <c r="V230">
        <v>0.64215941936361598</v>
      </c>
      <c r="W230">
        <v>1917.4</v>
      </c>
      <c r="X230">
        <v>2042.9</v>
      </c>
      <c r="Y230">
        <v>1915.05</v>
      </c>
      <c r="Z230">
        <v>2089</v>
      </c>
      <c r="AA230">
        <v>1915.05</v>
      </c>
      <c r="AB230">
        <v>2089</v>
      </c>
      <c r="AC230" s="1">
        <f>(Table2[[#This Row],[Close Price]]/Table2[[#This Row],[Day Low]])-1</f>
        <v>1.7002190466256284E-2</v>
      </c>
      <c r="AD230" s="1">
        <f>(Table2[[#This Row],[Day High]]/Table2[[#This Row],[Close Price]])-1</f>
        <v>4.7641025641025792E-2</v>
      </c>
      <c r="AE230" s="1">
        <f>(Table2[[#This Row],[Close Price]]/Table2[[#This Row],[Current Week Low]])-1</f>
        <v>1.825017623560754E-2</v>
      </c>
      <c r="AF230" s="1">
        <f>(Table2[[#This Row],[Current Week High]]/Table2[[#This Row],[Close Price]])-1</f>
        <v>7.128205128205134E-2</v>
      </c>
      <c r="AG230" s="1">
        <f>(Table2[[#This Row],[Close Price]]/Table2[[#This Row],[Current Month Low]])-1</f>
        <v>1.825017623560754E-2</v>
      </c>
      <c r="AH230" s="1">
        <f>(Table2[[#This Row],[Current Month High]]/Table2[[#This Row],[Close Price]])-1</f>
        <v>7.128205128205134E-2</v>
      </c>
      <c r="AI230">
        <v>34.364102564102502</v>
      </c>
      <c r="AJ230">
        <v>104.971882062332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0.09</v>
      </c>
      <c r="AM230" t="s">
        <v>3215</v>
      </c>
      <c r="AN230">
        <v>-19.97</v>
      </c>
      <c r="AO230" t="s">
        <v>3216</v>
      </c>
      <c r="AP230">
        <v>-9.5263788801340007E-3</v>
      </c>
      <c r="AQ230">
        <f>(Table2[[#This Row],[Sharpe Ratio]]-AVERAGE(Table2[Sharpe Ratio]))/_xlfn.STDEV.P(Table2[Sharpe Ratio])</f>
        <v>-0.83256913600461657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142</v>
      </c>
      <c r="AT230">
        <f>_xlfn.RANK.AVG(Table2[[#This Row],[6M Return vs Nifty Z-Score]],Table2[6M Return vs Nifty Z-Score])</f>
        <v>61</v>
      </c>
      <c r="AU230">
        <f>_xlfn.RANK.AVG(Table2[[#This Row],[Sharpe Ratio Z-Score]],Table2[Sharpe Ratio Z-Score])</f>
        <v>588</v>
      </c>
      <c r="AV230">
        <f>(Table2[[#This Row],[Rank 1Y]]+Table2[[#This Row],[Rank 6M]]+Table2[[#This Row],[Rank Sharpe]])/3</f>
        <v>263.66666666666669</v>
      </c>
    </row>
    <row r="231" spans="1:48" x14ac:dyDescent="0.3">
      <c r="A231" t="s">
        <v>392</v>
      </c>
      <c r="B231" t="s">
        <v>393</v>
      </c>
      <c r="C231" t="s">
        <v>3163</v>
      </c>
      <c r="D231" t="s">
        <v>114</v>
      </c>
      <c r="E231">
        <v>58488.558785640002</v>
      </c>
      <c r="F231">
        <v>710.3</v>
      </c>
      <c r="G231">
        <v>27.576729001562398</v>
      </c>
      <c r="H231">
        <f>(Table2[[#This Row],[1Y Return vs Nifty]]-AVERAGE(Table2[1Y Return vs Nifty]))/_xlfn.STDEV.P(Table2[1Y Return vs Nifty])</f>
        <v>0.12199927813231425</v>
      </c>
      <c r="I231">
        <v>-0.46840741785765999</v>
      </c>
      <c r="J231">
        <f>(Table2[[#This Row],[1M Return vs Nifty]]-AVERAGE(Table2[1M Return vs Nifty]))/_xlfn.STDEV.P(Table2[1M Return vs Nifty])</f>
        <v>-0.53674953789755098</v>
      </c>
      <c r="K231">
        <v>-5.8680260422545398</v>
      </c>
      <c r="L231">
        <f>(Table2[[#This Row],[6M Return vs Nifty]]-AVERAGE(Table2[6M Return vs Nifty]))/_xlfn.STDEV.P(Table2[6M Return vs Nifty])</f>
        <v>-0.41747971027729103</v>
      </c>
      <c r="M231">
        <v>7.5550903269965897</v>
      </c>
      <c r="N231">
        <f>(Table2[[#This Row],[1W Return vs Nifty]]-AVERAGE(Table2[1W Return vs Nifty]))/_xlfn.STDEV.P(Table2[1W Return vs Nifty])</f>
        <v>1.7319541264241924</v>
      </c>
      <c r="O231">
        <v>705.42</v>
      </c>
      <c r="P231">
        <v>723.00388210118695</v>
      </c>
      <c r="Q231">
        <v>688.93964646187499</v>
      </c>
      <c r="R231">
        <v>56.939781535728699</v>
      </c>
      <c r="S231" s="1">
        <f>(Table2[[#This Row],[Close Price]]-Table2[[#This Row],[20D EMA]])/Table2[[#This Row],[20D EMA]]</f>
        <v>6.9178645346034927E-3</v>
      </c>
      <c r="T231" s="1">
        <f>(Table2[[#This Row],[Close Price]]-Table2[[#This Row],[50D EMA]])/Table2[[#This Row],[50D EMA]]</f>
        <v>-1.757097356692898E-2</v>
      </c>
      <c r="U231" s="1">
        <f>(Table2[[#This Row],[Close Price]]-Table2[[#This Row],[200D EMA]])/Table2[[#This Row],[200D EMA]]</f>
        <v>3.1004680377770974E-2</v>
      </c>
      <c r="V231">
        <v>0.54462380911619701</v>
      </c>
      <c r="W231">
        <v>700.1</v>
      </c>
      <c r="X231">
        <v>721.05</v>
      </c>
      <c r="Y231">
        <v>675.45</v>
      </c>
      <c r="Z231">
        <v>727.9</v>
      </c>
      <c r="AA231">
        <v>675.3</v>
      </c>
      <c r="AB231">
        <v>727.9</v>
      </c>
      <c r="AC231" s="1">
        <f>(Table2[[#This Row],[Close Price]]/Table2[[#This Row],[Day Low]])-1</f>
        <v>1.4569347236109031E-2</v>
      </c>
      <c r="AD231" s="1">
        <f>(Table2[[#This Row],[Day High]]/Table2[[#This Row],[Close Price]])-1</f>
        <v>1.5134450232296315E-2</v>
      </c>
      <c r="AE231" s="1">
        <f>(Table2[[#This Row],[Close Price]]/Table2[[#This Row],[Current Week Low]])-1</f>
        <v>5.1595232807757574E-2</v>
      </c>
      <c r="AF231" s="1">
        <f>(Table2[[#This Row],[Current Week High]]/Table2[[#This Row],[Close Price]])-1</f>
        <v>2.4778262705899001E-2</v>
      </c>
      <c r="AG231" s="1">
        <f>(Table2[[#This Row],[Close Price]]/Table2[[#This Row],[Current Month Low]])-1</f>
        <v>5.1828816822153012E-2</v>
      </c>
      <c r="AH231" s="1">
        <f>(Table2[[#This Row],[Current Month High]]/Table2[[#This Row],[Close Price]])-1</f>
        <v>2.4778262705899001E-2</v>
      </c>
      <c r="AI231">
        <v>19.386174855694701</v>
      </c>
      <c r="AJ231">
        <v>56.247250329960302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-0.02</v>
      </c>
      <c r="AM231" t="s">
        <v>3216</v>
      </c>
      <c r="AN231">
        <v>7.79</v>
      </c>
      <c r="AO231" t="s">
        <v>3215</v>
      </c>
      <c r="AP231">
        <v>0.16228557951181</v>
      </c>
      <c r="AQ231">
        <f>(Table2[[#This Row],[Sharpe Ratio]]-AVERAGE(Table2[Sharpe Ratio]))/_xlfn.STDEV.P(Table2[Sharpe Ratio])</f>
        <v>1.2191706208794515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257</v>
      </c>
      <c r="AT231">
        <f>_xlfn.RANK.AVG(Table2[[#This Row],[6M Return vs Nifty Z-Score]],Table2[6M Return vs Nifty Z-Score])</f>
        <v>457</v>
      </c>
      <c r="AU231">
        <f>_xlfn.RANK.AVG(Table2[[#This Row],[Sharpe Ratio Z-Score]],Table2[Sharpe Ratio Z-Score])</f>
        <v>80</v>
      </c>
      <c r="AV231">
        <f>(Table2[[#This Row],[Rank 1Y]]+Table2[[#This Row],[Rank 6M]]+Table2[[#This Row],[Rank Sharpe]])/3</f>
        <v>264.66666666666669</v>
      </c>
    </row>
    <row r="232" spans="1:48" x14ac:dyDescent="0.3">
      <c r="A232" t="s">
        <v>1805</v>
      </c>
      <c r="B232" t="s">
        <v>1806</v>
      </c>
      <c r="C232" t="s">
        <v>3165</v>
      </c>
      <c r="D232" t="s">
        <v>253</v>
      </c>
      <c r="E232">
        <v>4397.1567176039998</v>
      </c>
      <c r="F232">
        <v>189.14</v>
      </c>
      <c r="G232">
        <v>25.0261044124763</v>
      </c>
      <c r="H232">
        <f>(Table2[[#This Row],[1Y Return vs Nifty]]-AVERAGE(Table2[1Y Return vs Nifty]))/_xlfn.STDEV.P(Table2[1Y Return vs Nifty])</f>
        <v>7.5474149340401878E-2</v>
      </c>
      <c r="I232">
        <v>23.167730543766201</v>
      </c>
      <c r="J232">
        <f>(Table2[[#This Row],[1M Return vs Nifty]]-AVERAGE(Table2[1M Return vs Nifty]))/_xlfn.STDEV.P(Table2[1M Return vs Nifty])</f>
        <v>1.7599062005504853</v>
      </c>
      <c r="K232">
        <v>32.192125848824503</v>
      </c>
      <c r="L232">
        <f>(Table2[[#This Row],[6M Return vs Nifty]]-AVERAGE(Table2[6M Return vs Nifty]))/_xlfn.STDEV.P(Table2[6M Return vs Nifty])</f>
        <v>0.83481440502874638</v>
      </c>
      <c r="M232">
        <v>2.8722323611112301</v>
      </c>
      <c r="N232">
        <f>(Table2[[#This Row],[1W Return vs Nifty]]-AVERAGE(Table2[1W Return vs Nifty]))/_xlfn.STDEV.P(Table2[1W Return vs Nifty])</f>
        <v>0.52767773514244631</v>
      </c>
      <c r="O232">
        <v>184.33</v>
      </c>
      <c r="P232">
        <v>178.560266656111</v>
      </c>
      <c r="Q232">
        <v>160.05068451646301</v>
      </c>
      <c r="R232">
        <v>56.7704956943032</v>
      </c>
      <c r="S232" s="1">
        <f>(Table2[[#This Row],[Close Price]]-Table2[[#This Row],[20D EMA]])/Table2[[#This Row],[20D EMA]]</f>
        <v>2.6094504421417964E-2</v>
      </c>
      <c r="T232" s="1">
        <f>(Table2[[#This Row],[Close Price]]-Table2[[#This Row],[50D EMA]])/Table2[[#This Row],[50D EMA]]</f>
        <v>5.9250210262423525E-2</v>
      </c>
      <c r="U232" s="1">
        <f>(Table2[[#This Row],[Close Price]]-Table2[[#This Row],[200D EMA]])/Table2[[#This Row],[200D EMA]]</f>
        <v>0.18175064712419156</v>
      </c>
      <c r="V232">
        <v>0.58595803694346404</v>
      </c>
      <c r="W232">
        <v>186.93</v>
      </c>
      <c r="X232">
        <v>193.65</v>
      </c>
      <c r="Y232">
        <v>182.7</v>
      </c>
      <c r="Z232">
        <v>199.44</v>
      </c>
      <c r="AA232">
        <v>182.7</v>
      </c>
      <c r="AB232">
        <v>199.44</v>
      </c>
      <c r="AC232" s="1">
        <f>(Table2[[#This Row],[Close Price]]/Table2[[#This Row],[Day Low]])-1</f>
        <v>1.1822607393141782E-2</v>
      </c>
      <c r="AD232" s="1">
        <f>(Table2[[#This Row],[Day High]]/Table2[[#This Row],[Close Price]])-1</f>
        <v>2.3844771069049475E-2</v>
      </c>
      <c r="AE232" s="1">
        <f>(Table2[[#This Row],[Close Price]]/Table2[[#This Row],[Current Week Low]])-1</f>
        <v>3.5249042145593767E-2</v>
      </c>
      <c r="AF232" s="1">
        <f>(Table2[[#This Row],[Current Week High]]/Table2[[#This Row],[Close Price]])-1</f>
        <v>5.4457015967008582E-2</v>
      </c>
      <c r="AG232" s="1">
        <f>(Table2[[#This Row],[Close Price]]/Table2[[#This Row],[Current Month Low]])-1</f>
        <v>3.5249042145593767E-2</v>
      </c>
      <c r="AH232" s="1">
        <f>(Table2[[#This Row],[Current Month High]]/Table2[[#This Row],[Close Price]])-1</f>
        <v>5.4457015967008582E-2</v>
      </c>
      <c r="AI232">
        <v>5.4457015967008502</v>
      </c>
      <c r="AJ232">
        <v>68.799643016510402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0.17</v>
      </c>
      <c r="AM232" t="s">
        <v>3215</v>
      </c>
      <c r="AN232">
        <v>3.73</v>
      </c>
      <c r="AO232" t="s">
        <v>3215</v>
      </c>
      <c r="AP232">
        <v>3.8512013100752002E-2</v>
      </c>
      <c r="AQ232">
        <f>(Table2[[#This Row],[Sharpe Ratio]]-AVERAGE(Table2[Sharpe Ratio]))/_xlfn.STDEV.P(Table2[Sharpe Ratio])</f>
        <v>-0.25890546552179383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2.9389670245402857</v>
      </c>
      <c r="AS232">
        <f>_xlfn.RANK.AVG(Table2[[#This Row],[1Y Return vs Nifty Z-Score]],Table2[1Y Return vs Nifty Z-Score])</f>
        <v>272</v>
      </c>
      <c r="AT232">
        <f>_xlfn.RANK.AVG(Table2[[#This Row],[6M Return vs Nifty Z-Score]],Table2[6M Return vs Nifty Z-Score])</f>
        <v>110</v>
      </c>
      <c r="AU232">
        <f>_xlfn.RANK.AVG(Table2[[#This Row],[Sharpe Ratio Z-Score]],Table2[Sharpe Ratio Z-Score])</f>
        <v>413</v>
      </c>
      <c r="AV232">
        <f>(Table2[[#This Row],[Rank 1Y]]+Table2[[#This Row],[Rank 6M]]+Table2[[#This Row],[Rank Sharpe]])/3</f>
        <v>265</v>
      </c>
    </row>
    <row r="233" spans="1:48" x14ac:dyDescent="0.3">
      <c r="A233" t="s">
        <v>1547</v>
      </c>
      <c r="B233" t="s">
        <v>1548</v>
      </c>
      <c r="C233" t="s">
        <v>3162</v>
      </c>
      <c r="D233" t="s">
        <v>206</v>
      </c>
      <c r="E233">
        <v>6424.4752165</v>
      </c>
      <c r="F233">
        <v>447.25</v>
      </c>
      <c r="G233">
        <v>3.7566596231430101</v>
      </c>
      <c r="H233">
        <f>(Table2[[#This Row],[1Y Return vs Nifty]]-AVERAGE(Table2[1Y Return vs Nifty]))/_xlfn.STDEV.P(Table2[1Y Return vs Nifty])</f>
        <v>-0.31249500236873556</v>
      </c>
      <c r="I233">
        <v>4.2587709220369101</v>
      </c>
      <c r="J233">
        <f>(Table2[[#This Row],[1M Return vs Nifty]]-AVERAGE(Table2[1M Return vs Nifty]))/_xlfn.STDEV.P(Table2[1M Return vs Nifty])</f>
        <v>-7.742317592533296E-2</v>
      </c>
      <c r="K233">
        <v>13.210053576199901</v>
      </c>
      <c r="L233">
        <f>(Table2[[#This Row],[6M Return vs Nifty]]-AVERAGE(Table2[6M Return vs Nifty]))/_xlfn.STDEV.P(Table2[6M Return vs Nifty])</f>
        <v>0.21024681340824547</v>
      </c>
      <c r="M233">
        <v>0.198273897533425</v>
      </c>
      <c r="N233">
        <f>(Table2[[#This Row],[1W Return vs Nifty]]-AVERAGE(Table2[1W Return vs Nifty]))/_xlfn.STDEV.P(Table2[1W Return vs Nifty])</f>
        <v>-0.15997605927408803</v>
      </c>
      <c r="O233">
        <v>455.18</v>
      </c>
      <c r="P233">
        <v>470.57964707833401</v>
      </c>
      <c r="Q233">
        <v>433.44268031315801</v>
      </c>
      <c r="R233">
        <v>45.599740837315899</v>
      </c>
      <c r="S233" s="1">
        <f>(Table2[[#This Row],[Close Price]]-Table2[[#This Row],[20D EMA]])/Table2[[#This Row],[20D EMA]]</f>
        <v>-1.742167933564745E-2</v>
      </c>
      <c r="T233" s="1">
        <f>(Table2[[#This Row],[Close Price]]-Table2[[#This Row],[50D EMA]])/Table2[[#This Row],[50D EMA]]</f>
        <v>-4.9576404808792093E-2</v>
      </c>
      <c r="U233" s="1">
        <f>(Table2[[#This Row],[Close Price]]-Table2[[#This Row],[200D EMA]])/Table2[[#This Row],[200D EMA]]</f>
        <v>3.1855007164652872E-2</v>
      </c>
      <c r="V233">
        <v>0.44982798206983199</v>
      </c>
      <c r="W233">
        <v>445.1</v>
      </c>
      <c r="X233">
        <v>463.95</v>
      </c>
      <c r="Y233">
        <v>445.1</v>
      </c>
      <c r="Z233">
        <v>470.1</v>
      </c>
      <c r="AA233">
        <v>445.1</v>
      </c>
      <c r="AB233">
        <v>470.1</v>
      </c>
      <c r="AC233" s="1">
        <f>(Table2[[#This Row],[Close Price]]/Table2[[#This Row],[Day Low]])-1</f>
        <v>4.8303751965850239E-3</v>
      </c>
      <c r="AD233" s="1">
        <f>(Table2[[#This Row],[Day High]]/Table2[[#This Row],[Close Price]])-1</f>
        <v>3.7339295695919539E-2</v>
      </c>
      <c r="AE233" s="1">
        <f>(Table2[[#This Row],[Close Price]]/Table2[[#This Row],[Current Week Low]])-1</f>
        <v>4.8303751965850239E-3</v>
      </c>
      <c r="AF233" s="1">
        <f>(Table2[[#This Row],[Current Week High]]/Table2[[#This Row],[Close Price]])-1</f>
        <v>5.1089994410285167E-2</v>
      </c>
      <c r="AG233" s="1">
        <f>(Table2[[#This Row],[Close Price]]/Table2[[#This Row],[Current Month Low]])-1</f>
        <v>4.8303751965850239E-3</v>
      </c>
      <c r="AH233" s="1">
        <f>(Table2[[#This Row],[Current Month High]]/Table2[[#This Row],[Close Price]])-1</f>
        <v>5.1089994410285167E-2</v>
      </c>
      <c r="AI233">
        <v>25.108999441028399</v>
      </c>
      <c r="AJ233">
        <v>64.702633032590597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-0.1</v>
      </c>
      <c r="AM233" t="s">
        <v>3216</v>
      </c>
      <c r="AN233">
        <v>3.3</v>
      </c>
      <c r="AO233" t="s">
        <v>3215</v>
      </c>
      <c r="AP233">
        <v>0.131183619850471</v>
      </c>
      <c r="AQ233">
        <f>(Table2[[#This Row],[Sharpe Ratio]]-AVERAGE(Table2[Sharpe Ratio]))/_xlfn.STDEV.P(Table2[Sharpe Ratio])</f>
        <v>0.84775801519457339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416</v>
      </c>
      <c r="AT233">
        <f>_xlfn.RANK.AVG(Table2[[#This Row],[6M Return vs Nifty Z-Score]],Table2[6M Return vs Nifty Z-Score])</f>
        <v>239</v>
      </c>
      <c r="AU233">
        <f>_xlfn.RANK.AVG(Table2[[#This Row],[Sharpe Ratio Z-Score]],Table2[Sharpe Ratio Z-Score])</f>
        <v>144</v>
      </c>
      <c r="AV233">
        <f>(Table2[[#This Row],[Rank 1Y]]+Table2[[#This Row],[Rank 6M]]+Table2[[#This Row],[Rank Sharpe]])/3</f>
        <v>266.33333333333331</v>
      </c>
    </row>
    <row r="234" spans="1:48" x14ac:dyDescent="0.3">
      <c r="A234" t="s">
        <v>1115</v>
      </c>
      <c r="B234" t="s">
        <v>1116</v>
      </c>
      <c r="C234" t="s">
        <v>3170</v>
      </c>
      <c r="D234" t="s">
        <v>477</v>
      </c>
      <c r="E234">
        <v>11254.21897767</v>
      </c>
      <c r="F234">
        <v>712.05</v>
      </c>
      <c r="G234">
        <v>45.703009982174102</v>
      </c>
      <c r="H234">
        <f>(Table2[[#This Row],[1Y Return vs Nifty]]-AVERAGE(Table2[1Y Return vs Nifty]))/_xlfn.STDEV.P(Table2[1Y Return vs Nifty])</f>
        <v>0.4526349823240941</v>
      </c>
      <c r="I234">
        <v>6.4731954864493604</v>
      </c>
      <c r="J234">
        <f>(Table2[[#This Row],[1M Return vs Nifty]]-AVERAGE(Table2[1M Return vs Nifty]))/_xlfn.STDEV.P(Table2[1M Return vs Nifty])</f>
        <v>0.13774610813771973</v>
      </c>
      <c r="K234">
        <v>30.2419000854598</v>
      </c>
      <c r="L234">
        <f>(Table2[[#This Row],[6M Return vs Nifty]]-AVERAGE(Table2[6M Return vs Nifty]))/_xlfn.STDEV.P(Table2[6M Return vs Nifty])</f>
        <v>0.77064607869181734</v>
      </c>
      <c r="M234">
        <v>3.8361041831827301</v>
      </c>
      <c r="N234">
        <f>(Table2[[#This Row],[1W Return vs Nifty]]-AVERAGE(Table2[1W Return vs Nifty]))/_xlfn.STDEV.P(Table2[1W Return vs Nifty])</f>
        <v>0.77555373052787713</v>
      </c>
      <c r="O234">
        <v>722.94</v>
      </c>
      <c r="P234">
        <v>713.58131490575397</v>
      </c>
      <c r="Q234">
        <v>610.89391886022395</v>
      </c>
      <c r="R234">
        <v>45.343781847977702</v>
      </c>
      <c r="S234" s="1">
        <f>(Table2[[#This Row],[Close Price]]-Table2[[#This Row],[20D EMA]])/Table2[[#This Row],[20D EMA]]</f>
        <v>-1.5063490746120147E-2</v>
      </c>
      <c r="T234" s="1">
        <f>(Table2[[#This Row],[Close Price]]-Table2[[#This Row],[50D EMA]])/Table2[[#This Row],[50D EMA]]</f>
        <v>-2.1459571232694957E-3</v>
      </c>
      <c r="U234" s="1">
        <f>(Table2[[#This Row],[Close Price]]-Table2[[#This Row],[200D EMA]])/Table2[[#This Row],[200D EMA]]</f>
        <v>0.16558698329901217</v>
      </c>
      <c r="V234">
        <v>0.240906353608518</v>
      </c>
      <c r="W234">
        <v>708.75</v>
      </c>
      <c r="X234">
        <v>748.2</v>
      </c>
      <c r="Y234">
        <v>696.6</v>
      </c>
      <c r="Z234">
        <v>762.25</v>
      </c>
      <c r="AA234">
        <v>696.6</v>
      </c>
      <c r="AB234">
        <v>762.25</v>
      </c>
      <c r="AC234" s="1">
        <f>(Table2[[#This Row],[Close Price]]/Table2[[#This Row],[Day Low]])-1</f>
        <v>4.6560846560845803E-3</v>
      </c>
      <c r="AD234" s="1">
        <f>(Table2[[#This Row],[Day High]]/Table2[[#This Row],[Close Price]])-1</f>
        <v>5.0768906677902015E-2</v>
      </c>
      <c r="AE234" s="1">
        <f>(Table2[[#This Row],[Close Price]]/Table2[[#This Row],[Current Week Low]])-1</f>
        <v>2.2179155900086123E-2</v>
      </c>
      <c r="AF234" s="1">
        <f>(Table2[[#This Row],[Current Week High]]/Table2[[#This Row],[Close Price]])-1</f>
        <v>7.0500667087985525E-2</v>
      </c>
      <c r="AG234" s="1">
        <f>(Table2[[#This Row],[Close Price]]/Table2[[#This Row],[Current Month Low]])-1</f>
        <v>2.2179155900086123E-2</v>
      </c>
      <c r="AH234" s="1">
        <f>(Table2[[#This Row],[Current Month High]]/Table2[[#This Row],[Close Price]])-1</f>
        <v>7.0500667087985525E-2</v>
      </c>
      <c r="AI234">
        <v>17.5479250052664</v>
      </c>
      <c r="AJ234">
        <v>73.946500549651802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0.11</v>
      </c>
      <c r="AM234" t="s">
        <v>3215</v>
      </c>
      <c r="AN234">
        <v>0.64</v>
      </c>
      <c r="AO234" t="s">
        <v>3215</v>
      </c>
      <c r="AP234">
        <v>1.117879048073E-3</v>
      </c>
      <c r="AQ234">
        <f>(Table2[[#This Row],[Sharpe Ratio]]-AVERAGE(Table2[Sharpe Ratio]))/_xlfn.STDEV.P(Table2[Sharpe Ratio])</f>
        <v>-0.70545780232195043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1.4311230973595579</v>
      </c>
      <c r="AS234">
        <f>_xlfn.RANK.AVG(Table2[[#This Row],[1Y Return vs Nifty Z-Score]],Table2[1Y Return vs Nifty Z-Score])</f>
        <v>170</v>
      </c>
      <c r="AT234">
        <f>_xlfn.RANK.AVG(Table2[[#This Row],[6M Return vs Nifty Z-Score]],Table2[6M Return vs Nifty Z-Score])</f>
        <v>123</v>
      </c>
      <c r="AU234">
        <f>_xlfn.RANK.AVG(Table2[[#This Row],[Sharpe Ratio Z-Score]],Table2[Sharpe Ratio Z-Score])</f>
        <v>514</v>
      </c>
      <c r="AV234">
        <f>(Table2[[#This Row],[Rank 1Y]]+Table2[[#This Row],[Rank 6M]]+Table2[[#This Row],[Rank Sharpe]])/3</f>
        <v>269</v>
      </c>
    </row>
    <row r="235" spans="1:48" x14ac:dyDescent="0.3">
      <c r="A235" t="s">
        <v>935</v>
      </c>
      <c r="B235" t="s">
        <v>936</v>
      </c>
      <c r="C235" t="s">
        <v>3165</v>
      </c>
      <c r="D235" t="s">
        <v>937</v>
      </c>
      <c r="E235">
        <v>16275.1222917</v>
      </c>
      <c r="F235">
        <v>1367.55</v>
      </c>
      <c r="G235">
        <v>37.347138259450297</v>
      </c>
      <c r="H235">
        <f>(Table2[[#This Row],[1Y Return vs Nifty]]-AVERAGE(Table2[1Y Return vs Nifty]))/_xlfn.STDEV.P(Table2[1Y Return vs Nifty])</f>
        <v>0.30021819400805355</v>
      </c>
      <c r="I235">
        <v>6.64207236620042</v>
      </c>
      <c r="J235">
        <f>(Table2[[#This Row],[1M Return vs Nifty]]-AVERAGE(Table2[1M Return vs Nifty]))/_xlfn.STDEV.P(Table2[1M Return vs Nifty])</f>
        <v>0.15415539021253222</v>
      </c>
      <c r="K235">
        <v>-12.9462079886405</v>
      </c>
      <c r="L235">
        <f>(Table2[[#This Row],[6M Return vs Nifty]]-AVERAGE(Table2[6M Return vs Nifty]))/_xlfn.STDEV.P(Table2[6M Return vs Nifty])</f>
        <v>-0.65037330523433601</v>
      </c>
      <c r="M235">
        <v>-2.6139326752365202</v>
      </c>
      <c r="N235">
        <f>(Table2[[#This Row],[1W Return vs Nifty]]-AVERAGE(Table2[1W Return vs Nifty]))/_xlfn.STDEV.P(Table2[1W Return vs Nifty])</f>
        <v>-0.88318270095874551</v>
      </c>
      <c r="O235">
        <v>1316.55</v>
      </c>
      <c r="P235">
        <v>1327.1696443471899</v>
      </c>
      <c r="Q235">
        <v>1261.5994900983601</v>
      </c>
      <c r="R235">
        <v>63.096080903264003</v>
      </c>
      <c r="S235" s="1">
        <f>(Table2[[#This Row],[Close Price]]-Table2[[#This Row],[20D EMA]])/Table2[[#This Row],[20D EMA]]</f>
        <v>3.8737609661615588E-2</v>
      </c>
      <c r="T235" s="1">
        <f>(Table2[[#This Row],[Close Price]]-Table2[[#This Row],[50D EMA]])/Table2[[#This Row],[50D EMA]]</f>
        <v>3.0425918664431489E-2</v>
      </c>
      <c r="U235" s="1">
        <f>(Table2[[#This Row],[Close Price]]-Table2[[#This Row],[200D EMA]])/Table2[[#This Row],[200D EMA]]</f>
        <v>8.3981097593325338E-2</v>
      </c>
      <c r="V235">
        <v>1.31315023195216</v>
      </c>
      <c r="W235">
        <v>1290.0999999999999</v>
      </c>
      <c r="X235">
        <v>1406</v>
      </c>
      <c r="Y235">
        <v>1282.25</v>
      </c>
      <c r="Z235">
        <v>1406</v>
      </c>
      <c r="AA235">
        <v>1282.25</v>
      </c>
      <c r="AB235">
        <v>1406</v>
      </c>
      <c r="AC235" s="1">
        <f>(Table2[[#This Row],[Close Price]]/Table2[[#This Row],[Day Low]])-1</f>
        <v>6.0034105883264965E-2</v>
      </c>
      <c r="AD235" s="1">
        <f>(Table2[[#This Row],[Day High]]/Table2[[#This Row],[Close Price]])-1</f>
        <v>2.8115973821798201E-2</v>
      </c>
      <c r="AE235" s="1">
        <f>(Table2[[#This Row],[Close Price]]/Table2[[#This Row],[Current Week Low]])-1</f>
        <v>6.6523688828231675E-2</v>
      </c>
      <c r="AF235" s="1">
        <f>(Table2[[#This Row],[Current Week High]]/Table2[[#This Row],[Close Price]])-1</f>
        <v>2.8115973821798201E-2</v>
      </c>
      <c r="AG235" s="1">
        <f>(Table2[[#This Row],[Close Price]]/Table2[[#This Row],[Current Month Low]])-1</f>
        <v>6.6523688828231675E-2</v>
      </c>
      <c r="AH235" s="1">
        <f>(Table2[[#This Row],[Current Month High]]/Table2[[#This Row],[Close Price]])-1</f>
        <v>2.8115973821798201E-2</v>
      </c>
      <c r="AI235">
        <v>23.9442799166392</v>
      </c>
      <c r="AJ235">
        <v>75.326923076922995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0.1</v>
      </c>
      <c r="AM235" t="s">
        <v>3215</v>
      </c>
      <c r="AN235">
        <v>7.19</v>
      </c>
      <c r="AO235" t="s">
        <v>3215</v>
      </c>
      <c r="AP235">
        <v>0.18993489192124399</v>
      </c>
      <c r="AQ235">
        <f>(Table2[[#This Row],[Sharpe Ratio]]-AVERAGE(Table2[Sharpe Ratio]))/_xlfn.STDEV.P(Table2[Sharpe Ratio])</f>
        <v>1.549352489777837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213</v>
      </c>
      <c r="AT235">
        <f>_xlfn.RANK.AVG(Table2[[#This Row],[6M Return vs Nifty Z-Score]],Table2[6M Return vs Nifty Z-Score])</f>
        <v>555</v>
      </c>
      <c r="AU235">
        <f>_xlfn.RANK.AVG(Table2[[#This Row],[Sharpe Ratio Z-Score]],Table2[Sharpe Ratio Z-Score])</f>
        <v>40</v>
      </c>
      <c r="AV235">
        <f>(Table2[[#This Row],[Rank 1Y]]+Table2[[#This Row],[Rank 6M]]+Table2[[#This Row],[Rank Sharpe]])/3</f>
        <v>269.33333333333331</v>
      </c>
    </row>
    <row r="236" spans="1:48" x14ac:dyDescent="0.3">
      <c r="A236" t="s">
        <v>1360</v>
      </c>
      <c r="B236" t="s">
        <v>1361</v>
      </c>
      <c r="C236" t="s">
        <v>3175</v>
      </c>
      <c r="D236" t="s">
        <v>1362</v>
      </c>
      <c r="E236">
        <v>8245.5599337500007</v>
      </c>
      <c r="F236">
        <v>670.75</v>
      </c>
      <c r="G236">
        <v>-4.8718131203699597</v>
      </c>
      <c r="H236">
        <f>(Table2[[#This Row],[1Y Return vs Nifty]]-AVERAGE(Table2[1Y Return vs Nifty]))/_xlfn.STDEV.P(Table2[1Y Return vs Nifty])</f>
        <v>-0.46988421887169601</v>
      </c>
      <c r="I236">
        <v>14.3758554980756</v>
      </c>
      <c r="J236">
        <f>(Table2[[#This Row],[1M Return vs Nifty]]-AVERAGE(Table2[1M Return vs Nifty]))/_xlfn.STDEV.P(Table2[1M Return vs Nifty])</f>
        <v>0.90562491702661074</v>
      </c>
      <c r="K236">
        <v>18.736175719539901</v>
      </c>
      <c r="L236">
        <f>(Table2[[#This Row],[6M Return vs Nifty]]-AVERAGE(Table2[6M Return vs Nifty]))/_xlfn.STDEV.P(Table2[6M Return vs Nifty])</f>
        <v>0.39207294642977791</v>
      </c>
      <c r="M236">
        <v>-1.4679466354112201</v>
      </c>
      <c r="N236">
        <f>(Table2[[#This Row],[1W Return vs Nifty]]-AVERAGE(Table2[1W Return vs Nifty]))/_xlfn.STDEV.P(Table2[1W Return vs Nifty])</f>
        <v>-0.58847294410641537</v>
      </c>
      <c r="O236">
        <v>669.88</v>
      </c>
      <c r="P236">
        <v>660.33703643185402</v>
      </c>
      <c r="Q236">
        <v>602.78893032790302</v>
      </c>
      <c r="R236">
        <v>47.730427020904699</v>
      </c>
      <c r="S236" s="1">
        <f>(Table2[[#This Row],[Close Price]]-Table2[[#This Row],[20D EMA]])/Table2[[#This Row],[20D EMA]]</f>
        <v>1.2987400728488752E-3</v>
      </c>
      <c r="T236" s="1">
        <f>(Table2[[#This Row],[Close Price]]-Table2[[#This Row],[50D EMA]])/Table2[[#This Row],[50D EMA]]</f>
        <v>1.5769164825908698E-2</v>
      </c>
      <c r="U236" s="1">
        <f>(Table2[[#This Row],[Close Price]]-Table2[[#This Row],[200D EMA]])/Table2[[#This Row],[200D EMA]]</f>
        <v>0.11274438904365373</v>
      </c>
      <c r="V236">
        <v>0.71198309970654805</v>
      </c>
      <c r="W236">
        <v>668.05</v>
      </c>
      <c r="X236">
        <v>693.2</v>
      </c>
      <c r="Y236">
        <v>668.05</v>
      </c>
      <c r="Z236">
        <v>723.1</v>
      </c>
      <c r="AA236">
        <v>668.05</v>
      </c>
      <c r="AB236">
        <v>723.1</v>
      </c>
      <c r="AC236" s="1">
        <f>(Table2[[#This Row],[Close Price]]/Table2[[#This Row],[Day Low]])-1</f>
        <v>4.0416136516727708E-3</v>
      </c>
      <c r="AD236" s="1">
        <f>(Table2[[#This Row],[Day High]]/Table2[[#This Row],[Close Price]])-1</f>
        <v>3.3469996272829095E-2</v>
      </c>
      <c r="AE236" s="1">
        <f>(Table2[[#This Row],[Close Price]]/Table2[[#This Row],[Current Week Low]])-1</f>
        <v>4.0416136516727708E-3</v>
      </c>
      <c r="AF236" s="1">
        <f>(Table2[[#This Row],[Current Week High]]/Table2[[#This Row],[Close Price]])-1</f>
        <v>7.804696235557218E-2</v>
      </c>
      <c r="AG236" s="1">
        <f>(Table2[[#This Row],[Close Price]]/Table2[[#This Row],[Current Month Low]])-1</f>
        <v>4.0416136516727708E-3</v>
      </c>
      <c r="AH236" s="1">
        <f>(Table2[[#This Row],[Current Month High]]/Table2[[#This Row],[Close Price]])-1</f>
        <v>7.804696235557218E-2</v>
      </c>
      <c r="AI236">
        <v>14.5583302273574</v>
      </c>
      <c r="AJ236">
        <v>64.823688413810004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0.01</v>
      </c>
      <c r="AM236" t="s">
        <v>3215</v>
      </c>
      <c r="AN236">
        <v>3.75</v>
      </c>
      <c r="AO236" t="s">
        <v>3215</v>
      </c>
      <c r="AP236">
        <v>0.13755663382137201</v>
      </c>
      <c r="AQ236">
        <f>(Table2[[#This Row],[Sharpe Ratio]]-AVERAGE(Table2[Sharpe Ratio]))/_xlfn.STDEV.P(Table2[Sharpe Ratio])</f>
        <v>0.92386311438357327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1.1632038148618504</v>
      </c>
      <c r="AS236">
        <f>_xlfn.RANK.AVG(Table2[[#This Row],[1Y Return vs Nifty Z-Score]],Table2[1Y Return vs Nifty Z-Score])</f>
        <v>486</v>
      </c>
      <c r="AT236">
        <f>_xlfn.RANK.AVG(Table2[[#This Row],[6M Return vs Nifty Z-Score]],Table2[6M Return vs Nifty Z-Score])</f>
        <v>193</v>
      </c>
      <c r="AU236">
        <f>_xlfn.RANK.AVG(Table2[[#This Row],[Sharpe Ratio Z-Score]],Table2[Sharpe Ratio Z-Score])</f>
        <v>130</v>
      </c>
      <c r="AV236">
        <f>(Table2[[#This Row],[Rank 1Y]]+Table2[[#This Row],[Rank 6M]]+Table2[[#This Row],[Rank Sharpe]])/3</f>
        <v>269.66666666666669</v>
      </c>
    </row>
    <row r="237" spans="1:48" x14ac:dyDescent="0.3">
      <c r="A237" t="s">
        <v>1922</v>
      </c>
      <c r="B237" t="s">
        <v>1923</v>
      </c>
      <c r="C237" t="s">
        <v>3167</v>
      </c>
      <c r="D237" t="s">
        <v>46</v>
      </c>
      <c r="E237">
        <v>3739.7589195999999</v>
      </c>
      <c r="F237">
        <v>2206.6</v>
      </c>
      <c r="G237">
        <v>2.9151807175740299</v>
      </c>
      <c r="H237">
        <f>(Table2[[#This Row],[1Y Return vs Nifty]]-AVERAGE(Table2[1Y Return vs Nifty]))/_xlfn.STDEV.P(Table2[1Y Return vs Nifty])</f>
        <v>-0.32784415042634996</v>
      </c>
      <c r="I237">
        <v>12.6758446523452</v>
      </c>
      <c r="J237">
        <f>(Table2[[#This Row],[1M Return vs Nifty]]-AVERAGE(Table2[1M Return vs Nifty]))/_xlfn.STDEV.P(Table2[1M Return vs Nifty])</f>
        <v>0.74043973869460933</v>
      </c>
      <c r="K237">
        <v>34.930917803019597</v>
      </c>
      <c r="L237">
        <f>(Table2[[#This Row],[6M Return vs Nifty]]-AVERAGE(Table2[6M Return vs Nifty]))/_xlfn.STDEV.P(Table2[6M Return vs Nifty])</f>
        <v>0.92492894416935201</v>
      </c>
      <c r="M237">
        <v>-2.6859200239250698</v>
      </c>
      <c r="N237">
        <f>(Table2[[#This Row],[1W Return vs Nifty]]-AVERAGE(Table2[1W Return vs Nifty]))/_xlfn.STDEV.P(Table2[1W Return vs Nifty])</f>
        <v>-0.90169546925711019</v>
      </c>
      <c r="O237">
        <v>2264.5</v>
      </c>
      <c r="P237">
        <v>2178.3935322788502</v>
      </c>
      <c r="Q237">
        <v>1907.19260464183</v>
      </c>
      <c r="R237">
        <v>40.088712908123298</v>
      </c>
      <c r="S237" s="1">
        <f>(Table2[[#This Row],[Close Price]]-Table2[[#This Row],[20D EMA]])/Table2[[#This Row],[20D EMA]]</f>
        <v>-2.5568558180613862E-2</v>
      </c>
      <c r="T237" s="1">
        <f>(Table2[[#This Row],[Close Price]]-Table2[[#This Row],[50D EMA]])/Table2[[#This Row],[50D EMA]]</f>
        <v>1.294828840757826E-2</v>
      </c>
      <c r="U237" s="1">
        <f>(Table2[[#This Row],[Close Price]]-Table2[[#This Row],[200D EMA]])/Table2[[#This Row],[200D EMA]]</f>
        <v>0.15698854674113968</v>
      </c>
      <c r="V237">
        <v>0.60702935186721796</v>
      </c>
      <c r="W237">
        <v>2193.6</v>
      </c>
      <c r="X237">
        <v>2284.9499999999998</v>
      </c>
      <c r="Y237">
        <v>2193.6</v>
      </c>
      <c r="Z237">
        <v>2412</v>
      </c>
      <c r="AA237">
        <v>2193.6</v>
      </c>
      <c r="AB237">
        <v>2412</v>
      </c>
      <c r="AC237" s="1">
        <f>(Table2[[#This Row],[Close Price]]/Table2[[#This Row],[Day Low]])-1</f>
        <v>5.9263311451496214E-3</v>
      </c>
      <c r="AD237" s="1">
        <f>(Table2[[#This Row],[Day High]]/Table2[[#This Row],[Close Price]])-1</f>
        <v>3.5507115018580615E-2</v>
      </c>
      <c r="AE237" s="1">
        <f>(Table2[[#This Row],[Close Price]]/Table2[[#This Row],[Current Week Low]])-1</f>
        <v>5.9263311451496214E-3</v>
      </c>
      <c r="AF237" s="1">
        <f>(Table2[[#This Row],[Current Week High]]/Table2[[#This Row],[Close Price]])-1</f>
        <v>9.3084383213994482E-2</v>
      </c>
      <c r="AG237" s="1">
        <f>(Table2[[#This Row],[Close Price]]/Table2[[#This Row],[Current Month Low]])-1</f>
        <v>5.9263311451496214E-3</v>
      </c>
      <c r="AH237" s="1">
        <f>(Table2[[#This Row],[Current Month High]]/Table2[[#This Row],[Close Price]])-1</f>
        <v>9.3084383213994482E-2</v>
      </c>
      <c r="AI237">
        <v>23.946342789812299</v>
      </c>
      <c r="AJ237">
        <v>56.053748231965997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0.2</v>
      </c>
      <c r="AM237" t="s">
        <v>3215</v>
      </c>
      <c r="AN237">
        <v>-1.58</v>
      </c>
      <c r="AO237" t="s">
        <v>3216</v>
      </c>
      <c r="AP237">
        <v>7.7960556413087995E-2</v>
      </c>
      <c r="AQ237">
        <f>(Table2[[#This Row],[Sharpe Ratio]]-AVERAGE(Table2[Sharpe Ratio]))/_xlfn.STDEV.P(Table2[Sharpe Ratio])</f>
        <v>0.21218016450428204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0.64800922768478308</v>
      </c>
      <c r="AS237">
        <f>_xlfn.RANK.AVG(Table2[[#This Row],[1Y Return vs Nifty Z-Score]],Table2[1Y Return vs Nifty Z-Score])</f>
        <v>423</v>
      </c>
      <c r="AT237">
        <f>_xlfn.RANK.AVG(Table2[[#This Row],[6M Return vs Nifty Z-Score]],Table2[6M Return vs Nifty Z-Score])</f>
        <v>97</v>
      </c>
      <c r="AU237">
        <f>_xlfn.RANK.AVG(Table2[[#This Row],[Sharpe Ratio Z-Score]],Table2[Sharpe Ratio Z-Score])</f>
        <v>292</v>
      </c>
      <c r="AV237">
        <f>(Table2[[#This Row],[Rank 1Y]]+Table2[[#This Row],[Rank 6M]]+Table2[[#This Row],[Rank Sharpe]])/3</f>
        <v>270.66666666666669</v>
      </c>
    </row>
    <row r="238" spans="1:48" x14ac:dyDescent="0.3">
      <c r="A238" t="s">
        <v>1052</v>
      </c>
      <c r="B238" t="s">
        <v>1053</v>
      </c>
      <c r="C238" t="s">
        <v>3165</v>
      </c>
      <c r="D238" t="s">
        <v>173</v>
      </c>
      <c r="E238">
        <v>12826.699998800001</v>
      </c>
      <c r="F238">
        <v>571.6</v>
      </c>
      <c r="G238">
        <v>6.3129570187140702</v>
      </c>
      <c r="H238">
        <f>(Table2[[#This Row],[1Y Return vs Nifty]]-AVERAGE(Table2[1Y Return vs Nifty]))/_xlfn.STDEV.P(Table2[1Y Return vs Nifty])</f>
        <v>-0.26586639772488729</v>
      </c>
      <c r="I238">
        <v>-1.69418760163019</v>
      </c>
      <c r="J238">
        <f>(Table2[[#This Row],[1M Return vs Nifty]]-AVERAGE(Table2[1M Return vs Nifty]))/_xlfn.STDEV.P(Table2[1M Return vs Nifty])</f>
        <v>-0.65585508287735617</v>
      </c>
      <c r="K238">
        <v>-1.04881579113863</v>
      </c>
      <c r="L238">
        <f>(Table2[[#This Row],[6M Return vs Nifty]]-AVERAGE(Table2[6M Return vs Nifty]))/_xlfn.STDEV.P(Table2[6M Return vs Nifty])</f>
        <v>-0.25891311666079131</v>
      </c>
      <c r="M238">
        <v>1.9651160315534499</v>
      </c>
      <c r="N238">
        <f>(Table2[[#This Row],[1W Return vs Nifty]]-AVERAGE(Table2[1W Return vs Nifty]))/_xlfn.STDEV.P(Table2[1W Return vs Nifty])</f>
        <v>0.29439737776435332</v>
      </c>
      <c r="O238">
        <v>600.51</v>
      </c>
      <c r="P238">
        <v>618.637667891055</v>
      </c>
      <c r="Q238">
        <v>572.75189994932202</v>
      </c>
      <c r="R238">
        <v>41.2798127461297</v>
      </c>
      <c r="S238" s="1">
        <f>(Table2[[#This Row],[Close Price]]-Table2[[#This Row],[20D EMA]])/Table2[[#This Row],[20D EMA]]</f>
        <v>-4.8142412282892823E-2</v>
      </c>
      <c r="T238" s="1">
        <f>(Table2[[#This Row],[Close Price]]-Table2[[#This Row],[50D EMA]])/Table2[[#This Row],[50D EMA]]</f>
        <v>-7.6034277142235915E-2</v>
      </c>
      <c r="U238" s="1">
        <f>(Table2[[#This Row],[Close Price]]-Table2[[#This Row],[200D EMA]])/Table2[[#This Row],[200D EMA]]</f>
        <v>-2.0111673997483424E-3</v>
      </c>
      <c r="V238">
        <v>0.92590535774631899</v>
      </c>
      <c r="W238">
        <v>568</v>
      </c>
      <c r="X238">
        <v>592.75</v>
      </c>
      <c r="Y238">
        <v>568</v>
      </c>
      <c r="Z238">
        <v>613</v>
      </c>
      <c r="AA238">
        <v>568</v>
      </c>
      <c r="AB238">
        <v>613</v>
      </c>
      <c r="AC238" s="1">
        <f>(Table2[[#This Row],[Close Price]]/Table2[[#This Row],[Day Low]])-1</f>
        <v>6.3380281690141871E-3</v>
      </c>
      <c r="AD238" s="1">
        <f>(Table2[[#This Row],[Day High]]/Table2[[#This Row],[Close Price]])-1</f>
        <v>3.7001399580125938E-2</v>
      </c>
      <c r="AE238" s="1">
        <f>(Table2[[#This Row],[Close Price]]/Table2[[#This Row],[Current Week Low]])-1</f>
        <v>6.3380281690141871E-3</v>
      </c>
      <c r="AF238" s="1">
        <f>(Table2[[#This Row],[Current Week High]]/Table2[[#This Row],[Close Price]])-1</f>
        <v>7.2428271518544474E-2</v>
      </c>
      <c r="AG238" s="1">
        <f>(Table2[[#This Row],[Close Price]]/Table2[[#This Row],[Current Month Low]])-1</f>
        <v>6.3380281690141871E-3</v>
      </c>
      <c r="AH238" s="1">
        <f>(Table2[[#This Row],[Current Month High]]/Table2[[#This Row],[Close Price]])-1</f>
        <v>7.2428271518544474E-2</v>
      </c>
      <c r="AI238">
        <v>29.303708887333801</v>
      </c>
      <c r="AJ238">
        <v>44.653928887764103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0</v>
      </c>
      <c r="AM238" t="s">
        <v>3217</v>
      </c>
      <c r="AN238">
        <v>-4.5999999999999996</v>
      </c>
      <c r="AO238" t="s">
        <v>3216</v>
      </c>
      <c r="AP238">
        <v>0.19541836459827999</v>
      </c>
      <c r="AQ238">
        <f>(Table2[[#This Row],[Sharpe Ratio]]-AVERAGE(Table2[Sharpe Ratio]))/_xlfn.STDEV.P(Table2[Sharpe Ratio])</f>
        <v>1.6148348869436784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393</v>
      </c>
      <c r="AT238">
        <f>_xlfn.RANK.AVG(Table2[[#This Row],[6M Return vs Nifty Z-Score]],Table2[6M Return vs Nifty Z-Score])</f>
        <v>394</v>
      </c>
      <c r="AU238">
        <f>_xlfn.RANK.AVG(Table2[[#This Row],[Sharpe Ratio Z-Score]],Table2[Sharpe Ratio Z-Score])</f>
        <v>31</v>
      </c>
      <c r="AV238">
        <f>(Table2[[#This Row],[Rank 1Y]]+Table2[[#This Row],[Rank 6M]]+Table2[[#This Row],[Rank Sharpe]])/3</f>
        <v>272.66666666666669</v>
      </c>
    </row>
    <row r="239" spans="1:48" x14ac:dyDescent="0.3">
      <c r="A239" t="s">
        <v>115</v>
      </c>
      <c r="B239" t="s">
        <v>116</v>
      </c>
      <c r="C239" t="s">
        <v>3161</v>
      </c>
      <c r="D239" t="s">
        <v>57</v>
      </c>
      <c r="E239">
        <v>227173.70362489999</v>
      </c>
      <c r="F239">
        <v>589</v>
      </c>
      <c r="G239">
        <v>25.5236111032488</v>
      </c>
      <c r="H239">
        <f>(Table2[[#This Row],[1Y Return vs Nifty]]-AVERAGE(Table2[1Y Return vs Nifty]))/_xlfn.STDEV.P(Table2[1Y Return vs Nifty])</f>
        <v>8.4549010047881457E-2</v>
      </c>
      <c r="I239">
        <v>0.55943037730270395</v>
      </c>
      <c r="J239">
        <f>(Table2[[#This Row],[1M Return vs Nifty]]-AVERAGE(Table2[1M Return vs Nifty]))/_xlfn.STDEV.P(Table2[1M Return vs Nifty])</f>
        <v>-0.43687748713014013</v>
      </c>
      <c r="K239">
        <v>-6.8377102673965604</v>
      </c>
      <c r="L239">
        <f>(Table2[[#This Row],[6M Return vs Nifty]]-AVERAGE(Table2[6M Return vs Nifty]))/_xlfn.STDEV.P(Table2[6M Return vs Nifty])</f>
        <v>-0.44938525422587094</v>
      </c>
      <c r="M239">
        <v>0.86811689255598501</v>
      </c>
      <c r="N239">
        <f>(Table2[[#This Row],[1W Return vs Nifty]]-AVERAGE(Table2[1W Return vs Nifty]))/_xlfn.STDEV.P(Table2[1W Return vs Nifty])</f>
        <v>1.2285433738889103E-2</v>
      </c>
      <c r="O239">
        <v>606.02</v>
      </c>
      <c r="P239">
        <v>628.28172191159797</v>
      </c>
      <c r="Q239">
        <v>610.36065143959001</v>
      </c>
      <c r="R239">
        <v>40.781703617622902</v>
      </c>
      <c r="S239" s="1">
        <f>(Table2[[#This Row],[Close Price]]-Table2[[#This Row],[20D EMA]])/Table2[[#This Row],[20D EMA]]</f>
        <v>-2.8084881687073005E-2</v>
      </c>
      <c r="T239" s="1">
        <f>(Table2[[#This Row],[Close Price]]-Table2[[#This Row],[50D EMA]])/Table2[[#This Row],[50D EMA]]</f>
        <v>-6.2522464909658917E-2</v>
      </c>
      <c r="U239" s="1">
        <f>(Table2[[#This Row],[Close Price]]-Table2[[#This Row],[200D EMA]])/Table2[[#This Row],[200D EMA]]</f>
        <v>-3.4996770170568847E-2</v>
      </c>
      <c r="V239">
        <v>0.42954030805335203</v>
      </c>
      <c r="W239">
        <v>586.65</v>
      </c>
      <c r="X239">
        <v>599.4</v>
      </c>
      <c r="Y239">
        <v>581</v>
      </c>
      <c r="Z239">
        <v>627</v>
      </c>
      <c r="AA239">
        <v>581</v>
      </c>
      <c r="AB239">
        <v>627</v>
      </c>
      <c r="AC239" s="1">
        <f>(Table2[[#This Row],[Close Price]]/Table2[[#This Row],[Day Low]])-1</f>
        <v>4.005795619193675E-3</v>
      </c>
      <c r="AD239" s="1">
        <f>(Table2[[#This Row],[Day High]]/Table2[[#This Row],[Close Price]])-1</f>
        <v>1.7657045840407504E-2</v>
      </c>
      <c r="AE239" s="1">
        <f>(Table2[[#This Row],[Close Price]]/Table2[[#This Row],[Current Week Low]])-1</f>
        <v>1.3769363166953541E-2</v>
      </c>
      <c r="AF239" s="1">
        <f>(Table2[[#This Row],[Current Week High]]/Table2[[#This Row],[Close Price]])-1</f>
        <v>6.4516129032258007E-2</v>
      </c>
      <c r="AG239" s="1">
        <f>(Table2[[#This Row],[Close Price]]/Table2[[#This Row],[Current Month Low]])-1</f>
        <v>1.3769363166953541E-2</v>
      </c>
      <c r="AH239" s="1">
        <f>(Table2[[#This Row],[Current Month High]]/Table2[[#This Row],[Close Price]])-1</f>
        <v>6.4516129032258007E-2</v>
      </c>
      <c r="AI239">
        <v>52.096774193548299</v>
      </c>
      <c r="AJ239">
        <v>54.979607946322801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-0.01</v>
      </c>
      <c r="AM239" t="s">
        <v>3216</v>
      </c>
      <c r="AN239">
        <v>0.2</v>
      </c>
      <c r="AO239" t="s">
        <v>3215</v>
      </c>
      <c r="AP239">
        <v>0.16131666292202701</v>
      </c>
      <c r="AQ239">
        <f>(Table2[[#This Row],[Sharpe Ratio]]-AVERAGE(Table2[Sharpe Ratio]))/_xlfn.STDEV.P(Table2[Sharpe Ratio])</f>
        <v>1.2076000369284363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271</v>
      </c>
      <c r="AT239">
        <f>_xlfn.RANK.AVG(Table2[[#This Row],[6M Return vs Nifty Z-Score]],Table2[6M Return vs Nifty Z-Score])</f>
        <v>469</v>
      </c>
      <c r="AU239">
        <f>_xlfn.RANK.AVG(Table2[[#This Row],[Sharpe Ratio Z-Score]],Table2[Sharpe Ratio Z-Score])</f>
        <v>81</v>
      </c>
      <c r="AV239">
        <f>(Table2[[#This Row],[Rank 1Y]]+Table2[[#This Row],[Rank 6M]]+Table2[[#This Row],[Rank Sharpe]])/3</f>
        <v>273.66666666666669</v>
      </c>
    </row>
    <row r="240" spans="1:48" x14ac:dyDescent="0.3">
      <c r="A240" t="s">
        <v>142</v>
      </c>
      <c r="B240" t="s">
        <v>143</v>
      </c>
      <c r="C240" t="s">
        <v>3158</v>
      </c>
      <c r="D240" t="s">
        <v>144</v>
      </c>
      <c r="E240">
        <v>192178.351332775</v>
      </c>
      <c r="F240">
        <v>591.54999999999995</v>
      </c>
      <c r="G240">
        <v>22.393401662191099</v>
      </c>
      <c r="H240">
        <f>(Table2[[#This Row],[1Y Return vs Nifty]]-AVERAGE(Table2[1Y Return vs Nifty]))/_xlfn.STDEV.P(Table2[1Y Return vs Nifty])</f>
        <v>2.7451859015141362E-2</v>
      </c>
      <c r="I240">
        <v>14.049592989728501</v>
      </c>
      <c r="J240">
        <f>(Table2[[#This Row],[1M Return vs Nifty]]-AVERAGE(Table2[1M Return vs Nifty]))/_xlfn.STDEV.P(Table2[1M Return vs Nifty])</f>
        <v>0.87392292479537503</v>
      </c>
      <c r="K240">
        <v>-9.9005127030885998</v>
      </c>
      <c r="L240">
        <f>(Table2[[#This Row],[6M Return vs Nifty]]-AVERAGE(Table2[6M Return vs Nifty]))/_xlfn.STDEV.P(Table2[6M Return vs Nifty])</f>
        <v>-0.55016071822135626</v>
      </c>
      <c r="M240">
        <v>-1.10945530252424</v>
      </c>
      <c r="N240">
        <f>(Table2[[#This Row],[1W Return vs Nifty]]-AVERAGE(Table2[1W Return vs Nifty]))/_xlfn.STDEV.P(Table2[1W Return vs Nifty])</f>
        <v>-0.49628081446677708</v>
      </c>
      <c r="O240">
        <v>599.89</v>
      </c>
      <c r="P240">
        <v>605.64804513634294</v>
      </c>
      <c r="Q240">
        <v>573.36650310377695</v>
      </c>
      <c r="R240">
        <v>44.030855554649897</v>
      </c>
      <c r="S240" s="1">
        <f>(Table2[[#This Row],[Close Price]]-Table2[[#This Row],[20D EMA]])/Table2[[#This Row],[20D EMA]]</f>
        <v>-1.39025488006135E-2</v>
      </c>
      <c r="T240" s="1">
        <f>(Table2[[#This Row],[Close Price]]-Table2[[#This Row],[50D EMA]])/Table2[[#This Row],[50D EMA]]</f>
        <v>-2.3277620145160792E-2</v>
      </c>
      <c r="U240" s="1">
        <f>(Table2[[#This Row],[Close Price]]-Table2[[#This Row],[200D EMA]])/Table2[[#This Row],[200D EMA]]</f>
        <v>3.1713566798533169E-2</v>
      </c>
      <c r="V240">
        <v>0.71470740352288198</v>
      </c>
      <c r="W240">
        <v>587.1</v>
      </c>
      <c r="X240">
        <v>598.9</v>
      </c>
      <c r="Y240">
        <v>580.45000000000005</v>
      </c>
      <c r="Z240">
        <v>615.95000000000005</v>
      </c>
      <c r="AA240">
        <v>580.45000000000005</v>
      </c>
      <c r="AB240">
        <v>615.95000000000005</v>
      </c>
      <c r="AC240" s="1">
        <f>(Table2[[#This Row],[Close Price]]/Table2[[#This Row],[Day Low]])-1</f>
        <v>7.5796286833587079E-3</v>
      </c>
      <c r="AD240" s="1">
        <f>(Table2[[#This Row],[Day High]]/Table2[[#This Row],[Close Price]])-1</f>
        <v>1.2424985208350892E-2</v>
      </c>
      <c r="AE240" s="1">
        <f>(Table2[[#This Row],[Close Price]]/Table2[[#This Row],[Current Week Low]])-1</f>
        <v>1.9123094151089592E-2</v>
      </c>
      <c r="AF240" s="1">
        <f>(Table2[[#This Row],[Current Week High]]/Table2[[#This Row],[Close Price]])-1</f>
        <v>4.12475699433692E-2</v>
      </c>
      <c r="AG240" s="1">
        <f>(Table2[[#This Row],[Close Price]]/Table2[[#This Row],[Current Month Low]])-1</f>
        <v>1.9123094151089592E-2</v>
      </c>
      <c r="AH240" s="1">
        <f>(Table2[[#This Row],[Current Month High]]/Table2[[#This Row],[Close Price]])-1</f>
        <v>4.12475699433692E-2</v>
      </c>
      <c r="AI240">
        <v>15.141577212408</v>
      </c>
      <c r="AJ240">
        <v>48.825098118144197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0.01</v>
      </c>
      <c r="AM240" t="s">
        <v>3215</v>
      </c>
      <c r="AN240">
        <v>-5.92</v>
      </c>
      <c r="AO240" t="s">
        <v>3216</v>
      </c>
      <c r="AP240">
        <v>0.19983592267382699</v>
      </c>
      <c r="AQ240">
        <f>(Table2[[#This Row],[Sharpe Ratio]]-AVERAGE(Table2[Sharpe Ratio]))/_xlfn.STDEV.P(Table2[Sharpe Ratio])</f>
        <v>1.6675883717230535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289</v>
      </c>
      <c r="AT240">
        <f>_xlfn.RANK.AVG(Table2[[#This Row],[6M Return vs Nifty Z-Score]],Table2[6M Return vs Nifty Z-Score])</f>
        <v>507</v>
      </c>
      <c r="AU240">
        <f>_xlfn.RANK.AVG(Table2[[#This Row],[Sharpe Ratio Z-Score]],Table2[Sharpe Ratio Z-Score])</f>
        <v>28</v>
      </c>
      <c r="AV240">
        <f>(Table2[[#This Row],[Rank 1Y]]+Table2[[#This Row],[Rank 6M]]+Table2[[#This Row],[Rank Sharpe]])/3</f>
        <v>274.66666666666669</v>
      </c>
    </row>
    <row r="241" spans="1:48" x14ac:dyDescent="0.3">
      <c r="A241" t="s">
        <v>420</v>
      </c>
      <c r="B241" t="s">
        <v>421</v>
      </c>
      <c r="C241" t="s">
        <v>3156</v>
      </c>
      <c r="D241" t="s">
        <v>141</v>
      </c>
      <c r="E241">
        <v>53911.184472948</v>
      </c>
      <c r="F241">
        <v>200.58</v>
      </c>
      <c r="G241">
        <v>210.103224728058</v>
      </c>
      <c r="H241">
        <f>(Table2[[#This Row],[1Y Return vs Nifty]]-AVERAGE(Table2[1Y Return vs Nifty]))/_xlfn.STDEV.P(Table2[1Y Return vs Nifty])</f>
        <v>3.4514068114668852</v>
      </c>
      <c r="I241">
        <v>2.19725534574459</v>
      </c>
      <c r="J241">
        <f>(Table2[[#This Row],[1M Return vs Nifty]]-AVERAGE(Table2[1M Return vs Nifty]))/_xlfn.STDEV.P(Table2[1M Return vs Nifty])</f>
        <v>-0.27773473214822147</v>
      </c>
      <c r="K241">
        <v>9.0911273778303308</v>
      </c>
      <c r="L241">
        <f>(Table2[[#This Row],[6M Return vs Nifty]]-AVERAGE(Table2[6M Return vs Nifty]))/_xlfn.STDEV.P(Table2[6M Return vs Nifty])</f>
        <v>7.4721683231161379E-2</v>
      </c>
      <c r="M241">
        <v>-2.3298715638637102</v>
      </c>
      <c r="N241">
        <f>(Table2[[#This Row],[1W Return vs Nifty]]-AVERAGE(Table2[1W Return vs Nifty]))/_xlfn.STDEV.P(Table2[1W Return vs Nifty])</f>
        <v>-0.81013156581870005</v>
      </c>
      <c r="O241">
        <v>209.46</v>
      </c>
      <c r="P241">
        <v>218.084471833865</v>
      </c>
      <c r="Q241">
        <v>188.74524072253101</v>
      </c>
      <c r="R241">
        <v>37.966801797755998</v>
      </c>
      <c r="S241" s="1">
        <f>(Table2[[#This Row],[Close Price]]-Table2[[#This Row],[20D EMA]])/Table2[[#This Row],[20D EMA]]</f>
        <v>-4.2394729303924357E-2</v>
      </c>
      <c r="T241" s="1">
        <f>(Table2[[#This Row],[Close Price]]-Table2[[#This Row],[50D EMA]])/Table2[[#This Row],[50D EMA]]</f>
        <v>-8.0264640974529122E-2</v>
      </c>
      <c r="U241" s="1">
        <f>(Table2[[#This Row],[Close Price]]-Table2[[#This Row],[200D EMA]])/Table2[[#This Row],[200D EMA]]</f>
        <v>6.2702292424246853E-2</v>
      </c>
      <c r="V241">
        <v>0.47058936540115298</v>
      </c>
      <c r="W241">
        <v>200</v>
      </c>
      <c r="X241">
        <v>205.95</v>
      </c>
      <c r="Y241">
        <v>200</v>
      </c>
      <c r="Z241">
        <v>212</v>
      </c>
      <c r="AA241">
        <v>200</v>
      </c>
      <c r="AB241">
        <v>212.73</v>
      </c>
      <c r="AC241" s="1">
        <f>(Table2[[#This Row],[Close Price]]/Table2[[#This Row],[Day Low]])-1</f>
        <v>2.9000000000001247E-3</v>
      </c>
      <c r="AD241" s="1">
        <f>(Table2[[#This Row],[Day High]]/Table2[[#This Row],[Close Price]])-1</f>
        <v>2.6772360155548736E-2</v>
      </c>
      <c r="AE241" s="1">
        <f>(Table2[[#This Row],[Close Price]]/Table2[[#This Row],[Current Week Low]])-1</f>
        <v>2.9000000000001247E-3</v>
      </c>
      <c r="AF241" s="1">
        <f>(Table2[[#This Row],[Current Week High]]/Table2[[#This Row],[Close Price]])-1</f>
        <v>5.693488882241482E-2</v>
      </c>
      <c r="AG241" s="1">
        <f>(Table2[[#This Row],[Close Price]]/Table2[[#This Row],[Current Month Low]])-1</f>
        <v>2.9000000000001247E-3</v>
      </c>
      <c r="AH241" s="1">
        <f>(Table2[[#This Row],[Current Month High]]/Table2[[#This Row],[Close Price]])-1</f>
        <v>6.0574334430152366E-2</v>
      </c>
      <c r="AI241">
        <v>54.551799780636102</v>
      </c>
      <c r="AJ241">
        <v>328.58974358974302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-0.24</v>
      </c>
      <c r="AM241" t="s">
        <v>3216</v>
      </c>
      <c r="AN241">
        <v>0.08</v>
      </c>
      <c r="AO241" t="s">
        <v>3215</v>
      </c>
      <c r="AQ241">
        <f>(Table2[[#This Row],[Sharpe Ratio]]-AVERAGE(Table2[Sharpe Ratio]))/_xlfn.STDEV.P(Table2[Sharpe Ratio])</f>
        <v>-0.71880726243977788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8</v>
      </c>
      <c r="AT241">
        <f>_xlfn.RANK.AVG(Table2[[#This Row],[6M Return vs Nifty Z-Score]],Table2[6M Return vs Nifty Z-Score])</f>
        <v>275</v>
      </c>
      <c r="AU241">
        <f>_xlfn.RANK.AVG(Table2[[#This Row],[Sharpe Ratio Z-Score]],Table2[Sharpe Ratio Z-Score])</f>
        <v>541.5</v>
      </c>
      <c r="AV241">
        <f>(Table2[[#This Row],[Rank 1Y]]+Table2[[#This Row],[Rank 6M]]+Table2[[#This Row],[Rank Sharpe]])/3</f>
        <v>274.83333333333331</v>
      </c>
    </row>
    <row r="242" spans="1:48" x14ac:dyDescent="0.3">
      <c r="A242" t="s">
        <v>171</v>
      </c>
      <c r="B242" t="s">
        <v>172</v>
      </c>
      <c r="C242" t="s">
        <v>3165</v>
      </c>
      <c r="D242" t="s">
        <v>173</v>
      </c>
      <c r="E242">
        <v>149298.986064375</v>
      </c>
      <c r="F242">
        <v>7045.45</v>
      </c>
      <c r="G242">
        <v>40.587872317257201</v>
      </c>
      <c r="H242">
        <f>(Table2[[#This Row],[1Y Return vs Nifty]]-AVERAGE(Table2[1Y Return vs Nifty]))/_xlfn.STDEV.P(Table2[1Y Return vs Nifty])</f>
        <v>0.35933138928773467</v>
      </c>
      <c r="I242">
        <v>-6.6979680701812896</v>
      </c>
      <c r="J242">
        <f>(Table2[[#This Row],[1M Return vs Nifty]]-AVERAGE(Table2[1M Return vs Nifty]))/_xlfn.STDEV.P(Table2[1M Return vs Nifty])</f>
        <v>-1.1420580804098077</v>
      </c>
      <c r="K242">
        <v>-10.2418720428943</v>
      </c>
      <c r="L242">
        <f>(Table2[[#This Row],[6M Return vs Nifty]]-AVERAGE(Table2[6M Return vs Nifty]))/_xlfn.STDEV.P(Table2[6M Return vs Nifty])</f>
        <v>-0.56139247298856798</v>
      </c>
      <c r="M242">
        <v>-5.6733964225603701</v>
      </c>
      <c r="N242">
        <f>(Table2[[#This Row],[1W Return vs Nifty]]-AVERAGE(Table2[1W Return vs Nifty]))/_xlfn.STDEV.P(Table2[1W Return vs Nifty])</f>
        <v>-1.6699757208892356</v>
      </c>
      <c r="O242">
        <v>7567.03</v>
      </c>
      <c r="P242">
        <v>7787.3798255770298</v>
      </c>
      <c r="Q242">
        <v>7135.9251705773904</v>
      </c>
      <c r="R242">
        <v>23.209536524356</v>
      </c>
      <c r="S242" s="1">
        <f>(Table2[[#This Row],[Close Price]]-Table2[[#This Row],[20D EMA]])/Table2[[#This Row],[20D EMA]]</f>
        <v>-6.8927967775996649E-2</v>
      </c>
      <c r="T242" s="1">
        <f>(Table2[[#This Row],[Close Price]]-Table2[[#This Row],[50D EMA]])/Table2[[#This Row],[50D EMA]]</f>
        <v>-9.5273357945148698E-2</v>
      </c>
      <c r="U242" s="1">
        <f>(Table2[[#This Row],[Close Price]]-Table2[[#This Row],[200D EMA]])/Table2[[#This Row],[200D EMA]]</f>
        <v>-1.2678828380997438E-2</v>
      </c>
      <c r="V242">
        <v>1.55006475643729</v>
      </c>
      <c r="W242">
        <v>6949</v>
      </c>
      <c r="X242">
        <v>7118.9</v>
      </c>
      <c r="Y242">
        <v>6935</v>
      </c>
      <c r="Z242">
        <v>7452</v>
      </c>
      <c r="AA242">
        <v>6935</v>
      </c>
      <c r="AB242">
        <v>7500</v>
      </c>
      <c r="AC242" s="1">
        <f>(Table2[[#This Row],[Close Price]]/Table2[[#This Row],[Day Low]])-1</f>
        <v>1.3879694920132302E-2</v>
      </c>
      <c r="AD242" s="1">
        <f>(Table2[[#This Row],[Day High]]/Table2[[#This Row],[Close Price]])-1</f>
        <v>1.0425168016237496E-2</v>
      </c>
      <c r="AE242" s="1">
        <f>(Table2[[#This Row],[Close Price]]/Table2[[#This Row],[Current Week Low]])-1</f>
        <v>1.5926459985580399E-2</v>
      </c>
      <c r="AF242" s="1">
        <f>(Table2[[#This Row],[Current Week High]]/Table2[[#This Row],[Close Price]])-1</f>
        <v>5.7703908196069742E-2</v>
      </c>
      <c r="AG242" s="1">
        <f>(Table2[[#This Row],[Close Price]]/Table2[[#This Row],[Current Month Low]])-1</f>
        <v>1.5926459985580399E-2</v>
      </c>
      <c r="AH242" s="1">
        <f>(Table2[[#This Row],[Current Month High]]/Table2[[#This Row],[Close Price]])-1</f>
        <v>6.4516815817300621E-2</v>
      </c>
      <c r="AI242">
        <v>29.870341851833398</v>
      </c>
      <c r="AJ242">
        <v>67.926731894507199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-0.05</v>
      </c>
      <c r="AM242" t="s">
        <v>3216</v>
      </c>
      <c r="AN242">
        <v>-8.5500000000000007</v>
      </c>
      <c r="AO242" t="s">
        <v>3216</v>
      </c>
      <c r="AP242">
        <v>0.14652644060467501</v>
      </c>
      <c r="AQ242">
        <f>(Table2[[#This Row],[Sharpe Ratio]]-AVERAGE(Table2[Sharpe Ratio]))/_xlfn.STDEV.P(Table2[Sharpe Ratio])</f>
        <v>1.0309785291726179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198</v>
      </c>
      <c r="AT242">
        <f>_xlfn.RANK.AVG(Table2[[#This Row],[6M Return vs Nifty Z-Score]],Table2[6M Return vs Nifty Z-Score])</f>
        <v>518</v>
      </c>
      <c r="AU242">
        <f>_xlfn.RANK.AVG(Table2[[#This Row],[Sharpe Ratio Z-Score]],Table2[Sharpe Ratio Z-Score])</f>
        <v>112</v>
      </c>
      <c r="AV242">
        <f>(Table2[[#This Row],[Rank 1Y]]+Table2[[#This Row],[Rank 6M]]+Table2[[#This Row],[Rank Sharpe]])/3</f>
        <v>276</v>
      </c>
    </row>
    <row r="243" spans="1:48" x14ac:dyDescent="0.3">
      <c r="A243" t="s">
        <v>830</v>
      </c>
      <c r="B243" t="s">
        <v>831</v>
      </c>
      <c r="C243" t="s">
        <v>3167</v>
      </c>
      <c r="D243" t="s">
        <v>246</v>
      </c>
      <c r="E243">
        <v>18778.737410394999</v>
      </c>
      <c r="F243">
        <v>431.65</v>
      </c>
      <c r="G243">
        <v>26.203921592169699</v>
      </c>
      <c r="H243">
        <f>(Table2[[#This Row],[1Y Return vs Nifty]]-AVERAGE(Table2[1Y Return vs Nifty]))/_xlfn.STDEV.P(Table2[1Y Return vs Nifty])</f>
        <v>9.6958336473639231E-2</v>
      </c>
      <c r="I243">
        <v>4.6964070278663099</v>
      </c>
      <c r="J243">
        <f>(Table2[[#This Row],[1M Return vs Nifty]]-AVERAGE(Table2[1M Return vs Nifty]))/_xlfn.STDEV.P(Table2[1M Return vs Nifty])</f>
        <v>-3.4899330640750327E-2</v>
      </c>
      <c r="K243">
        <v>13.676499303843601</v>
      </c>
      <c r="L243">
        <f>(Table2[[#This Row],[6M Return vs Nifty]]-AVERAGE(Table2[6M Return vs Nifty]))/_xlfn.STDEV.P(Table2[6M Return vs Nifty])</f>
        <v>0.22559428867606651</v>
      </c>
      <c r="M243">
        <v>0.39159378598614603</v>
      </c>
      <c r="N243">
        <f>(Table2[[#This Row],[1W Return vs Nifty]]-AVERAGE(Table2[1W Return vs Nifty]))/_xlfn.STDEV.P(Table2[1W Return vs Nifty])</f>
        <v>-0.1102605694332988</v>
      </c>
      <c r="O243">
        <v>435.4</v>
      </c>
      <c r="P243">
        <v>441.18826226568501</v>
      </c>
      <c r="Q243">
        <v>404.01309271248601</v>
      </c>
      <c r="R243">
        <v>46.519642977361997</v>
      </c>
      <c r="S243" s="1">
        <f>(Table2[[#This Row],[Close Price]]-Table2[[#This Row],[20D EMA]])/Table2[[#This Row],[20D EMA]]</f>
        <v>-8.6127698667891606E-3</v>
      </c>
      <c r="T243" s="1">
        <f>(Table2[[#This Row],[Close Price]]-Table2[[#This Row],[50D EMA]])/Table2[[#This Row],[50D EMA]]</f>
        <v>-2.1619483294279169E-2</v>
      </c>
      <c r="U243" s="1">
        <f>(Table2[[#This Row],[Close Price]]-Table2[[#This Row],[200D EMA]])/Table2[[#This Row],[200D EMA]]</f>
        <v>6.840596947481016E-2</v>
      </c>
      <c r="V243">
        <v>0.57504653287466001</v>
      </c>
      <c r="W243">
        <v>427</v>
      </c>
      <c r="X243">
        <v>438.45</v>
      </c>
      <c r="Y243">
        <v>427</v>
      </c>
      <c r="Z243">
        <v>454.55</v>
      </c>
      <c r="AA243">
        <v>427</v>
      </c>
      <c r="AB243">
        <v>454.55</v>
      </c>
      <c r="AC243" s="1">
        <f>(Table2[[#This Row],[Close Price]]/Table2[[#This Row],[Day Low]])-1</f>
        <v>1.0889929742388782E-2</v>
      </c>
      <c r="AD243" s="1">
        <f>(Table2[[#This Row],[Day High]]/Table2[[#This Row],[Close Price]])-1</f>
        <v>1.5753503996293272E-2</v>
      </c>
      <c r="AE243" s="1">
        <f>(Table2[[#This Row],[Close Price]]/Table2[[#This Row],[Current Week Low]])-1</f>
        <v>1.0889929742388782E-2</v>
      </c>
      <c r="AF243" s="1">
        <f>(Table2[[#This Row],[Current Week High]]/Table2[[#This Row],[Close Price]])-1</f>
        <v>5.3052241399281996E-2</v>
      </c>
      <c r="AG243" s="1">
        <f>(Table2[[#This Row],[Close Price]]/Table2[[#This Row],[Current Month Low]])-1</f>
        <v>1.0889929742388782E-2</v>
      </c>
      <c r="AH243" s="1">
        <f>(Table2[[#This Row],[Current Month High]]/Table2[[#This Row],[Close Price]])-1</f>
        <v>5.3052241399281996E-2</v>
      </c>
      <c r="AI243">
        <v>33.777365921464103</v>
      </c>
      <c r="AJ243">
        <v>52.472624514305799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-0.02</v>
      </c>
      <c r="AM243" t="s">
        <v>3216</v>
      </c>
      <c r="AN243">
        <v>1.36</v>
      </c>
      <c r="AO243" t="s">
        <v>3215</v>
      </c>
      <c r="AP243">
        <v>6.5201599990910006E-2</v>
      </c>
      <c r="AQ243">
        <f>(Table2[[#This Row],[Sharpe Ratio]]-AVERAGE(Table2[Sharpe Ratio]))/_xlfn.STDEV.P(Table2[Sharpe Ratio])</f>
        <v>5.9815577121979463E-2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264</v>
      </c>
      <c r="AT243">
        <f>_xlfn.RANK.AVG(Table2[[#This Row],[6M Return vs Nifty Z-Score]],Table2[6M Return vs Nifty Z-Score])</f>
        <v>234</v>
      </c>
      <c r="AU243">
        <f>_xlfn.RANK.AVG(Table2[[#This Row],[Sharpe Ratio Z-Score]],Table2[Sharpe Ratio Z-Score])</f>
        <v>331</v>
      </c>
      <c r="AV243">
        <f>(Table2[[#This Row],[Rank 1Y]]+Table2[[#This Row],[Rank 6M]]+Table2[[#This Row],[Rank Sharpe]])/3</f>
        <v>276.33333333333331</v>
      </c>
    </row>
    <row r="244" spans="1:48" x14ac:dyDescent="0.3">
      <c r="A244" t="s">
        <v>1073</v>
      </c>
      <c r="B244" t="s">
        <v>1074</v>
      </c>
      <c r="C244" t="s">
        <v>3165</v>
      </c>
      <c r="D244" t="s">
        <v>114</v>
      </c>
      <c r="E244">
        <v>12107.400057299999</v>
      </c>
      <c r="F244">
        <v>397.3</v>
      </c>
      <c r="G244">
        <v>3.9231860308637501</v>
      </c>
      <c r="H244">
        <f>(Table2[[#This Row],[1Y Return vs Nifty]]-AVERAGE(Table2[1Y Return vs Nifty]))/_xlfn.STDEV.P(Table2[1Y Return vs Nifty])</f>
        <v>-0.3094574473323678</v>
      </c>
      <c r="I244">
        <v>25.9987839250546</v>
      </c>
      <c r="J244">
        <f>(Table2[[#This Row],[1M Return vs Nifty]]-AVERAGE(Table2[1M Return vs Nifty]))/_xlfn.STDEV.P(Table2[1M Return vs Nifty])</f>
        <v>2.0349915382882084</v>
      </c>
      <c r="K244">
        <v>5.2061084857942896</v>
      </c>
      <c r="L244">
        <f>(Table2[[#This Row],[6M Return vs Nifty]]-AVERAGE(Table2[6M Return vs Nifty]))/_xlfn.STDEV.P(Table2[6M Return vs Nifty])</f>
        <v>-5.3107189083188774E-2</v>
      </c>
      <c r="M244">
        <v>-1.95219282555839</v>
      </c>
      <c r="N244">
        <f>(Table2[[#This Row],[1W Return vs Nifty]]-AVERAGE(Table2[1W Return vs Nifty]))/_xlfn.STDEV.P(Table2[1W Return vs Nifty])</f>
        <v>-0.71300506927671448</v>
      </c>
      <c r="O244">
        <v>406.2</v>
      </c>
      <c r="P244">
        <v>387.90123251726999</v>
      </c>
      <c r="Q244">
        <v>355.976735981285</v>
      </c>
      <c r="R244">
        <v>39.573071107909897</v>
      </c>
      <c r="S244" s="1">
        <f>(Table2[[#This Row],[Close Price]]-Table2[[#This Row],[20D EMA]])/Table2[[#This Row],[20D EMA]]</f>
        <v>-2.1910388970950215E-2</v>
      </c>
      <c r="T244" s="1">
        <f>(Table2[[#This Row],[Close Price]]-Table2[[#This Row],[50D EMA]])/Table2[[#This Row],[50D EMA]]</f>
        <v>2.4229795357279701E-2</v>
      </c>
      <c r="U244" s="1">
        <f>(Table2[[#This Row],[Close Price]]-Table2[[#This Row],[200D EMA]])/Table2[[#This Row],[200D EMA]]</f>
        <v>0.116084170233213</v>
      </c>
      <c r="V244">
        <v>0.60302069460974905</v>
      </c>
      <c r="W244">
        <v>395.1</v>
      </c>
      <c r="X244">
        <v>420.9</v>
      </c>
      <c r="Y244">
        <v>395.1</v>
      </c>
      <c r="Z244">
        <v>437.7</v>
      </c>
      <c r="AA244">
        <v>395.1</v>
      </c>
      <c r="AB244">
        <v>437.7</v>
      </c>
      <c r="AC244" s="1">
        <f>(Table2[[#This Row],[Close Price]]/Table2[[#This Row],[Day Low]])-1</f>
        <v>5.568210579599997E-3</v>
      </c>
      <c r="AD244" s="1">
        <f>(Table2[[#This Row],[Day High]]/Table2[[#This Row],[Close Price]])-1</f>
        <v>5.9400956456078458E-2</v>
      </c>
      <c r="AE244" s="1">
        <f>(Table2[[#This Row],[Close Price]]/Table2[[#This Row],[Current Week Low]])-1</f>
        <v>5.568210579599997E-3</v>
      </c>
      <c r="AF244" s="1">
        <f>(Table2[[#This Row],[Current Week High]]/Table2[[#This Row],[Close Price]])-1</f>
        <v>0.10168638308582922</v>
      </c>
      <c r="AG244" s="1">
        <f>(Table2[[#This Row],[Close Price]]/Table2[[#This Row],[Current Month Low]])-1</f>
        <v>5.568210579599997E-3</v>
      </c>
      <c r="AH244" s="1">
        <f>(Table2[[#This Row],[Current Month High]]/Table2[[#This Row],[Close Price]])-1</f>
        <v>0.10168638308582922</v>
      </c>
      <c r="AI244">
        <v>13.5162345834382</v>
      </c>
      <c r="AJ244">
        <v>45.504486357809903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0.18</v>
      </c>
      <c r="AM244" t="s">
        <v>3215</v>
      </c>
      <c r="AN244">
        <v>1.68</v>
      </c>
      <c r="AO244" t="s">
        <v>3215</v>
      </c>
      <c r="AP244">
        <v>0.158046559471933</v>
      </c>
      <c r="AQ244">
        <f>(Table2[[#This Row],[Sharpe Ratio]]-AVERAGE(Table2[Sharpe Ratio]))/_xlfn.STDEV.P(Table2[Sharpe Ratio])</f>
        <v>1.1685491971587394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2.1279710297546766</v>
      </c>
      <c r="AS244">
        <f>_xlfn.RANK.AVG(Table2[[#This Row],[1Y Return vs Nifty Z-Score]],Table2[1Y Return vs Nifty Z-Score])</f>
        <v>413</v>
      </c>
      <c r="AT244">
        <f>_xlfn.RANK.AVG(Table2[[#This Row],[6M Return vs Nifty Z-Score]],Table2[6M Return vs Nifty Z-Score])</f>
        <v>332</v>
      </c>
      <c r="AU244">
        <f>_xlfn.RANK.AVG(Table2[[#This Row],[Sharpe Ratio Z-Score]],Table2[Sharpe Ratio Z-Score])</f>
        <v>88</v>
      </c>
      <c r="AV244">
        <f>(Table2[[#This Row],[Rank 1Y]]+Table2[[#This Row],[Rank 6M]]+Table2[[#This Row],[Rank Sharpe]])/3</f>
        <v>277.66666666666669</v>
      </c>
    </row>
    <row r="245" spans="1:48" x14ac:dyDescent="0.3">
      <c r="A245" t="s">
        <v>1683</v>
      </c>
      <c r="B245" t="s">
        <v>1684</v>
      </c>
      <c r="C245" t="s">
        <v>3165</v>
      </c>
      <c r="D245" t="s">
        <v>125</v>
      </c>
      <c r="E245">
        <v>5245.97239773</v>
      </c>
      <c r="F245">
        <v>793.3</v>
      </c>
      <c r="G245">
        <v>33.768178929571498</v>
      </c>
      <c r="H245">
        <f>(Table2[[#This Row],[1Y Return vs Nifty]]-AVERAGE(Table2[1Y Return vs Nifty]))/_xlfn.STDEV.P(Table2[1Y Return vs Nifty])</f>
        <v>0.23493553952565108</v>
      </c>
      <c r="I245">
        <v>32.358609574478798</v>
      </c>
      <c r="J245">
        <f>(Table2[[#This Row],[1M Return vs Nifty]]-AVERAGE(Table2[1M Return vs Nifty]))/_xlfn.STDEV.P(Table2[1M Return vs Nifty])</f>
        <v>2.6529575569751125</v>
      </c>
      <c r="K245">
        <v>45.807959863764502</v>
      </c>
      <c r="L245">
        <f>(Table2[[#This Row],[6M Return vs Nifty]]-AVERAGE(Table2[6M Return vs Nifty]))/_xlfn.STDEV.P(Table2[6M Return vs Nifty])</f>
        <v>1.2828165270562664</v>
      </c>
      <c r="M245">
        <v>19.636844015210499</v>
      </c>
      <c r="N245">
        <f>(Table2[[#This Row],[1W Return vs Nifty]]-AVERAGE(Table2[1W Return vs Nifty]))/_xlfn.STDEV.P(Table2[1W Return vs Nifty])</f>
        <v>4.8389821076254833</v>
      </c>
      <c r="O245">
        <v>615.92999999999995</v>
      </c>
      <c r="P245">
        <v>584.25892352876099</v>
      </c>
      <c r="Q245">
        <v>539.61818875284598</v>
      </c>
      <c r="R245">
        <v>89.381929679190904</v>
      </c>
      <c r="S245" s="1">
        <f>(Table2[[#This Row],[Close Price]]-Table2[[#This Row],[20D EMA]])/Table2[[#This Row],[20D EMA]]</f>
        <v>0.28797103566963783</v>
      </c>
      <c r="T245" s="1">
        <f>(Table2[[#This Row],[Close Price]]-Table2[[#This Row],[50D EMA]])/Table2[[#This Row],[50D EMA]]</f>
        <v>0.35778841888916157</v>
      </c>
      <c r="U245" s="1">
        <f>(Table2[[#This Row],[Close Price]]-Table2[[#This Row],[200D EMA]])/Table2[[#This Row],[200D EMA]]</f>
        <v>0.47011352940763163</v>
      </c>
      <c r="V245">
        <v>2.7949662438259302</v>
      </c>
      <c r="W245">
        <v>695.2</v>
      </c>
      <c r="X245">
        <v>849.1</v>
      </c>
      <c r="Y245">
        <v>575</v>
      </c>
      <c r="Z245">
        <v>849.1</v>
      </c>
      <c r="AA245">
        <v>575</v>
      </c>
      <c r="AB245">
        <v>849.1</v>
      </c>
      <c r="AC245" s="1">
        <f>(Table2[[#This Row],[Close Price]]/Table2[[#This Row],[Day Low]])-1</f>
        <v>0.14111047180667424</v>
      </c>
      <c r="AD245" s="1">
        <f>(Table2[[#This Row],[Day High]]/Table2[[#This Row],[Close Price]])-1</f>
        <v>7.033908987772608E-2</v>
      </c>
      <c r="AE245" s="1">
        <f>(Table2[[#This Row],[Close Price]]/Table2[[#This Row],[Current Week Low]])-1</f>
        <v>0.3796521739130434</v>
      </c>
      <c r="AF245" s="1">
        <f>(Table2[[#This Row],[Current Week High]]/Table2[[#This Row],[Close Price]])-1</f>
        <v>7.033908987772608E-2</v>
      </c>
      <c r="AG245" s="1">
        <f>(Table2[[#This Row],[Close Price]]/Table2[[#This Row],[Current Month Low]])-1</f>
        <v>0.3796521739130434</v>
      </c>
      <c r="AH245" s="1">
        <f>(Table2[[#This Row],[Current Month High]]/Table2[[#This Row],[Close Price]])-1</f>
        <v>7.033908987772608E-2</v>
      </c>
      <c r="AI245">
        <v>7.0339089877726</v>
      </c>
      <c r="AJ245">
        <v>86.658823529411706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0.62</v>
      </c>
      <c r="AM245" t="s">
        <v>3215</v>
      </c>
      <c r="AN245">
        <v>38.799999999999997</v>
      </c>
      <c r="AO245" t="s">
        <v>3215</v>
      </c>
      <c r="AQ245">
        <f>(Table2[[#This Row],[Sharpe Ratio]]-AVERAGE(Table2[Sharpe Ratio]))/_xlfn.STDEV.P(Table2[Sharpe Ratio])</f>
        <v>-0.71880726243977788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8.2908844687427354</v>
      </c>
      <c r="AS245">
        <f>_xlfn.RANK.AVG(Table2[[#This Row],[1Y Return vs Nifty Z-Score]],Table2[1Y Return vs Nifty Z-Score])</f>
        <v>227</v>
      </c>
      <c r="AT245">
        <f>_xlfn.RANK.AVG(Table2[[#This Row],[6M Return vs Nifty Z-Score]],Table2[6M Return vs Nifty Z-Score])</f>
        <v>67</v>
      </c>
      <c r="AU245">
        <f>_xlfn.RANK.AVG(Table2[[#This Row],[Sharpe Ratio Z-Score]],Table2[Sharpe Ratio Z-Score])</f>
        <v>541.5</v>
      </c>
      <c r="AV245">
        <f>(Table2[[#This Row],[Rank 1Y]]+Table2[[#This Row],[Rank 6M]]+Table2[[#This Row],[Rank Sharpe]])/3</f>
        <v>278.5</v>
      </c>
    </row>
    <row r="246" spans="1:48" x14ac:dyDescent="0.3">
      <c r="A246" t="s">
        <v>86</v>
      </c>
      <c r="B246" t="s">
        <v>87</v>
      </c>
      <c r="C246" t="s">
        <v>3161</v>
      </c>
      <c r="D246" t="s">
        <v>88</v>
      </c>
      <c r="E246">
        <v>294131.59577587497</v>
      </c>
      <c r="F246">
        <v>316.25</v>
      </c>
      <c r="G246">
        <v>28.581002505835901</v>
      </c>
      <c r="H246">
        <f>(Table2[[#This Row],[1Y Return vs Nifty]]-AVERAGE(Table2[1Y Return vs Nifty]))/_xlfn.STDEV.P(Table2[1Y Return vs Nifty])</f>
        <v>0.14031791048948575</v>
      </c>
      <c r="I246">
        <v>-0.648040041004319</v>
      </c>
      <c r="J246">
        <f>(Table2[[#This Row],[1M Return vs Nifty]]-AVERAGE(Table2[1M Return vs Nifty]))/_xlfn.STDEV.P(Table2[1M Return vs Nifty])</f>
        <v>-0.55420392471117008</v>
      </c>
      <c r="K246">
        <v>-3.5572107928980699</v>
      </c>
      <c r="L246">
        <f>(Table2[[#This Row],[6M Return vs Nifty]]-AVERAGE(Table2[6M Return vs Nifty]))/_xlfn.STDEV.P(Table2[6M Return vs Nifty])</f>
        <v>-0.34144689919944443</v>
      </c>
      <c r="M246">
        <v>-1.8653105808200401</v>
      </c>
      <c r="N246">
        <f>(Table2[[#This Row],[1W Return vs Nifty]]-AVERAGE(Table2[1W Return vs Nifty]))/_xlfn.STDEV.P(Table2[1W Return vs Nifty])</f>
        <v>-0.69066182570148982</v>
      </c>
      <c r="O246">
        <v>321.95999999999998</v>
      </c>
      <c r="P246">
        <v>328.48707754754599</v>
      </c>
      <c r="Q246">
        <v>306.76391618416699</v>
      </c>
      <c r="R246">
        <v>41.979584838349503</v>
      </c>
      <c r="S246" s="1">
        <f>(Table2[[#This Row],[Close Price]]-Table2[[#This Row],[20D EMA]])/Table2[[#This Row],[20D EMA]]</f>
        <v>-1.7735122375450305E-2</v>
      </c>
      <c r="T246" s="1">
        <f>(Table2[[#This Row],[Close Price]]-Table2[[#This Row],[50D EMA]])/Table2[[#This Row],[50D EMA]]</f>
        <v>-3.7252843061306634E-2</v>
      </c>
      <c r="U246" s="1">
        <f>(Table2[[#This Row],[Close Price]]-Table2[[#This Row],[200D EMA]])/Table2[[#This Row],[200D EMA]]</f>
        <v>3.0923075744469251E-2</v>
      </c>
      <c r="V246">
        <v>0.81185315824872895</v>
      </c>
      <c r="W246">
        <v>308.7</v>
      </c>
      <c r="X246">
        <v>317.55</v>
      </c>
      <c r="Y246">
        <v>308.7</v>
      </c>
      <c r="Z246">
        <v>324.7</v>
      </c>
      <c r="AA246">
        <v>308.7</v>
      </c>
      <c r="AB246">
        <v>324.7</v>
      </c>
      <c r="AC246" s="1">
        <f>(Table2[[#This Row],[Close Price]]/Table2[[#This Row],[Day Low]])-1</f>
        <v>2.4457402008422502E-2</v>
      </c>
      <c r="AD246" s="1">
        <f>(Table2[[#This Row],[Day High]]/Table2[[#This Row],[Close Price]])-1</f>
        <v>4.1106719367589584E-3</v>
      </c>
      <c r="AE246" s="1">
        <f>(Table2[[#This Row],[Close Price]]/Table2[[#This Row],[Current Week Low]])-1</f>
        <v>2.4457402008422502E-2</v>
      </c>
      <c r="AF246" s="1">
        <f>(Table2[[#This Row],[Current Week High]]/Table2[[#This Row],[Close Price]])-1</f>
        <v>2.6719367588932785E-2</v>
      </c>
      <c r="AG246" s="1">
        <f>(Table2[[#This Row],[Close Price]]/Table2[[#This Row],[Current Month Low]])-1</f>
        <v>2.4457402008422502E-2</v>
      </c>
      <c r="AH246" s="1">
        <f>(Table2[[#This Row],[Current Month High]]/Table2[[#This Row],[Close Price]])-1</f>
        <v>2.6719367588932785E-2</v>
      </c>
      <c r="AI246">
        <v>15.810276679841801</v>
      </c>
      <c r="AJ246">
        <v>53.743315508021396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7.0000000000000007E-2</v>
      </c>
      <c r="AM246" t="s">
        <v>3215</v>
      </c>
      <c r="AN246">
        <v>-0.21</v>
      </c>
      <c r="AO246" t="s">
        <v>3216</v>
      </c>
      <c r="AP246">
        <v>0.12212332754852601</v>
      </c>
      <c r="AQ246">
        <f>(Table2[[#This Row],[Sharpe Ratio]]-AVERAGE(Table2[Sharpe Ratio]))/_xlfn.STDEV.P(Table2[Sharpe Ratio])</f>
        <v>0.73956204269721981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251</v>
      </c>
      <c r="AT246">
        <f>_xlfn.RANK.AVG(Table2[[#This Row],[6M Return vs Nifty Z-Score]],Table2[6M Return vs Nifty Z-Score])</f>
        <v>423</v>
      </c>
      <c r="AU246">
        <f>_xlfn.RANK.AVG(Table2[[#This Row],[Sharpe Ratio Z-Score]],Table2[Sharpe Ratio Z-Score])</f>
        <v>162</v>
      </c>
      <c r="AV246">
        <f>(Table2[[#This Row],[Rank 1Y]]+Table2[[#This Row],[Rank 6M]]+Table2[[#This Row],[Rank Sharpe]])/3</f>
        <v>278.66666666666669</v>
      </c>
    </row>
    <row r="247" spans="1:48" x14ac:dyDescent="0.3">
      <c r="A247" t="s">
        <v>1527</v>
      </c>
      <c r="B247" t="s">
        <v>1528</v>
      </c>
      <c r="C247" t="s">
        <v>3159</v>
      </c>
      <c r="D247" t="s">
        <v>46</v>
      </c>
      <c r="E247">
        <v>6580.0930309280002</v>
      </c>
      <c r="F247">
        <v>39.17</v>
      </c>
      <c r="G247">
        <v>12.269727704061999</v>
      </c>
      <c r="H247">
        <f>(Table2[[#This Row],[1Y Return vs Nifty]]-AVERAGE(Table2[1Y Return vs Nifty]))/_xlfn.STDEV.P(Table2[1Y Return vs Nifty])</f>
        <v>-0.15721084547091915</v>
      </c>
      <c r="I247">
        <v>9.2500995891130806</v>
      </c>
      <c r="J247">
        <f>(Table2[[#This Row],[1M Return vs Nifty]]-AVERAGE(Table2[1M Return vs Nifty]))/_xlfn.STDEV.P(Table2[1M Return vs Nifty])</f>
        <v>0.40756991576895474</v>
      </c>
      <c r="K247">
        <v>3.1609460184968001</v>
      </c>
      <c r="L247">
        <f>(Table2[[#This Row],[6M Return vs Nifty]]-AVERAGE(Table2[6M Return vs Nifty]))/_xlfn.STDEV.P(Table2[6M Return vs Nifty])</f>
        <v>-0.12039922012843879</v>
      </c>
      <c r="M247">
        <v>-2.7158215248905302</v>
      </c>
      <c r="N247">
        <f>(Table2[[#This Row],[1W Return vs Nifty]]-AVERAGE(Table2[1W Return vs Nifty]))/_xlfn.STDEV.P(Table2[1W Return vs Nifty])</f>
        <v>-0.90938514764131984</v>
      </c>
      <c r="O247">
        <v>40.119999999999997</v>
      </c>
      <c r="P247">
        <v>41.920791930438099</v>
      </c>
      <c r="Q247">
        <v>40.451695215229698</v>
      </c>
      <c r="R247">
        <v>45.048279713091702</v>
      </c>
      <c r="S247" s="1">
        <f>(Table2[[#This Row],[Close Price]]-Table2[[#This Row],[20D EMA]])/Table2[[#This Row],[20D EMA]]</f>
        <v>-2.3678963110667892E-2</v>
      </c>
      <c r="T247" s="1">
        <f>(Table2[[#This Row],[Close Price]]-Table2[[#This Row],[50D EMA]])/Table2[[#This Row],[50D EMA]]</f>
        <v>-6.5618796872985274E-2</v>
      </c>
      <c r="U247" s="1">
        <f>(Table2[[#This Row],[Close Price]]-Table2[[#This Row],[200D EMA]])/Table2[[#This Row],[200D EMA]]</f>
        <v>-3.1684585983609154E-2</v>
      </c>
      <c r="V247">
        <v>0.80631754646304199</v>
      </c>
      <c r="W247">
        <v>39.01</v>
      </c>
      <c r="X247">
        <v>40.200000000000003</v>
      </c>
      <c r="Y247">
        <v>39</v>
      </c>
      <c r="Z247">
        <v>41.49</v>
      </c>
      <c r="AA247">
        <v>39</v>
      </c>
      <c r="AB247">
        <v>41.49</v>
      </c>
      <c r="AC247" s="1">
        <f>(Table2[[#This Row],[Close Price]]/Table2[[#This Row],[Day Low]])-1</f>
        <v>4.1015124327097308E-3</v>
      </c>
      <c r="AD247" s="1">
        <f>(Table2[[#This Row],[Day High]]/Table2[[#This Row],[Close Price]])-1</f>
        <v>2.629563441409255E-2</v>
      </c>
      <c r="AE247" s="1">
        <f>(Table2[[#This Row],[Close Price]]/Table2[[#This Row],[Current Week Low]])-1</f>
        <v>4.3589743589744767E-3</v>
      </c>
      <c r="AF247" s="1">
        <f>(Table2[[#This Row],[Current Week High]]/Table2[[#This Row],[Close Price]])-1</f>
        <v>5.9229001787082014E-2</v>
      </c>
      <c r="AG247" s="1">
        <f>(Table2[[#This Row],[Close Price]]/Table2[[#This Row],[Current Month Low]])-1</f>
        <v>4.3589743589744767E-3</v>
      </c>
      <c r="AH247" s="1">
        <f>(Table2[[#This Row],[Current Month High]]/Table2[[#This Row],[Close Price]])-1</f>
        <v>5.9229001787082014E-2</v>
      </c>
      <c r="AI247">
        <v>46.796017360224603</v>
      </c>
      <c r="AJ247">
        <v>47.304997797202702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-0.15</v>
      </c>
      <c r="AM247" t="s">
        <v>3216</v>
      </c>
      <c r="AN247">
        <v>2.06</v>
      </c>
      <c r="AO247" t="s">
        <v>3215</v>
      </c>
      <c r="AP247">
        <v>0.12805012835530699</v>
      </c>
      <c r="AQ247">
        <f>(Table2[[#This Row],[Sharpe Ratio]]-AVERAGE(Table2[Sharpe Ratio]))/_xlfn.STDEV.P(Table2[Sharpe Ratio])</f>
        <v>0.81033856465889087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341</v>
      </c>
      <c r="AT247">
        <f>_xlfn.RANK.AVG(Table2[[#This Row],[6M Return vs Nifty Z-Score]],Table2[6M Return vs Nifty Z-Score])</f>
        <v>349</v>
      </c>
      <c r="AU247">
        <f>_xlfn.RANK.AVG(Table2[[#This Row],[Sharpe Ratio Z-Score]],Table2[Sharpe Ratio Z-Score])</f>
        <v>149</v>
      </c>
      <c r="AV247">
        <f>(Table2[[#This Row],[Rank 1Y]]+Table2[[#This Row],[Rank 6M]]+Table2[[#This Row],[Rank Sharpe]])/3</f>
        <v>279.66666666666669</v>
      </c>
    </row>
    <row r="248" spans="1:48" x14ac:dyDescent="0.3">
      <c r="A248" t="s">
        <v>722</v>
      </c>
      <c r="B248" t="s">
        <v>723</v>
      </c>
      <c r="C248" t="s">
        <v>3156</v>
      </c>
      <c r="D248" t="s">
        <v>569</v>
      </c>
      <c r="E248">
        <v>24612.314846720001</v>
      </c>
      <c r="F248">
        <v>947.2</v>
      </c>
      <c r="G248">
        <v>4.53385805233113</v>
      </c>
      <c r="H248">
        <f>(Table2[[#This Row],[1Y Return vs Nifty]]-AVERAGE(Table2[1Y Return vs Nifty]))/_xlfn.STDEV.P(Table2[1Y Return vs Nifty])</f>
        <v>-0.29831837395796451</v>
      </c>
      <c r="I248">
        <v>6.6649161654940601</v>
      </c>
      <c r="J248">
        <f>(Table2[[#This Row],[1M Return vs Nifty]]-AVERAGE(Table2[1M Return vs Nifty]))/_xlfn.STDEV.P(Table2[1M Return vs Nifty])</f>
        <v>0.15637505667500068</v>
      </c>
      <c r="K248">
        <v>16.866272848549801</v>
      </c>
      <c r="L248">
        <f>(Table2[[#This Row],[6M Return vs Nifty]]-AVERAGE(Table2[6M Return vs Nifty]))/_xlfn.STDEV.P(Table2[6M Return vs Nifty])</f>
        <v>0.33054748619945151</v>
      </c>
      <c r="M248">
        <v>0.16042629912244399</v>
      </c>
      <c r="N248">
        <f>(Table2[[#This Row],[1W Return vs Nifty]]-AVERAGE(Table2[1W Return vs Nifty]))/_xlfn.STDEV.P(Table2[1W Return vs Nifty])</f>
        <v>-0.16970921145702844</v>
      </c>
      <c r="O248">
        <v>955.93</v>
      </c>
      <c r="P248">
        <v>947.090320825356</v>
      </c>
      <c r="Q248">
        <v>844.76556667951297</v>
      </c>
      <c r="R248">
        <v>46.763429585659601</v>
      </c>
      <c r="S248" s="1">
        <f>(Table2[[#This Row],[Close Price]]-Table2[[#This Row],[20D EMA]])/Table2[[#This Row],[20D EMA]]</f>
        <v>-9.1324678585251069E-3</v>
      </c>
      <c r="T248" s="1">
        <f>(Table2[[#This Row],[Close Price]]-Table2[[#This Row],[50D EMA]])/Table2[[#This Row],[50D EMA]]</f>
        <v>1.1580645713754263E-4</v>
      </c>
      <c r="U248" s="1">
        <f>(Table2[[#This Row],[Close Price]]-Table2[[#This Row],[200D EMA]])/Table2[[#This Row],[200D EMA]]</f>
        <v>0.12125782271538611</v>
      </c>
      <c r="V248">
        <v>0.62821547457800797</v>
      </c>
      <c r="W248">
        <v>941</v>
      </c>
      <c r="X248">
        <v>974.15</v>
      </c>
      <c r="Y248">
        <v>941</v>
      </c>
      <c r="Z248">
        <v>1025.2</v>
      </c>
      <c r="AA248">
        <v>941</v>
      </c>
      <c r="AB248">
        <v>1025.2</v>
      </c>
      <c r="AC248" s="1">
        <f>(Table2[[#This Row],[Close Price]]/Table2[[#This Row],[Day Low]])-1</f>
        <v>6.5887353878852917E-3</v>
      </c>
      <c r="AD248" s="1">
        <f>(Table2[[#This Row],[Day High]]/Table2[[#This Row],[Close Price]])-1</f>
        <v>2.8452280405405261E-2</v>
      </c>
      <c r="AE248" s="1">
        <f>(Table2[[#This Row],[Close Price]]/Table2[[#This Row],[Current Week Low]])-1</f>
        <v>6.5887353878852917E-3</v>
      </c>
      <c r="AF248" s="1">
        <f>(Table2[[#This Row],[Current Week High]]/Table2[[#This Row],[Close Price]])-1</f>
        <v>8.2347972972973027E-2</v>
      </c>
      <c r="AG248" s="1">
        <f>(Table2[[#This Row],[Close Price]]/Table2[[#This Row],[Current Month Low]])-1</f>
        <v>6.5887353878852917E-3</v>
      </c>
      <c r="AH248" s="1">
        <f>(Table2[[#This Row],[Current Month High]]/Table2[[#This Row],[Close Price]])-1</f>
        <v>8.2347972972973027E-2</v>
      </c>
      <c r="AI248">
        <v>26.921452702702599</v>
      </c>
      <c r="AJ248">
        <v>56.821192052980102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7.0000000000000007E-2</v>
      </c>
      <c r="AM248" t="s">
        <v>3215</v>
      </c>
      <c r="AN248">
        <v>-0.05</v>
      </c>
      <c r="AO248" t="s">
        <v>3216</v>
      </c>
      <c r="AP248">
        <v>0.101266454986684</v>
      </c>
      <c r="AQ248">
        <f>(Table2[[#This Row],[Sharpe Ratio]]-AVERAGE(Table2[Sharpe Ratio]))/_xlfn.STDEV.P(Table2[Sharpe Ratio])</f>
        <v>0.49049396245466215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0.50938891991412139</v>
      </c>
      <c r="AS248">
        <f>_xlfn.RANK.AVG(Table2[[#This Row],[1Y Return vs Nifty Z-Score]],Table2[1Y Return vs Nifty Z-Score])</f>
        <v>408</v>
      </c>
      <c r="AT248">
        <f>_xlfn.RANK.AVG(Table2[[#This Row],[6M Return vs Nifty Z-Score]],Table2[6M Return vs Nifty Z-Score])</f>
        <v>209</v>
      </c>
      <c r="AU248">
        <f>_xlfn.RANK.AVG(Table2[[#This Row],[Sharpe Ratio Z-Score]],Table2[Sharpe Ratio Z-Score])</f>
        <v>224</v>
      </c>
      <c r="AV248">
        <f>(Table2[[#This Row],[Rank 1Y]]+Table2[[#This Row],[Rank 6M]]+Table2[[#This Row],[Rank Sharpe]])/3</f>
        <v>280.33333333333331</v>
      </c>
    </row>
    <row r="249" spans="1:48" x14ac:dyDescent="0.3">
      <c r="A249" t="s">
        <v>1997</v>
      </c>
      <c r="B249" t="s">
        <v>1998</v>
      </c>
      <c r="C249" t="s">
        <v>3170</v>
      </c>
      <c r="D249" t="s">
        <v>289</v>
      </c>
      <c r="E249">
        <v>3394.1661779999999</v>
      </c>
      <c r="F249">
        <v>331.5</v>
      </c>
      <c r="G249">
        <v>45.065415179934597</v>
      </c>
      <c r="H249">
        <f>(Table2[[#This Row],[1Y Return vs Nifty]]-AVERAGE(Table2[1Y Return vs Nifty]))/_xlfn.STDEV.P(Table2[1Y Return vs Nifty])</f>
        <v>0.44100481910125944</v>
      </c>
      <c r="I249">
        <v>13.3550903621069</v>
      </c>
      <c r="J249">
        <f>(Table2[[#This Row],[1M Return vs Nifty]]-AVERAGE(Table2[1M Return vs Nifty]))/_xlfn.STDEV.P(Table2[1M Return vs Nifty])</f>
        <v>0.80644009626881441</v>
      </c>
      <c r="K249">
        <v>16.984023224791098</v>
      </c>
      <c r="L249">
        <f>(Table2[[#This Row],[6M Return vs Nifty]]-AVERAGE(Table2[6M Return vs Nifty]))/_xlfn.STDEV.P(Table2[6M Return vs Nifty])</f>
        <v>0.33442182972976758</v>
      </c>
      <c r="M249">
        <v>8.9476441673639808</v>
      </c>
      <c r="N249">
        <f>(Table2[[#This Row],[1W Return vs Nifty]]-AVERAGE(Table2[1W Return vs Nifty]))/_xlfn.STDEV.P(Table2[1W Return vs Nifty])</f>
        <v>2.0900729772969449</v>
      </c>
      <c r="O249">
        <v>314</v>
      </c>
      <c r="P249">
        <v>316.63513967336303</v>
      </c>
      <c r="Q249">
        <v>290.63635783942499</v>
      </c>
      <c r="R249">
        <v>66.958074876220905</v>
      </c>
      <c r="S249" s="1">
        <f>(Table2[[#This Row],[Close Price]]-Table2[[#This Row],[20D EMA]])/Table2[[#This Row],[20D EMA]]</f>
        <v>5.5732484076433123E-2</v>
      </c>
      <c r="T249" s="1">
        <f>(Table2[[#This Row],[Close Price]]-Table2[[#This Row],[50D EMA]])/Table2[[#This Row],[50D EMA]]</f>
        <v>4.6946338116392837E-2</v>
      </c>
      <c r="U249" s="1">
        <f>(Table2[[#This Row],[Close Price]]-Table2[[#This Row],[200D EMA]])/Table2[[#This Row],[200D EMA]]</f>
        <v>0.14060058577788795</v>
      </c>
      <c r="V249">
        <v>0.97751554565919596</v>
      </c>
      <c r="W249">
        <v>329.3</v>
      </c>
      <c r="X249">
        <v>343.7</v>
      </c>
      <c r="Y249">
        <v>301</v>
      </c>
      <c r="Z249">
        <v>343.7</v>
      </c>
      <c r="AA249">
        <v>301</v>
      </c>
      <c r="AB249">
        <v>343.7</v>
      </c>
      <c r="AC249" s="1">
        <f>(Table2[[#This Row],[Close Price]]/Table2[[#This Row],[Day Low]])-1</f>
        <v>6.6808381415122131E-3</v>
      </c>
      <c r="AD249" s="1">
        <f>(Table2[[#This Row],[Day High]]/Table2[[#This Row],[Close Price]])-1</f>
        <v>3.6802413273001378E-2</v>
      </c>
      <c r="AE249" s="1">
        <f>(Table2[[#This Row],[Close Price]]/Table2[[#This Row],[Current Week Low]])-1</f>
        <v>0.1013289036544851</v>
      </c>
      <c r="AF249" s="1">
        <f>(Table2[[#This Row],[Current Week High]]/Table2[[#This Row],[Close Price]])-1</f>
        <v>3.6802413273001378E-2</v>
      </c>
      <c r="AG249" s="1">
        <f>(Table2[[#This Row],[Close Price]]/Table2[[#This Row],[Current Month Low]])-1</f>
        <v>0.1013289036544851</v>
      </c>
      <c r="AH249" s="1">
        <f>(Table2[[#This Row],[Current Month High]]/Table2[[#This Row],[Close Price]])-1</f>
        <v>3.6802413273001378E-2</v>
      </c>
      <c r="AI249">
        <v>9.4570135746606407</v>
      </c>
      <c r="AJ249">
        <v>75.350436392488703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0.05</v>
      </c>
      <c r="AM249" t="s">
        <v>3215</v>
      </c>
      <c r="AN249">
        <v>11.39</v>
      </c>
      <c r="AO249" t="s">
        <v>3215</v>
      </c>
      <c r="AP249">
        <v>2.4116402110517E-2</v>
      </c>
      <c r="AQ249">
        <f>(Table2[[#This Row],[Sharpe Ratio]]-AVERAGE(Table2[Sharpe Ratio]))/_xlfn.STDEV.P(Table2[Sharpe Ratio])</f>
        <v>-0.43081461357960027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179</v>
      </c>
      <c r="AT249">
        <f>_xlfn.RANK.AVG(Table2[[#This Row],[6M Return vs Nifty Z-Score]],Table2[6M Return vs Nifty Z-Score])</f>
        <v>207</v>
      </c>
      <c r="AU249">
        <f>_xlfn.RANK.AVG(Table2[[#This Row],[Sharpe Ratio Z-Score]],Table2[Sharpe Ratio Z-Score])</f>
        <v>455</v>
      </c>
      <c r="AV249">
        <f>(Table2[[#This Row],[Rank 1Y]]+Table2[[#This Row],[Rank 6M]]+Table2[[#This Row],[Rank Sharpe]])/3</f>
        <v>280.33333333333331</v>
      </c>
    </row>
    <row r="250" spans="1:48" x14ac:dyDescent="0.3">
      <c r="A250" t="s">
        <v>1093</v>
      </c>
      <c r="B250" t="s">
        <v>1094</v>
      </c>
      <c r="C250" t="s">
        <v>3162</v>
      </c>
      <c r="D250" t="s">
        <v>408</v>
      </c>
      <c r="E250">
        <v>11591.176113060001</v>
      </c>
      <c r="F250">
        <v>2865.55</v>
      </c>
      <c r="G250">
        <v>10.7669587144938</v>
      </c>
      <c r="H250">
        <f>(Table2[[#This Row],[1Y Return vs Nifty]]-AVERAGE(Table2[1Y Return vs Nifty]))/_xlfn.STDEV.P(Table2[1Y Return vs Nifty])</f>
        <v>-0.1846223748207573</v>
      </c>
      <c r="I250">
        <v>1.6051489155984</v>
      </c>
      <c r="J250">
        <f>(Table2[[#This Row],[1M Return vs Nifty]]-AVERAGE(Table2[1M Return vs Nifty]))/_xlfn.STDEV.P(Table2[1M Return vs Nifty])</f>
        <v>-0.33526801583336219</v>
      </c>
      <c r="K250">
        <v>12.6156756964668</v>
      </c>
      <c r="L250">
        <f>(Table2[[#This Row],[6M Return vs Nifty]]-AVERAGE(Table2[6M Return vs Nifty]))/_xlfn.STDEV.P(Table2[6M Return vs Nifty])</f>
        <v>0.19068998338854429</v>
      </c>
      <c r="M250">
        <v>1.9378828579674701</v>
      </c>
      <c r="N250">
        <f>(Table2[[#This Row],[1W Return vs Nifty]]-AVERAGE(Table2[1W Return vs Nifty]))/_xlfn.STDEV.P(Table2[1W Return vs Nifty])</f>
        <v>0.28739390504572843</v>
      </c>
      <c r="O250">
        <v>2850.9</v>
      </c>
      <c r="P250">
        <v>2866.0330035675502</v>
      </c>
      <c r="Q250">
        <v>2669.7201673852601</v>
      </c>
      <c r="R250">
        <v>56.2666776010958</v>
      </c>
      <c r="S250" s="1">
        <f>(Table2[[#This Row],[Close Price]]-Table2[[#This Row],[20D EMA]])/Table2[[#This Row],[20D EMA]]</f>
        <v>5.1387281209442949E-3</v>
      </c>
      <c r="T250" s="1">
        <f>(Table2[[#This Row],[Close Price]]-Table2[[#This Row],[50D EMA]])/Table2[[#This Row],[50D EMA]]</f>
        <v>-1.6852686865390513E-4</v>
      </c>
      <c r="U250" s="1">
        <f>(Table2[[#This Row],[Close Price]]-Table2[[#This Row],[200D EMA]])/Table2[[#This Row],[200D EMA]]</f>
        <v>7.335219436370255E-2</v>
      </c>
      <c r="V250">
        <v>0.35435217748182202</v>
      </c>
      <c r="W250">
        <v>2848</v>
      </c>
      <c r="X250">
        <v>2916.7</v>
      </c>
      <c r="Y250">
        <v>2701.05</v>
      </c>
      <c r="Z250">
        <v>2916.7</v>
      </c>
      <c r="AA250">
        <v>2701.05</v>
      </c>
      <c r="AB250">
        <v>2916.7</v>
      </c>
      <c r="AC250" s="1">
        <f>(Table2[[#This Row],[Close Price]]/Table2[[#This Row],[Day Low]])-1</f>
        <v>6.1622191011236893E-3</v>
      </c>
      <c r="AD250" s="1">
        <f>(Table2[[#This Row],[Day High]]/Table2[[#This Row],[Close Price]])-1</f>
        <v>1.7849976444312521E-2</v>
      </c>
      <c r="AE250" s="1">
        <f>(Table2[[#This Row],[Close Price]]/Table2[[#This Row],[Current Week Low]])-1</f>
        <v>6.0902241720812267E-2</v>
      </c>
      <c r="AF250" s="1">
        <f>(Table2[[#This Row],[Current Week High]]/Table2[[#This Row],[Close Price]])-1</f>
        <v>1.7849976444312521E-2</v>
      </c>
      <c r="AG250" s="1">
        <f>(Table2[[#This Row],[Close Price]]/Table2[[#This Row],[Current Month Low]])-1</f>
        <v>6.0902241720812267E-2</v>
      </c>
      <c r="AH250" s="1">
        <f>(Table2[[#This Row],[Current Month High]]/Table2[[#This Row],[Close Price]])-1</f>
        <v>1.7849976444312521E-2</v>
      </c>
      <c r="AI250">
        <v>13.8699377082933</v>
      </c>
      <c r="AJ250">
        <v>39.036875303250802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7.0000000000000007E-2</v>
      </c>
      <c r="AM250" t="s">
        <v>3215</v>
      </c>
      <c r="AN250">
        <v>1.27</v>
      </c>
      <c r="AO250" t="s">
        <v>3215</v>
      </c>
      <c r="AP250">
        <v>9.1653951043747003E-2</v>
      </c>
      <c r="AQ250">
        <f>(Table2[[#This Row],[Sharpe Ratio]]-AVERAGE(Table2[Sharpe Ratio]))/_xlfn.STDEV.P(Table2[Sharpe Ratio])</f>
        <v>0.37570360276423065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349</v>
      </c>
      <c r="AT250">
        <f>_xlfn.RANK.AVG(Table2[[#This Row],[6M Return vs Nifty Z-Score]],Table2[6M Return vs Nifty Z-Score])</f>
        <v>248</v>
      </c>
      <c r="AU250">
        <f>_xlfn.RANK.AVG(Table2[[#This Row],[Sharpe Ratio Z-Score]],Table2[Sharpe Ratio Z-Score])</f>
        <v>247</v>
      </c>
      <c r="AV250">
        <f>(Table2[[#This Row],[Rank 1Y]]+Table2[[#This Row],[Rank 6M]]+Table2[[#This Row],[Rank Sharpe]])/3</f>
        <v>281.33333333333331</v>
      </c>
    </row>
    <row r="251" spans="1:48" x14ac:dyDescent="0.3">
      <c r="A251" t="s">
        <v>1851</v>
      </c>
      <c r="B251" t="s">
        <v>1852</v>
      </c>
      <c r="C251" t="s">
        <v>3165</v>
      </c>
      <c r="D251" t="s">
        <v>82</v>
      </c>
      <c r="E251">
        <v>4130.7050674749999</v>
      </c>
      <c r="F251">
        <v>1025.1500000000001</v>
      </c>
      <c r="G251">
        <v>19.2009027249808</v>
      </c>
      <c r="H251">
        <f>(Table2[[#This Row],[1Y Return vs Nifty]]-AVERAGE(Table2[1Y Return vs Nifty]))/_xlfn.STDEV.P(Table2[1Y Return vs Nifty])</f>
        <v>-3.0781494829758293E-2</v>
      </c>
      <c r="I251">
        <v>9.4164523628491903</v>
      </c>
      <c r="J251">
        <f>(Table2[[#This Row],[1M Return vs Nifty]]-AVERAGE(Table2[1M Return vs Nifty]))/_xlfn.STDEV.P(Table2[1M Return vs Nifty])</f>
        <v>0.42373393770130668</v>
      </c>
      <c r="K251">
        <v>37.063439469030897</v>
      </c>
      <c r="L251">
        <f>(Table2[[#This Row],[6M Return vs Nifty]]-AVERAGE(Table2[6M Return vs Nifty]))/_xlfn.STDEV.P(Table2[6M Return vs Nifty])</f>
        <v>0.9950953570820269</v>
      </c>
      <c r="M251">
        <v>1.2424775811737201</v>
      </c>
      <c r="N251">
        <f>(Table2[[#This Row],[1W Return vs Nifty]]-AVERAGE(Table2[1W Return vs Nifty]))/_xlfn.STDEV.P(Table2[1W Return vs Nifty])</f>
        <v>0.1085586374983542</v>
      </c>
      <c r="O251">
        <v>1036.57</v>
      </c>
      <c r="P251">
        <v>1081.53571533583</v>
      </c>
      <c r="Q251">
        <v>1014.56618659861</v>
      </c>
      <c r="R251">
        <v>48.064010506591998</v>
      </c>
      <c r="S251" s="1">
        <f>(Table2[[#This Row],[Close Price]]-Table2[[#This Row],[20D EMA]])/Table2[[#This Row],[20D EMA]]</f>
        <v>-1.1017104488842862E-2</v>
      </c>
      <c r="T251" s="1">
        <f>(Table2[[#This Row],[Close Price]]-Table2[[#This Row],[50D EMA]])/Table2[[#This Row],[50D EMA]]</f>
        <v>-5.2134862063544014E-2</v>
      </c>
      <c r="U251" s="1">
        <f>(Table2[[#This Row],[Close Price]]-Table2[[#This Row],[200D EMA]])/Table2[[#This Row],[200D EMA]]</f>
        <v>1.043186096796004E-2</v>
      </c>
      <c r="V251">
        <v>1.59525125330596</v>
      </c>
      <c r="W251">
        <v>1021.4</v>
      </c>
      <c r="X251">
        <v>1083.95</v>
      </c>
      <c r="Y251">
        <v>1008.5</v>
      </c>
      <c r="Z251">
        <v>1091</v>
      </c>
      <c r="AA251">
        <v>1008.5</v>
      </c>
      <c r="AB251">
        <v>1091</v>
      </c>
      <c r="AC251" s="1">
        <f>(Table2[[#This Row],[Close Price]]/Table2[[#This Row],[Day Low]])-1</f>
        <v>3.6714313687096212E-3</v>
      </c>
      <c r="AD251" s="1">
        <f>(Table2[[#This Row],[Day High]]/Table2[[#This Row],[Close Price]])-1</f>
        <v>5.7357459883919271E-2</v>
      </c>
      <c r="AE251" s="1">
        <f>(Table2[[#This Row],[Close Price]]/Table2[[#This Row],[Current Week Low]])-1</f>
        <v>1.6509667823500385E-2</v>
      </c>
      <c r="AF251" s="1">
        <f>(Table2[[#This Row],[Current Week High]]/Table2[[#This Row],[Close Price]])-1</f>
        <v>6.423450226796068E-2</v>
      </c>
      <c r="AG251" s="1">
        <f>(Table2[[#This Row],[Close Price]]/Table2[[#This Row],[Current Month Low]])-1</f>
        <v>1.6509667823500385E-2</v>
      </c>
      <c r="AH251" s="1">
        <f>(Table2[[#This Row],[Current Month High]]/Table2[[#This Row],[Close Price]])-1</f>
        <v>6.423450226796068E-2</v>
      </c>
      <c r="AI251">
        <v>55.362629859045001</v>
      </c>
      <c r="AJ251">
        <v>68.057377049180303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0</v>
      </c>
      <c r="AM251">
        <v>0</v>
      </c>
      <c r="AN251">
        <v>2.67</v>
      </c>
      <c r="AO251" t="s">
        <v>3215</v>
      </c>
      <c r="AP251">
        <v>2.4197759226720999E-2</v>
      </c>
      <c r="AQ251">
        <f>(Table2[[#This Row],[Sharpe Ratio]]-AVERAGE(Table2[Sharpe Ratio]))/_xlfn.STDEV.P(Table2[Sharpe Ratio])</f>
        <v>-0.42984306519971172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306</v>
      </c>
      <c r="AT251">
        <f>_xlfn.RANK.AVG(Table2[[#This Row],[6M Return vs Nifty Z-Score]],Table2[6M Return vs Nifty Z-Score])</f>
        <v>89</v>
      </c>
      <c r="AU251">
        <f>_xlfn.RANK.AVG(Table2[[#This Row],[Sharpe Ratio Z-Score]],Table2[Sharpe Ratio Z-Score])</f>
        <v>454</v>
      </c>
      <c r="AV251">
        <f>(Table2[[#This Row],[Rank 1Y]]+Table2[[#This Row],[Rank 6M]]+Table2[[#This Row],[Rank Sharpe]])/3</f>
        <v>283</v>
      </c>
    </row>
    <row r="252" spans="1:48" x14ac:dyDescent="0.3">
      <c r="A252" t="s">
        <v>261</v>
      </c>
      <c r="B252" t="s">
        <v>262</v>
      </c>
      <c r="C252" t="s">
        <v>3168</v>
      </c>
      <c r="D252" t="s">
        <v>128</v>
      </c>
      <c r="E252">
        <v>98974.254331060001</v>
      </c>
      <c r="F252">
        <v>7654.6</v>
      </c>
      <c r="G252">
        <v>45.6864863020295</v>
      </c>
      <c r="H252">
        <f>(Table2[[#This Row],[1Y Return vs Nifty]]-AVERAGE(Table2[1Y Return vs Nifty]))/_xlfn.STDEV.P(Table2[1Y Return vs Nifty])</f>
        <v>0.45233357915008982</v>
      </c>
      <c r="I252">
        <v>2.0599860800752601</v>
      </c>
      <c r="J252">
        <f>(Table2[[#This Row],[1M Return vs Nifty]]-AVERAGE(Table2[1M Return vs Nifty]))/_xlfn.STDEV.P(Table2[1M Return vs Nifty])</f>
        <v>-0.29107279301179734</v>
      </c>
      <c r="K252">
        <v>19.2998496973815</v>
      </c>
      <c r="L252">
        <f>(Table2[[#This Row],[6M Return vs Nifty]]-AVERAGE(Table2[6M Return vs Nifty]))/_xlfn.STDEV.P(Table2[6M Return vs Nifty])</f>
        <v>0.41061952520913464</v>
      </c>
      <c r="M252">
        <v>6.4815026246985701</v>
      </c>
      <c r="N252">
        <f>(Table2[[#This Row],[1W Return vs Nifty]]-AVERAGE(Table2[1W Return vs Nifty]))/_xlfn.STDEV.P(Table2[1W Return vs Nifty])</f>
        <v>1.4558628306243464</v>
      </c>
      <c r="O252">
        <v>7799.36</v>
      </c>
      <c r="P252">
        <v>7744.0251095866497</v>
      </c>
      <c r="Q252">
        <v>6716.1890114448197</v>
      </c>
      <c r="R252">
        <v>44.482771104952</v>
      </c>
      <c r="S252" s="1">
        <f>(Table2[[#This Row],[Close Price]]-Table2[[#This Row],[20D EMA]])/Table2[[#This Row],[20D EMA]]</f>
        <v>-1.8560497271570914E-2</v>
      </c>
      <c r="T252" s="1">
        <f>(Table2[[#This Row],[Close Price]]-Table2[[#This Row],[50D EMA]])/Table2[[#This Row],[50D EMA]]</f>
        <v>-1.154762650187514E-2</v>
      </c>
      <c r="U252" s="1">
        <f>(Table2[[#This Row],[Close Price]]-Table2[[#This Row],[200D EMA]])/Table2[[#This Row],[200D EMA]]</f>
        <v>0.1397237312642732</v>
      </c>
      <c r="V252">
        <v>1.10982479962517</v>
      </c>
      <c r="W252">
        <v>7502.15</v>
      </c>
      <c r="X252">
        <v>7910</v>
      </c>
      <c r="Y252">
        <v>7370.55</v>
      </c>
      <c r="Z252">
        <v>8045.85</v>
      </c>
      <c r="AA252">
        <v>7370.55</v>
      </c>
      <c r="AB252">
        <v>8045.85</v>
      </c>
      <c r="AC252" s="1">
        <f>(Table2[[#This Row],[Close Price]]/Table2[[#This Row],[Day Low]])-1</f>
        <v>2.0320841358810515E-2</v>
      </c>
      <c r="AD252" s="1">
        <f>(Table2[[#This Row],[Day High]]/Table2[[#This Row],[Close Price]])-1</f>
        <v>3.3365557965145065E-2</v>
      </c>
      <c r="AE252" s="1">
        <f>(Table2[[#This Row],[Close Price]]/Table2[[#This Row],[Current Week Low]])-1</f>
        <v>3.8538507981086934E-2</v>
      </c>
      <c r="AF252" s="1">
        <f>(Table2[[#This Row],[Current Week High]]/Table2[[#This Row],[Close Price]])-1</f>
        <v>5.111305620149964E-2</v>
      </c>
      <c r="AG252" s="1">
        <f>(Table2[[#This Row],[Close Price]]/Table2[[#This Row],[Current Month Low]])-1</f>
        <v>3.8538507981086934E-2</v>
      </c>
      <c r="AH252" s="1">
        <f>(Table2[[#This Row],[Current Month High]]/Table2[[#This Row],[Close Price]])-1</f>
        <v>5.111305620149964E-2</v>
      </c>
      <c r="AI252">
        <v>10.678546233637199</v>
      </c>
      <c r="AJ252">
        <v>75.564220183486199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0.01</v>
      </c>
      <c r="AM252" t="s">
        <v>3215</v>
      </c>
      <c r="AN252">
        <v>-2.25</v>
      </c>
      <c r="AO252" t="s">
        <v>3216</v>
      </c>
      <c r="AP252">
        <v>7.8412578040189997E-3</v>
      </c>
      <c r="AQ252">
        <f>(Table2[[#This Row],[Sharpe Ratio]]-AVERAGE(Table2[Sharpe Ratio]))/_xlfn.STDEV.P(Table2[Sharpe Ratio])</f>
        <v>-0.62516872568681103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1.4025744162849625</v>
      </c>
      <c r="AS252">
        <f>_xlfn.RANK.AVG(Table2[[#This Row],[1Y Return vs Nifty Z-Score]],Table2[1Y Return vs Nifty Z-Score])</f>
        <v>172</v>
      </c>
      <c r="AT252">
        <f>_xlfn.RANK.AVG(Table2[[#This Row],[6M Return vs Nifty Z-Score]],Table2[6M Return vs Nifty Z-Score])</f>
        <v>184</v>
      </c>
      <c r="AU252">
        <f>_xlfn.RANK.AVG(Table2[[#This Row],[Sharpe Ratio Z-Score]],Table2[Sharpe Ratio Z-Score])</f>
        <v>494</v>
      </c>
      <c r="AV252">
        <f>(Table2[[#This Row],[Rank 1Y]]+Table2[[#This Row],[Rank 6M]]+Table2[[#This Row],[Rank Sharpe]])/3</f>
        <v>283.33333333333331</v>
      </c>
    </row>
    <row r="253" spans="1:48" x14ac:dyDescent="0.3">
      <c r="A253" t="s">
        <v>320</v>
      </c>
      <c r="B253" t="s">
        <v>321</v>
      </c>
      <c r="C253" t="s">
        <v>3154</v>
      </c>
      <c r="D253" t="s">
        <v>18</v>
      </c>
      <c r="E253">
        <v>81506.241513685003</v>
      </c>
      <c r="F253">
        <v>383.05</v>
      </c>
      <c r="G253">
        <v>67.647965963450503</v>
      </c>
      <c r="H253">
        <f>(Table2[[#This Row],[1Y Return vs Nifty]]-AVERAGE(Table2[1Y Return vs Nifty]))/_xlfn.STDEV.P(Table2[1Y Return vs Nifty])</f>
        <v>0.85292591801508855</v>
      </c>
      <c r="I253">
        <v>5.4122109810866901</v>
      </c>
      <c r="J253">
        <f>(Table2[[#This Row],[1M Return vs Nifty]]-AVERAGE(Table2[1M Return vs Nifty]))/_xlfn.STDEV.P(Table2[1M Return vs Nifty])</f>
        <v>3.4653286603087766E-2</v>
      </c>
      <c r="K253">
        <v>1.54362689468926</v>
      </c>
      <c r="L253">
        <f>(Table2[[#This Row],[6M Return vs Nifty]]-AVERAGE(Table2[6M Return vs Nifty]))/_xlfn.STDEV.P(Table2[6M Return vs Nifty])</f>
        <v>-0.17361391110267069</v>
      </c>
      <c r="M253">
        <v>4.6561187144371097</v>
      </c>
      <c r="N253">
        <f>(Table2[[#This Row],[1W Return vs Nifty]]-AVERAGE(Table2[1W Return vs Nifty]))/_xlfn.STDEV.P(Table2[1W Return vs Nifty])</f>
        <v>0.98643438240579751</v>
      </c>
      <c r="O253">
        <v>392.35</v>
      </c>
      <c r="P253">
        <v>397.25318652239798</v>
      </c>
      <c r="Q253">
        <v>354.337460672124</v>
      </c>
      <c r="R253">
        <v>45.279045596357598</v>
      </c>
      <c r="S253" s="1">
        <f>(Table2[[#This Row],[Close Price]]-Table2[[#This Row],[20D EMA]])/Table2[[#This Row],[20D EMA]]</f>
        <v>-2.3703326111889921E-2</v>
      </c>
      <c r="T253" s="1">
        <f>(Table2[[#This Row],[Close Price]]-Table2[[#This Row],[50D EMA]])/Table2[[#This Row],[50D EMA]]</f>
        <v>-3.5753486703868555E-2</v>
      </c>
      <c r="U253" s="1">
        <f>(Table2[[#This Row],[Close Price]]-Table2[[#This Row],[200D EMA]])/Table2[[#This Row],[200D EMA]]</f>
        <v>8.1031622435326814E-2</v>
      </c>
      <c r="V253">
        <v>0.76498532600368896</v>
      </c>
      <c r="W253">
        <v>380.3</v>
      </c>
      <c r="X253">
        <v>395.85</v>
      </c>
      <c r="Y253">
        <v>362.25</v>
      </c>
      <c r="Z253">
        <v>400</v>
      </c>
      <c r="AA253">
        <v>362.25</v>
      </c>
      <c r="AB253">
        <v>400</v>
      </c>
      <c r="AC253" s="1">
        <f>(Table2[[#This Row],[Close Price]]/Table2[[#This Row],[Day Low]])-1</f>
        <v>7.2311333158032731E-3</v>
      </c>
      <c r="AD253" s="1">
        <f>(Table2[[#This Row],[Day High]]/Table2[[#This Row],[Close Price]])-1</f>
        <v>3.3416003132750394E-2</v>
      </c>
      <c r="AE253" s="1">
        <f>(Table2[[#This Row],[Close Price]]/Table2[[#This Row],[Current Week Low]])-1</f>
        <v>5.7418909592822587E-2</v>
      </c>
      <c r="AF253" s="1">
        <f>(Table2[[#This Row],[Current Week High]]/Table2[[#This Row],[Close Price]])-1</f>
        <v>4.4250097898446583E-2</v>
      </c>
      <c r="AG253" s="1">
        <f>(Table2[[#This Row],[Close Price]]/Table2[[#This Row],[Current Month Low]])-1</f>
        <v>5.7418909592822587E-2</v>
      </c>
      <c r="AH253" s="1">
        <f>(Table2[[#This Row],[Current Month High]]/Table2[[#This Row],[Close Price]])-1</f>
        <v>4.4250097898446583E-2</v>
      </c>
      <c r="AI253">
        <v>19.3447330635687</v>
      </c>
      <c r="AJ253">
        <v>103.713880517638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0.06</v>
      </c>
      <c r="AM253" t="s">
        <v>3215</v>
      </c>
      <c r="AN253">
        <v>-3.72</v>
      </c>
      <c r="AO253" t="s">
        <v>3216</v>
      </c>
      <c r="AP253">
        <v>5.4812367221283E-2</v>
      </c>
      <c r="AQ253">
        <f>(Table2[[#This Row],[Sharpe Ratio]]-AVERAGE(Table2[Sharpe Ratio]))/_xlfn.STDEV.P(Table2[Sharpe Ratio])</f>
        <v>-6.4250303486514782E-2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114</v>
      </c>
      <c r="AT253">
        <f>_xlfn.RANK.AVG(Table2[[#This Row],[6M Return vs Nifty Z-Score]],Table2[6M Return vs Nifty Z-Score])</f>
        <v>370</v>
      </c>
      <c r="AU253">
        <f>_xlfn.RANK.AVG(Table2[[#This Row],[Sharpe Ratio Z-Score]],Table2[Sharpe Ratio Z-Score])</f>
        <v>370</v>
      </c>
      <c r="AV253">
        <f>(Table2[[#This Row],[Rank 1Y]]+Table2[[#This Row],[Rank 6M]]+Table2[[#This Row],[Rank Sharpe]])/3</f>
        <v>284.66666666666669</v>
      </c>
    </row>
    <row r="254" spans="1:48" x14ac:dyDescent="0.3">
      <c r="A254" t="s">
        <v>667</v>
      </c>
      <c r="B254" t="s">
        <v>668</v>
      </c>
      <c r="C254" t="s">
        <v>3170</v>
      </c>
      <c r="D254" t="s">
        <v>289</v>
      </c>
      <c r="E254">
        <v>27348.19487544</v>
      </c>
      <c r="F254">
        <v>547.9</v>
      </c>
      <c r="G254">
        <v>18.262923115993701</v>
      </c>
      <c r="H254">
        <f>(Table2[[#This Row],[1Y Return vs Nifty]]-AVERAGE(Table2[1Y Return vs Nifty]))/_xlfn.STDEV.P(Table2[1Y Return vs Nifty])</f>
        <v>-4.7890881408654523E-2</v>
      </c>
      <c r="I254">
        <v>12.059924717835701</v>
      </c>
      <c r="J254">
        <f>(Table2[[#This Row],[1M Return vs Nifty]]-AVERAGE(Table2[1M Return vs Nifty]))/_xlfn.STDEV.P(Table2[1M Return vs Nifty])</f>
        <v>0.68059256508644705</v>
      </c>
      <c r="K254">
        <v>30.749874173938899</v>
      </c>
      <c r="L254">
        <f>(Table2[[#This Row],[6M Return vs Nifty]]-AVERAGE(Table2[6M Return vs Nifty]))/_xlfn.STDEV.P(Table2[6M Return vs Nifty])</f>
        <v>0.78735996263928076</v>
      </c>
      <c r="M254">
        <v>-1.3715861396353699</v>
      </c>
      <c r="N254">
        <f>(Table2[[#This Row],[1W Return vs Nifty]]-AVERAGE(Table2[1W Return vs Nifty]))/_xlfn.STDEV.P(Table2[1W Return vs Nifty])</f>
        <v>-0.56369220743653403</v>
      </c>
      <c r="O254">
        <v>550.96</v>
      </c>
      <c r="P254">
        <v>544.60383481900999</v>
      </c>
      <c r="Q254">
        <v>489.88355737370898</v>
      </c>
      <c r="R254">
        <v>46.473858877858099</v>
      </c>
      <c r="S254" s="1">
        <f>(Table2[[#This Row],[Close Price]]-Table2[[#This Row],[20D EMA]])/Table2[[#This Row],[20D EMA]]</f>
        <v>-5.5539422099609029E-3</v>
      </c>
      <c r="T254" s="1">
        <f>(Table2[[#This Row],[Close Price]]-Table2[[#This Row],[50D EMA]])/Table2[[#This Row],[50D EMA]]</f>
        <v>6.0524090545293592E-3</v>
      </c>
      <c r="U254" s="1">
        <f>(Table2[[#This Row],[Close Price]]-Table2[[#This Row],[200D EMA]])/Table2[[#This Row],[200D EMA]]</f>
        <v>0.11842904656224866</v>
      </c>
      <c r="V254">
        <v>1.01404677208602</v>
      </c>
      <c r="W254">
        <v>545.1</v>
      </c>
      <c r="X254">
        <v>566.45000000000005</v>
      </c>
      <c r="Y254">
        <v>545.1</v>
      </c>
      <c r="Z254">
        <v>593</v>
      </c>
      <c r="AA254">
        <v>545.1</v>
      </c>
      <c r="AB254">
        <v>593</v>
      </c>
      <c r="AC254" s="1">
        <f>(Table2[[#This Row],[Close Price]]/Table2[[#This Row],[Day Low]])-1</f>
        <v>5.1366721702439389E-3</v>
      </c>
      <c r="AD254" s="1">
        <f>(Table2[[#This Row],[Day High]]/Table2[[#This Row],[Close Price]])-1</f>
        <v>3.3856543164811237E-2</v>
      </c>
      <c r="AE254" s="1">
        <f>(Table2[[#This Row],[Close Price]]/Table2[[#This Row],[Current Week Low]])-1</f>
        <v>5.1366721702439389E-3</v>
      </c>
      <c r="AF254" s="1">
        <f>(Table2[[#This Row],[Current Week High]]/Table2[[#This Row],[Close Price]])-1</f>
        <v>8.2314290929001777E-2</v>
      </c>
      <c r="AG254" s="1">
        <f>(Table2[[#This Row],[Close Price]]/Table2[[#This Row],[Current Month Low]])-1</f>
        <v>5.1366721702439389E-3</v>
      </c>
      <c r="AH254" s="1">
        <f>(Table2[[#This Row],[Current Month High]]/Table2[[#This Row],[Close Price]])-1</f>
        <v>8.2314290929001777E-2</v>
      </c>
      <c r="AI254">
        <v>14.6742106223763</v>
      </c>
      <c r="AJ254">
        <v>63.016959238321903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0.09</v>
      </c>
      <c r="AM254" t="s">
        <v>3215</v>
      </c>
      <c r="AN254">
        <v>5.84</v>
      </c>
      <c r="AO254" t="s">
        <v>3215</v>
      </c>
      <c r="AP254">
        <v>3.3951217884414998E-2</v>
      </c>
      <c r="AQ254">
        <f>(Table2[[#This Row],[Sharpe Ratio]]-AVERAGE(Table2[Sharpe Ratio]))/_xlfn.STDEV.P(Table2[Sharpe Ratio])</f>
        <v>-0.31336945601434424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0.54299998286619489</v>
      </c>
      <c r="AS254">
        <f>_xlfn.RANK.AVG(Table2[[#This Row],[1Y Return vs Nifty Z-Score]],Table2[1Y Return vs Nifty Z-Score])</f>
        <v>309</v>
      </c>
      <c r="AT254">
        <f>_xlfn.RANK.AVG(Table2[[#This Row],[6M Return vs Nifty Z-Score]],Table2[6M Return vs Nifty Z-Score])</f>
        <v>121</v>
      </c>
      <c r="AU254">
        <f>_xlfn.RANK.AVG(Table2[[#This Row],[Sharpe Ratio Z-Score]],Table2[Sharpe Ratio Z-Score])</f>
        <v>425</v>
      </c>
      <c r="AV254">
        <f>(Table2[[#This Row],[Rank 1Y]]+Table2[[#This Row],[Rank 6M]]+Table2[[#This Row],[Rank Sharpe]])/3</f>
        <v>285</v>
      </c>
    </row>
    <row r="255" spans="1:48" x14ac:dyDescent="0.3">
      <c r="A255" t="s">
        <v>254</v>
      </c>
      <c r="B255" t="s">
        <v>255</v>
      </c>
      <c r="C255" t="s">
        <v>3165</v>
      </c>
      <c r="D255" t="s">
        <v>246</v>
      </c>
      <c r="E255">
        <v>101151.1658837</v>
      </c>
      <c r="F255">
        <v>6725.8</v>
      </c>
      <c r="G255">
        <v>6.9513410996361102</v>
      </c>
      <c r="H255">
        <f>(Table2[[#This Row],[1Y Return vs Nifty]]-AVERAGE(Table2[1Y Return vs Nifty]))/_xlfn.STDEV.P(Table2[1Y Return vs Nifty])</f>
        <v>-0.25422183752159744</v>
      </c>
      <c r="I255">
        <v>-0.32818685853950402</v>
      </c>
      <c r="J255">
        <f>(Table2[[#This Row],[1M Return vs Nifty]]-AVERAGE(Table2[1M Return vs Nifty]))/_xlfn.STDEV.P(Table2[1M Return vs Nifty])</f>
        <v>-0.52312470829428404</v>
      </c>
      <c r="K255">
        <v>5.3059941827993402</v>
      </c>
      <c r="L255">
        <f>(Table2[[#This Row],[6M Return vs Nifty]]-AVERAGE(Table2[6M Return vs Nifty]))/_xlfn.STDEV.P(Table2[6M Return vs Nifty])</f>
        <v>-4.982064753388965E-2</v>
      </c>
      <c r="M255">
        <v>5.1137419489898202</v>
      </c>
      <c r="N255">
        <f>(Table2[[#This Row],[1W Return vs Nifty]]-AVERAGE(Table2[1W Return vs Nifty]))/_xlfn.STDEV.P(Table2[1W Return vs Nifty])</f>
        <v>1.1041199627690328</v>
      </c>
      <c r="O255">
        <v>6731.83</v>
      </c>
      <c r="P255">
        <v>6779.1911379716203</v>
      </c>
      <c r="Q255">
        <v>6212.8265864818404</v>
      </c>
      <c r="R255">
        <v>52.396801239420903</v>
      </c>
      <c r="S255" s="1">
        <f>(Table2[[#This Row],[Close Price]]-Table2[[#This Row],[20D EMA]])/Table2[[#This Row],[20D EMA]]</f>
        <v>-8.9574454494539303E-4</v>
      </c>
      <c r="T255" s="1">
        <f>(Table2[[#This Row],[Close Price]]-Table2[[#This Row],[50D EMA]])/Table2[[#This Row],[50D EMA]]</f>
        <v>-7.8757386958107026E-3</v>
      </c>
      <c r="U255" s="1">
        <f>(Table2[[#This Row],[Close Price]]-Table2[[#This Row],[200D EMA]])/Table2[[#This Row],[200D EMA]]</f>
        <v>8.2566832725431513E-2</v>
      </c>
      <c r="V255">
        <v>0.71594166978762697</v>
      </c>
      <c r="W255">
        <v>6685</v>
      </c>
      <c r="X255">
        <v>6839.9</v>
      </c>
      <c r="Y255">
        <v>6371.4</v>
      </c>
      <c r="Z255">
        <v>6950</v>
      </c>
      <c r="AA255">
        <v>6371.4</v>
      </c>
      <c r="AB255">
        <v>6950</v>
      </c>
      <c r="AC255" s="1">
        <f>(Table2[[#This Row],[Close Price]]/Table2[[#This Row],[Day Low]])-1</f>
        <v>6.1032161555722997E-3</v>
      </c>
      <c r="AD255" s="1">
        <f>(Table2[[#This Row],[Day High]]/Table2[[#This Row],[Close Price]])-1</f>
        <v>1.6964524666210679E-2</v>
      </c>
      <c r="AE255" s="1">
        <f>(Table2[[#This Row],[Close Price]]/Table2[[#This Row],[Current Week Low]])-1</f>
        <v>5.5623567818689823E-2</v>
      </c>
      <c r="AF255" s="1">
        <f>(Table2[[#This Row],[Current Week High]]/Table2[[#This Row],[Close Price]])-1</f>
        <v>3.3334324541318461E-2</v>
      </c>
      <c r="AG255" s="1">
        <f>(Table2[[#This Row],[Close Price]]/Table2[[#This Row],[Current Month Low]])-1</f>
        <v>5.5623567818689823E-2</v>
      </c>
      <c r="AH255" s="1">
        <f>(Table2[[#This Row],[Current Month High]]/Table2[[#This Row],[Close Price]])-1</f>
        <v>3.3334324541318461E-2</v>
      </c>
      <c r="AI255">
        <v>13.072050908442099</v>
      </c>
      <c r="AJ255">
        <v>76.948171533806899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0.03</v>
      </c>
      <c r="AM255" t="s">
        <v>3215</v>
      </c>
      <c r="AN255">
        <v>0.96</v>
      </c>
      <c r="AO255" t="s">
        <v>3215</v>
      </c>
      <c r="AP255">
        <v>0.132055990920046</v>
      </c>
      <c r="AQ255">
        <f>(Table2[[#This Row],[Sharpe Ratio]]-AVERAGE(Table2[Sharpe Ratio]))/_xlfn.STDEV.P(Table2[Sharpe Ratio])</f>
        <v>0.85817567426181574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387</v>
      </c>
      <c r="AT255">
        <f>_xlfn.RANK.AVG(Table2[[#This Row],[6M Return vs Nifty Z-Score]],Table2[6M Return vs Nifty Z-Score])</f>
        <v>331</v>
      </c>
      <c r="AU255">
        <f>_xlfn.RANK.AVG(Table2[[#This Row],[Sharpe Ratio Z-Score]],Table2[Sharpe Ratio Z-Score])</f>
        <v>140</v>
      </c>
      <c r="AV255">
        <f>(Table2[[#This Row],[Rank 1Y]]+Table2[[#This Row],[Rank 6M]]+Table2[[#This Row],[Rank Sharpe]])/3</f>
        <v>286</v>
      </c>
    </row>
    <row r="256" spans="1:48" x14ac:dyDescent="0.3">
      <c r="A256" t="s">
        <v>1036</v>
      </c>
      <c r="B256" t="s">
        <v>1037</v>
      </c>
      <c r="C256" t="s">
        <v>3165</v>
      </c>
      <c r="D256" t="s">
        <v>46</v>
      </c>
      <c r="E256">
        <v>13132.526072160001</v>
      </c>
      <c r="F256">
        <v>714.45</v>
      </c>
      <c r="G256">
        <v>1.35458225375896</v>
      </c>
      <c r="H256">
        <f>(Table2[[#This Row],[1Y Return vs Nifty]]-AVERAGE(Table2[1Y Return vs Nifty]))/_xlfn.STDEV.P(Table2[1Y Return vs Nifty])</f>
        <v>-0.35631052875271596</v>
      </c>
      <c r="I256">
        <v>2.52781311637882</v>
      </c>
      <c r="J256">
        <f>(Table2[[#This Row],[1M Return vs Nifty]]-AVERAGE(Table2[1M Return vs Nifty]))/_xlfn.STDEV.P(Table2[1M Return vs Nifty])</f>
        <v>-0.24561538159914656</v>
      </c>
      <c r="K256">
        <v>25.868068917034201</v>
      </c>
      <c r="L256">
        <f>(Table2[[#This Row],[6M Return vs Nifty]]-AVERAGE(Table2[6M Return vs Nifty]))/_xlfn.STDEV.P(Table2[6M Return vs Nifty])</f>
        <v>0.62673380400524836</v>
      </c>
      <c r="M256">
        <v>-4.3248949051759702</v>
      </c>
      <c r="N256">
        <f>(Table2[[#This Row],[1W Return vs Nifty]]-AVERAGE(Table2[1W Return vs Nifty]))/_xlfn.STDEV.P(Table2[1W Return vs Nifty])</f>
        <v>-1.3231856724136548</v>
      </c>
      <c r="O256">
        <v>734.22</v>
      </c>
      <c r="P256">
        <v>738.24014837924506</v>
      </c>
      <c r="Q256">
        <v>656.11282463642306</v>
      </c>
      <c r="R256">
        <v>41.903046838110697</v>
      </c>
      <c r="S256" s="1">
        <f>(Table2[[#This Row],[Close Price]]-Table2[[#This Row],[20D EMA]])/Table2[[#This Row],[20D EMA]]</f>
        <v>-2.6926534281278065E-2</v>
      </c>
      <c r="T256" s="1">
        <f>(Table2[[#This Row],[Close Price]]-Table2[[#This Row],[50D EMA]])/Table2[[#This Row],[50D EMA]]</f>
        <v>-3.2225487101283541E-2</v>
      </c>
      <c r="U256" s="1">
        <f>(Table2[[#This Row],[Close Price]]-Table2[[#This Row],[200D EMA]])/Table2[[#This Row],[200D EMA]]</f>
        <v>8.8913328886542992E-2</v>
      </c>
      <c r="V256">
        <v>0.382839133955727</v>
      </c>
      <c r="W256">
        <v>701.05</v>
      </c>
      <c r="X256">
        <v>719.85</v>
      </c>
      <c r="Y256">
        <v>701.05</v>
      </c>
      <c r="Z256">
        <v>750.6</v>
      </c>
      <c r="AA256">
        <v>701.05</v>
      </c>
      <c r="AB256">
        <v>754.8</v>
      </c>
      <c r="AC256" s="1">
        <f>(Table2[[#This Row],[Close Price]]/Table2[[#This Row],[Day Low]])-1</f>
        <v>1.9114185864061106E-2</v>
      </c>
      <c r="AD256" s="1">
        <f>(Table2[[#This Row],[Day High]]/Table2[[#This Row],[Close Price]])-1</f>
        <v>7.5582615998319724E-3</v>
      </c>
      <c r="AE256" s="1">
        <f>(Table2[[#This Row],[Close Price]]/Table2[[#This Row],[Current Week Low]])-1</f>
        <v>1.9114185864061106E-2</v>
      </c>
      <c r="AF256" s="1">
        <f>(Table2[[#This Row],[Current Week High]]/Table2[[#This Row],[Close Price]])-1</f>
        <v>5.0598362376653272E-2</v>
      </c>
      <c r="AG256" s="1">
        <f>(Table2[[#This Row],[Close Price]]/Table2[[#This Row],[Current Month Low]])-1</f>
        <v>1.9114185864061106E-2</v>
      </c>
      <c r="AH256" s="1">
        <f>(Table2[[#This Row],[Current Month High]]/Table2[[#This Row],[Close Price]])-1</f>
        <v>5.6477010287633744E-2</v>
      </c>
      <c r="AI256">
        <v>15.7113863811323</v>
      </c>
      <c r="AJ256">
        <v>59.475446428571402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-0.02</v>
      </c>
      <c r="AM256" t="s">
        <v>3216</v>
      </c>
      <c r="AN256">
        <v>-3.06</v>
      </c>
      <c r="AO256" t="s">
        <v>3216</v>
      </c>
      <c r="AP256">
        <v>8.0203403660003003E-2</v>
      </c>
      <c r="AQ256">
        <f>(Table2[[#This Row],[Sharpe Ratio]]-AVERAGE(Table2[Sharpe Ratio]))/_xlfn.STDEV.P(Table2[Sharpe Ratio])</f>
        <v>0.23896374178366928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437</v>
      </c>
      <c r="AT256">
        <f>_xlfn.RANK.AVG(Table2[[#This Row],[6M Return vs Nifty Z-Score]],Table2[6M Return vs Nifty Z-Score])</f>
        <v>142</v>
      </c>
      <c r="AU256">
        <f>_xlfn.RANK.AVG(Table2[[#This Row],[Sharpe Ratio Z-Score]],Table2[Sharpe Ratio Z-Score])</f>
        <v>280</v>
      </c>
      <c r="AV256">
        <f>(Table2[[#This Row],[Rank 1Y]]+Table2[[#This Row],[Rank 6M]]+Table2[[#This Row],[Rank Sharpe]])/3</f>
        <v>286.33333333333331</v>
      </c>
    </row>
    <row r="257" spans="1:48" x14ac:dyDescent="0.3">
      <c r="A257" t="s">
        <v>1500</v>
      </c>
      <c r="B257" t="s">
        <v>1501</v>
      </c>
      <c r="C257" t="s">
        <v>3167</v>
      </c>
      <c r="D257" t="s">
        <v>206</v>
      </c>
      <c r="E257">
        <v>6770.89340558</v>
      </c>
      <c r="F257">
        <v>1671.05</v>
      </c>
      <c r="G257">
        <v>70.450865962769896</v>
      </c>
      <c r="H257">
        <f>(Table2[[#This Row],[1Y Return vs Nifty]]-AVERAGE(Table2[1Y Return vs Nifty]))/_xlfn.STDEV.P(Table2[1Y Return vs Nifty])</f>
        <v>0.90405272202112641</v>
      </c>
      <c r="I257">
        <v>-1.93059032663104</v>
      </c>
      <c r="J257">
        <f>(Table2[[#This Row],[1M Return vs Nifty]]-AVERAGE(Table2[1M Return vs Nifty]))/_xlfn.STDEV.P(Table2[1M Return vs Nifty])</f>
        <v>-0.67882565767428271</v>
      </c>
      <c r="K257">
        <v>6.0739912594543997</v>
      </c>
      <c r="L257">
        <f>(Table2[[#This Row],[6M Return vs Nifty]]-AVERAGE(Table2[6M Return vs Nifty]))/_xlfn.STDEV.P(Table2[6M Return vs Nifty])</f>
        <v>-2.455122080065588E-2</v>
      </c>
      <c r="M257">
        <v>5.30113750532038</v>
      </c>
      <c r="N257">
        <f>(Table2[[#This Row],[1W Return vs Nifty]]-AVERAGE(Table2[1W Return vs Nifty]))/_xlfn.STDEV.P(Table2[1W Return vs Nifty])</f>
        <v>1.1523119100721655</v>
      </c>
      <c r="O257">
        <v>1779.72</v>
      </c>
      <c r="P257">
        <v>1840.836377415</v>
      </c>
      <c r="Q257">
        <v>1623.51088873865</v>
      </c>
      <c r="R257">
        <v>41.540778466207797</v>
      </c>
      <c r="S257" s="1">
        <f>(Table2[[#This Row],[Close Price]]-Table2[[#This Row],[20D EMA]])/Table2[[#This Row],[20D EMA]]</f>
        <v>-6.1060166767806213E-2</v>
      </c>
      <c r="T257" s="1">
        <f>(Table2[[#This Row],[Close Price]]-Table2[[#This Row],[50D EMA]])/Table2[[#This Row],[50D EMA]]</f>
        <v>-9.2233280207892829E-2</v>
      </c>
      <c r="U257" s="1">
        <f>(Table2[[#This Row],[Close Price]]-Table2[[#This Row],[200D EMA]])/Table2[[#This Row],[200D EMA]]</f>
        <v>2.9281670724293312E-2</v>
      </c>
      <c r="V257">
        <v>2.07427390620192</v>
      </c>
      <c r="W257">
        <v>1640</v>
      </c>
      <c r="X257">
        <v>1728</v>
      </c>
      <c r="Y257">
        <v>1527.9</v>
      </c>
      <c r="Z257">
        <v>1728</v>
      </c>
      <c r="AA257">
        <v>1527.9</v>
      </c>
      <c r="AB257">
        <v>1728</v>
      </c>
      <c r="AC257" s="1">
        <f>(Table2[[#This Row],[Close Price]]/Table2[[#This Row],[Day Low]])-1</f>
        <v>1.8932926829268171E-2</v>
      </c>
      <c r="AD257" s="1">
        <f>(Table2[[#This Row],[Day High]]/Table2[[#This Row],[Close Price]])-1</f>
        <v>3.4080368630501789E-2</v>
      </c>
      <c r="AE257" s="1">
        <f>(Table2[[#This Row],[Close Price]]/Table2[[#This Row],[Current Week Low]])-1</f>
        <v>9.3690686563256742E-2</v>
      </c>
      <c r="AF257" s="1">
        <f>(Table2[[#This Row],[Current Week High]]/Table2[[#This Row],[Close Price]])-1</f>
        <v>3.4080368630501789E-2</v>
      </c>
      <c r="AG257" s="1">
        <f>(Table2[[#This Row],[Close Price]]/Table2[[#This Row],[Current Month Low]])-1</f>
        <v>9.3690686563256742E-2</v>
      </c>
      <c r="AH257" s="1">
        <f>(Table2[[#This Row],[Current Month High]]/Table2[[#This Row],[Close Price]])-1</f>
        <v>3.4080368630501789E-2</v>
      </c>
      <c r="AI257">
        <v>41.222584602495402</v>
      </c>
      <c r="AJ257">
        <v>95.879732739420902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-0.13</v>
      </c>
      <c r="AM257" t="s">
        <v>3216</v>
      </c>
      <c r="AN257">
        <v>-26.49</v>
      </c>
      <c r="AO257" t="s">
        <v>3216</v>
      </c>
      <c r="AP257">
        <v>2.8727594097576001E-2</v>
      </c>
      <c r="AQ257">
        <f>(Table2[[#This Row],[Sharpe Ratio]]-AVERAGE(Table2[Sharpe Ratio]))/_xlfn.STDEV.P(Table2[Sharpe Ratio])</f>
        <v>-0.37574879618817347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104</v>
      </c>
      <c r="AT257">
        <f>_xlfn.RANK.AVG(Table2[[#This Row],[6M Return vs Nifty Z-Score]],Table2[6M Return vs Nifty Z-Score])</f>
        <v>319</v>
      </c>
      <c r="AU257">
        <f>_xlfn.RANK.AVG(Table2[[#This Row],[Sharpe Ratio Z-Score]],Table2[Sharpe Ratio Z-Score])</f>
        <v>439</v>
      </c>
      <c r="AV257">
        <f>(Table2[[#This Row],[Rank 1Y]]+Table2[[#This Row],[Rank 6M]]+Table2[[#This Row],[Rank Sharpe]])/3</f>
        <v>287.33333333333331</v>
      </c>
    </row>
    <row r="258" spans="1:48" x14ac:dyDescent="0.3">
      <c r="A258" t="s">
        <v>1553</v>
      </c>
      <c r="B258" t="s">
        <v>1554</v>
      </c>
      <c r="C258" t="s">
        <v>3165</v>
      </c>
      <c r="D258" t="s">
        <v>1349</v>
      </c>
      <c r="E258">
        <v>6373.3390023100001</v>
      </c>
      <c r="F258">
        <v>985.1</v>
      </c>
      <c r="G258">
        <v>-21.875300330368098</v>
      </c>
      <c r="H258">
        <f>(Table2[[#This Row],[1Y Return vs Nifty]]-AVERAGE(Table2[1Y Return vs Nifty]))/_xlfn.STDEV.P(Table2[1Y Return vs Nifty])</f>
        <v>-0.78003940036794661</v>
      </c>
      <c r="I258">
        <v>5.5788602228194897</v>
      </c>
      <c r="J258">
        <f>(Table2[[#This Row],[1M Return vs Nifty]]-AVERAGE(Table2[1M Return vs Nifty]))/_xlfn.STDEV.P(Table2[1M Return vs Nifty])</f>
        <v>5.0846115480422394E-2</v>
      </c>
      <c r="K258">
        <v>29.819150485409601</v>
      </c>
      <c r="L258">
        <f>(Table2[[#This Row],[6M Return vs Nifty]]-AVERAGE(Table2[6M Return vs Nifty]))/_xlfn.STDEV.P(Table2[6M Return vs Nifty])</f>
        <v>0.75673633818668473</v>
      </c>
      <c r="M258">
        <v>-1.9006507288257399</v>
      </c>
      <c r="N258">
        <f>(Table2[[#This Row],[1W Return vs Nifty]]-AVERAGE(Table2[1W Return vs Nifty]))/_xlfn.STDEV.P(Table2[1W Return vs Nifty])</f>
        <v>-0.69975014446274886</v>
      </c>
      <c r="O258">
        <v>934.35</v>
      </c>
      <c r="P258">
        <v>918.42722289092899</v>
      </c>
      <c r="Q258">
        <v>837.34918868530701</v>
      </c>
      <c r="R258">
        <v>64.727853980137297</v>
      </c>
      <c r="S258" s="1">
        <f>(Table2[[#This Row],[Close Price]]-Table2[[#This Row],[20D EMA]])/Table2[[#This Row],[20D EMA]]</f>
        <v>5.4315834537378926E-2</v>
      </c>
      <c r="T258" s="1">
        <f>(Table2[[#This Row],[Close Price]]-Table2[[#This Row],[50D EMA]])/Table2[[#This Row],[50D EMA]]</f>
        <v>7.2594513149561765E-2</v>
      </c>
      <c r="U258" s="1">
        <f>(Table2[[#This Row],[Close Price]]-Table2[[#This Row],[200D EMA]])/Table2[[#This Row],[200D EMA]]</f>
        <v>0.17645065321753217</v>
      </c>
      <c r="V258">
        <v>0.64597056133617303</v>
      </c>
      <c r="W258">
        <v>919.5</v>
      </c>
      <c r="X258">
        <v>991</v>
      </c>
      <c r="Y258">
        <v>903</v>
      </c>
      <c r="Z258">
        <v>991</v>
      </c>
      <c r="AA258">
        <v>903</v>
      </c>
      <c r="AB258">
        <v>991</v>
      </c>
      <c r="AC258" s="1">
        <f>(Table2[[#This Row],[Close Price]]/Table2[[#This Row],[Day Low]])-1</f>
        <v>7.1343121261555176E-2</v>
      </c>
      <c r="AD258" s="1">
        <f>(Table2[[#This Row],[Day High]]/Table2[[#This Row],[Close Price]])-1</f>
        <v>5.9892396710994333E-3</v>
      </c>
      <c r="AE258" s="1">
        <f>(Table2[[#This Row],[Close Price]]/Table2[[#This Row],[Current Week Low]])-1</f>
        <v>9.0919158361018937E-2</v>
      </c>
      <c r="AF258" s="1">
        <f>(Table2[[#This Row],[Current Week High]]/Table2[[#This Row],[Close Price]])-1</f>
        <v>5.9892396710994333E-3</v>
      </c>
      <c r="AG258" s="1">
        <f>(Table2[[#This Row],[Close Price]]/Table2[[#This Row],[Current Month Low]])-1</f>
        <v>9.0919158361018937E-2</v>
      </c>
      <c r="AH258" s="1">
        <f>(Table2[[#This Row],[Current Month High]]/Table2[[#This Row],[Close Price]])-1</f>
        <v>5.9892396710994333E-3</v>
      </c>
      <c r="AI258">
        <v>8.2681961222210898</v>
      </c>
      <c r="AJ258">
        <v>61.3859764089121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0.18</v>
      </c>
      <c r="AM258" t="s">
        <v>3215</v>
      </c>
      <c r="AN258">
        <v>7.93</v>
      </c>
      <c r="AO258" t="s">
        <v>3215</v>
      </c>
      <c r="AP258">
        <v>0.12934889196423799</v>
      </c>
      <c r="AQ258">
        <f>(Table2[[#This Row],[Sharpe Ratio]]-AVERAGE(Table2[Sharpe Ratio]))/_xlfn.STDEV.P(Table2[Sharpe Ratio])</f>
        <v>0.82584810751131033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0.15364101634772198</v>
      </c>
      <c r="AS258">
        <f>_xlfn.RANK.AVG(Table2[[#This Row],[1Y Return vs Nifty Z-Score]],Table2[1Y Return vs Nifty Z-Score])</f>
        <v>597</v>
      </c>
      <c r="AT258">
        <f>_xlfn.RANK.AVG(Table2[[#This Row],[6M Return vs Nifty Z-Score]],Table2[6M Return vs Nifty Z-Score])</f>
        <v>125</v>
      </c>
      <c r="AU258">
        <f>_xlfn.RANK.AVG(Table2[[#This Row],[Sharpe Ratio Z-Score]],Table2[Sharpe Ratio Z-Score])</f>
        <v>145</v>
      </c>
      <c r="AV258">
        <f>(Table2[[#This Row],[Rank 1Y]]+Table2[[#This Row],[Rank 6M]]+Table2[[#This Row],[Rank Sharpe]])/3</f>
        <v>289</v>
      </c>
    </row>
    <row r="259" spans="1:48" x14ac:dyDescent="0.3">
      <c r="A259" t="s">
        <v>1646</v>
      </c>
      <c r="B259" t="s">
        <v>1647</v>
      </c>
      <c r="C259" t="s">
        <v>3170</v>
      </c>
      <c r="D259" t="s">
        <v>477</v>
      </c>
      <c r="E259">
        <v>5596.2125972499998</v>
      </c>
      <c r="F259">
        <v>2121.25</v>
      </c>
      <c r="G259">
        <v>9.5769524192986708</v>
      </c>
      <c r="H259">
        <f>(Table2[[#This Row],[1Y Return vs Nifty]]-AVERAGE(Table2[1Y Return vs Nifty]))/_xlfn.STDEV.P(Table2[1Y Return vs Nifty])</f>
        <v>-0.20632889971824428</v>
      </c>
      <c r="I259">
        <v>14.033180305127599</v>
      </c>
      <c r="J259">
        <f>(Table2[[#This Row],[1M Return vs Nifty]]-AVERAGE(Table2[1M Return vs Nifty]))/_xlfn.STDEV.P(Table2[1M Return vs Nifty])</f>
        <v>0.87232815130347885</v>
      </c>
      <c r="K259">
        <v>31.220514204015199</v>
      </c>
      <c r="L259">
        <f>(Table2[[#This Row],[6M Return vs Nifty]]-AVERAGE(Table2[6M Return vs Nifty]))/_xlfn.STDEV.P(Table2[6M Return vs Nifty])</f>
        <v>0.8028454431433707</v>
      </c>
      <c r="M259">
        <v>0.109383169705477</v>
      </c>
      <c r="N259">
        <f>(Table2[[#This Row],[1W Return vs Nifty]]-AVERAGE(Table2[1W Return vs Nifty]))/_xlfn.STDEV.P(Table2[1W Return vs Nifty])</f>
        <v>-0.18283581835858337</v>
      </c>
      <c r="O259">
        <v>2108.15</v>
      </c>
      <c r="P259">
        <v>1984.8608466534399</v>
      </c>
      <c r="Q259">
        <v>1702.6396776874101</v>
      </c>
      <c r="R259">
        <v>48.541143040796896</v>
      </c>
      <c r="S259" s="1">
        <f>(Table2[[#This Row],[Close Price]]-Table2[[#This Row],[20D EMA]])/Table2[[#This Row],[20D EMA]]</f>
        <v>6.2139790811848814E-3</v>
      </c>
      <c r="T259" s="1">
        <f>(Table2[[#This Row],[Close Price]]-Table2[[#This Row],[50D EMA]])/Table2[[#This Row],[50D EMA]]</f>
        <v>6.8714717999762059E-2</v>
      </c>
      <c r="U259" s="1">
        <f>(Table2[[#This Row],[Close Price]]-Table2[[#This Row],[200D EMA]])/Table2[[#This Row],[200D EMA]]</f>
        <v>0.24585960717253011</v>
      </c>
      <c r="V259">
        <v>0.46228743275102502</v>
      </c>
      <c r="W259">
        <v>2102.85</v>
      </c>
      <c r="X259">
        <v>2237.9499999999998</v>
      </c>
      <c r="Y259">
        <v>2102.85</v>
      </c>
      <c r="Z259">
        <v>2360</v>
      </c>
      <c r="AA259">
        <v>2102.85</v>
      </c>
      <c r="AB259">
        <v>2360</v>
      </c>
      <c r="AC259" s="1">
        <f>(Table2[[#This Row],[Close Price]]/Table2[[#This Row],[Day Low]])-1</f>
        <v>8.7500297215683531E-3</v>
      </c>
      <c r="AD259" s="1">
        <f>(Table2[[#This Row],[Day High]]/Table2[[#This Row],[Close Price]])-1</f>
        <v>5.5014731879787782E-2</v>
      </c>
      <c r="AE259" s="1">
        <f>(Table2[[#This Row],[Close Price]]/Table2[[#This Row],[Current Week Low]])-1</f>
        <v>8.7500297215683531E-3</v>
      </c>
      <c r="AF259" s="1">
        <f>(Table2[[#This Row],[Current Week High]]/Table2[[#This Row],[Close Price]])-1</f>
        <v>0.11255156157925761</v>
      </c>
      <c r="AG259" s="1">
        <f>(Table2[[#This Row],[Close Price]]/Table2[[#This Row],[Current Month Low]])-1</f>
        <v>8.7500297215683531E-3</v>
      </c>
      <c r="AH259" s="1">
        <f>(Table2[[#This Row],[Current Month High]]/Table2[[#This Row],[Close Price]])-1</f>
        <v>0.11255156157925761</v>
      </c>
      <c r="AI259">
        <v>12.669416617560399</v>
      </c>
      <c r="AJ259">
        <v>80.378401360544203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0.46</v>
      </c>
      <c r="AM259" t="s">
        <v>3215</v>
      </c>
      <c r="AN259">
        <v>6.56</v>
      </c>
      <c r="AO259" t="s">
        <v>3215</v>
      </c>
      <c r="AP259">
        <v>4.6180663746356002E-2</v>
      </c>
      <c r="AQ259">
        <f>(Table2[[#This Row],[Sharpe Ratio]]-AVERAGE(Table2[Sharpe Ratio]))/_xlfn.STDEV.P(Table2[Sharpe Ratio])</f>
        <v>-0.16732816462550101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1.1186807117445208</v>
      </c>
      <c r="AS259">
        <f>_xlfn.RANK.AVG(Table2[[#This Row],[1Y Return vs Nifty Z-Score]],Table2[1Y Return vs Nifty Z-Score])</f>
        <v>363</v>
      </c>
      <c r="AT259">
        <f>_xlfn.RANK.AVG(Table2[[#This Row],[6M Return vs Nifty Z-Score]],Table2[6M Return vs Nifty Z-Score])</f>
        <v>116</v>
      </c>
      <c r="AU259">
        <f>_xlfn.RANK.AVG(Table2[[#This Row],[Sharpe Ratio Z-Score]],Table2[Sharpe Ratio Z-Score])</f>
        <v>388</v>
      </c>
      <c r="AV259">
        <f>(Table2[[#This Row],[Rank 1Y]]+Table2[[#This Row],[Rank 6M]]+Table2[[#This Row],[Rank Sharpe]])/3</f>
        <v>289</v>
      </c>
    </row>
    <row r="260" spans="1:48" x14ac:dyDescent="0.3">
      <c r="A260" t="s">
        <v>1730</v>
      </c>
      <c r="B260" t="s">
        <v>1731</v>
      </c>
      <c r="C260" t="s">
        <v>3163</v>
      </c>
      <c r="D260" t="s">
        <v>131</v>
      </c>
      <c r="E260">
        <v>4820.6400000000003</v>
      </c>
      <c r="F260">
        <v>8034.4</v>
      </c>
      <c r="G260">
        <v>-3.7364881547334901</v>
      </c>
      <c r="H260">
        <f>(Table2[[#This Row],[1Y Return vs Nifty]]-AVERAGE(Table2[1Y Return vs Nifty]))/_xlfn.STDEV.P(Table2[1Y Return vs Nifty])</f>
        <v>-0.449175118648587</v>
      </c>
      <c r="I260">
        <v>-2.49374461758718</v>
      </c>
      <c r="J260">
        <f>(Table2[[#This Row],[1M Return vs Nifty]]-AVERAGE(Table2[1M Return vs Nifty]))/_xlfn.STDEV.P(Table2[1M Return vs Nifty])</f>
        <v>-0.73354574502763958</v>
      </c>
      <c r="K260">
        <v>15.4188892515708</v>
      </c>
      <c r="L260">
        <f>(Table2[[#This Row],[6M Return vs Nifty]]-AVERAGE(Table2[6M Return vs Nifty]))/_xlfn.STDEV.P(Table2[6M Return vs Nifty])</f>
        <v>0.28292418805091907</v>
      </c>
      <c r="M260">
        <v>3.16621180783482</v>
      </c>
      <c r="N260">
        <f>(Table2[[#This Row],[1W Return vs Nifty]]-AVERAGE(Table2[1W Return vs Nifty]))/_xlfn.STDEV.P(Table2[1W Return vs Nifty])</f>
        <v>0.60327953852628102</v>
      </c>
      <c r="O260">
        <v>8246.51</v>
      </c>
      <c r="P260">
        <v>8275.0925331966901</v>
      </c>
      <c r="Q260">
        <v>7335.7789971797301</v>
      </c>
      <c r="R260">
        <v>43.533221297220599</v>
      </c>
      <c r="S260" s="1">
        <f>(Table2[[#This Row],[Close Price]]-Table2[[#This Row],[20D EMA]])/Table2[[#This Row],[20D EMA]]</f>
        <v>-2.5721183870510141E-2</v>
      </c>
      <c r="T260" s="1">
        <f>(Table2[[#This Row],[Close Price]]-Table2[[#This Row],[50D EMA]])/Table2[[#This Row],[50D EMA]]</f>
        <v>-2.9086385708814576E-2</v>
      </c>
      <c r="U260" s="1">
        <f>(Table2[[#This Row],[Close Price]]-Table2[[#This Row],[200D EMA]])/Table2[[#This Row],[200D EMA]]</f>
        <v>9.5234739635539342E-2</v>
      </c>
      <c r="V260">
        <v>0.27400041895597699</v>
      </c>
      <c r="W260">
        <v>7989</v>
      </c>
      <c r="X260">
        <v>8236.6</v>
      </c>
      <c r="Y260">
        <v>7832.05</v>
      </c>
      <c r="Z260">
        <v>8349.9500000000007</v>
      </c>
      <c r="AA260">
        <v>7832.05</v>
      </c>
      <c r="AB260">
        <v>8349.9500000000007</v>
      </c>
      <c r="AC260" s="1">
        <f>(Table2[[#This Row],[Close Price]]/Table2[[#This Row],[Day Low]])-1</f>
        <v>5.6828138690698804E-3</v>
      </c>
      <c r="AD260" s="1">
        <f>(Table2[[#This Row],[Day High]]/Table2[[#This Row],[Close Price]])-1</f>
        <v>2.5166782833814683E-2</v>
      </c>
      <c r="AE260" s="1">
        <f>(Table2[[#This Row],[Close Price]]/Table2[[#This Row],[Current Week Low]])-1</f>
        <v>2.5836147624185068E-2</v>
      </c>
      <c r="AF260" s="1">
        <f>(Table2[[#This Row],[Current Week High]]/Table2[[#This Row],[Close Price]])-1</f>
        <v>3.9274868067310731E-2</v>
      </c>
      <c r="AG260" s="1">
        <f>(Table2[[#This Row],[Close Price]]/Table2[[#This Row],[Current Month Low]])-1</f>
        <v>2.5836147624185068E-2</v>
      </c>
      <c r="AH260" s="1">
        <f>(Table2[[#This Row],[Current Month High]]/Table2[[#This Row],[Close Price]])-1</f>
        <v>3.9274868067310731E-2</v>
      </c>
      <c r="AI260">
        <v>20.992855720402201</v>
      </c>
      <c r="AJ260">
        <v>69.715148762687306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7.0000000000000007E-2</v>
      </c>
      <c r="AM260" t="s">
        <v>3215</v>
      </c>
      <c r="AN260">
        <v>-1.38</v>
      </c>
      <c r="AO260" t="s">
        <v>3216</v>
      </c>
      <c r="AP260">
        <v>0.118516117048012</v>
      </c>
      <c r="AQ260">
        <f>(Table2[[#This Row],[Sharpe Ratio]]-AVERAGE(Table2[Sharpe Ratio]))/_xlfn.STDEV.P(Table2[Sharpe Ratio])</f>
        <v>0.69648554636586035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477</v>
      </c>
      <c r="AT260">
        <f>_xlfn.RANK.AVG(Table2[[#This Row],[6M Return vs Nifty Z-Score]],Table2[6M Return vs Nifty Z-Score])</f>
        <v>220</v>
      </c>
      <c r="AU260">
        <f>_xlfn.RANK.AVG(Table2[[#This Row],[Sharpe Ratio Z-Score]],Table2[Sharpe Ratio Z-Score])</f>
        <v>171</v>
      </c>
      <c r="AV260">
        <f>(Table2[[#This Row],[Rank 1Y]]+Table2[[#This Row],[Rank 6M]]+Table2[[#This Row],[Rank Sharpe]])/3</f>
        <v>289.33333333333331</v>
      </c>
    </row>
    <row r="261" spans="1:48" x14ac:dyDescent="0.3">
      <c r="A261" t="s">
        <v>229</v>
      </c>
      <c r="B261" t="s">
        <v>230</v>
      </c>
      <c r="C261" t="s">
        <v>3160</v>
      </c>
      <c r="D261" t="s">
        <v>231</v>
      </c>
      <c r="E261">
        <v>106708.34534597999</v>
      </c>
      <c r="F261">
        <v>7421.4</v>
      </c>
      <c r="G261">
        <v>21.009106217800799</v>
      </c>
      <c r="H261">
        <f>(Table2[[#This Row],[1Y Return vs Nifty]]-AVERAGE(Table2[1Y Return vs Nifty]))/_xlfn.STDEV.P(Table2[1Y Return vs Nifty])</f>
        <v>2.2013677778586669E-3</v>
      </c>
      <c r="I261">
        <v>12.405824477997699</v>
      </c>
      <c r="J261">
        <f>(Table2[[#This Row],[1M Return vs Nifty]]-AVERAGE(Table2[1M Return vs Nifty]))/_xlfn.STDEV.P(Table2[1M Return vs Nifty])</f>
        <v>0.71420265275786265</v>
      </c>
      <c r="K261">
        <v>18.6617301255095</v>
      </c>
      <c r="L261">
        <f>(Table2[[#This Row],[6M Return vs Nifty]]-AVERAGE(Table2[6M Return vs Nifty]))/_xlfn.STDEV.P(Table2[6M Return vs Nifty])</f>
        <v>0.38962346121538538</v>
      </c>
      <c r="M261">
        <v>6.3689075867271496</v>
      </c>
      <c r="N261">
        <f>(Table2[[#This Row],[1W Return vs Nifty]]-AVERAGE(Table2[1W Return vs Nifty]))/_xlfn.STDEV.P(Table2[1W Return vs Nifty])</f>
        <v>1.4269071059382108</v>
      </c>
      <c r="O261">
        <v>7060.69</v>
      </c>
      <c r="P261">
        <v>6960.9786140789101</v>
      </c>
      <c r="Q261">
        <v>6439.5189456153803</v>
      </c>
      <c r="R261">
        <v>82.972290989116104</v>
      </c>
      <c r="S261" s="1">
        <f>(Table2[[#This Row],[Close Price]]-Table2[[#This Row],[20D EMA]])/Table2[[#This Row],[20D EMA]]</f>
        <v>5.1087075059236431E-2</v>
      </c>
      <c r="T261" s="1">
        <f>(Table2[[#This Row],[Close Price]]-Table2[[#This Row],[50D EMA]])/Table2[[#This Row],[50D EMA]]</f>
        <v>6.6143197881669308E-2</v>
      </c>
      <c r="U261" s="1">
        <f>(Table2[[#This Row],[Close Price]]-Table2[[#This Row],[200D EMA]])/Table2[[#This Row],[200D EMA]]</f>
        <v>0.15247739197245078</v>
      </c>
      <c r="V261">
        <v>1.31719851339298</v>
      </c>
      <c r="W261">
        <v>7380</v>
      </c>
      <c r="X261">
        <v>7545</v>
      </c>
      <c r="Y261">
        <v>6814.25</v>
      </c>
      <c r="Z261">
        <v>7545</v>
      </c>
      <c r="AA261">
        <v>6814.25</v>
      </c>
      <c r="AB261">
        <v>7545</v>
      </c>
      <c r="AC261" s="1">
        <f>(Table2[[#This Row],[Close Price]]/Table2[[#This Row],[Day Low]])-1</f>
        <v>5.6097560975609806E-3</v>
      </c>
      <c r="AD261" s="1">
        <f>(Table2[[#This Row],[Day High]]/Table2[[#This Row],[Close Price]])-1</f>
        <v>1.6654539574743277E-2</v>
      </c>
      <c r="AE261" s="1">
        <f>(Table2[[#This Row],[Close Price]]/Table2[[#This Row],[Current Week Low]])-1</f>
        <v>8.9100047694170348E-2</v>
      </c>
      <c r="AF261" s="1">
        <f>(Table2[[#This Row],[Current Week High]]/Table2[[#This Row],[Close Price]])-1</f>
        <v>1.6654539574743277E-2</v>
      </c>
      <c r="AG261" s="1">
        <f>(Table2[[#This Row],[Close Price]]/Table2[[#This Row],[Current Month Low]])-1</f>
        <v>8.9100047694170348E-2</v>
      </c>
      <c r="AH261" s="1">
        <f>(Table2[[#This Row],[Current Month High]]/Table2[[#This Row],[Close Price]])-1</f>
        <v>1.6654539574743277E-2</v>
      </c>
      <c r="AI261">
        <v>1.6654539574743199</v>
      </c>
      <c r="AJ261">
        <v>45.876617952019103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0.09</v>
      </c>
      <c r="AM261" t="s">
        <v>3215</v>
      </c>
      <c r="AN261">
        <v>7.45</v>
      </c>
      <c r="AO261" t="s">
        <v>3215</v>
      </c>
      <c r="AP261">
        <v>4.8226111586034001E-2</v>
      </c>
      <c r="AQ261">
        <f>(Table2[[#This Row],[Sharpe Ratio]]-AVERAGE(Table2[Sharpe Ratio]))/_xlfn.STDEV.P(Table2[Sharpe Ratio])</f>
        <v>-0.14290188666104031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2.3900327010282774</v>
      </c>
      <c r="AS261">
        <f>_xlfn.RANK.AVG(Table2[[#This Row],[1Y Return vs Nifty Z-Score]],Table2[1Y Return vs Nifty Z-Score])</f>
        <v>296</v>
      </c>
      <c r="AT261">
        <f>_xlfn.RANK.AVG(Table2[[#This Row],[6M Return vs Nifty Z-Score]],Table2[6M Return vs Nifty Z-Score])</f>
        <v>194</v>
      </c>
      <c r="AU261">
        <f>_xlfn.RANK.AVG(Table2[[#This Row],[Sharpe Ratio Z-Score]],Table2[Sharpe Ratio Z-Score])</f>
        <v>384</v>
      </c>
      <c r="AV261">
        <f>(Table2[[#This Row],[Rank 1Y]]+Table2[[#This Row],[Rank 6M]]+Table2[[#This Row],[Rank Sharpe]])/3</f>
        <v>291.33333333333331</v>
      </c>
    </row>
    <row r="262" spans="1:48" x14ac:dyDescent="0.3">
      <c r="A262" t="s">
        <v>147</v>
      </c>
      <c r="B262" t="s">
        <v>148</v>
      </c>
      <c r="C262" t="s">
        <v>3163</v>
      </c>
      <c r="D262" t="s">
        <v>149</v>
      </c>
      <c r="E262">
        <v>178765.26866748001</v>
      </c>
      <c r="F262">
        <v>457.9</v>
      </c>
      <c r="G262">
        <v>68.8877703742736</v>
      </c>
      <c r="H262">
        <f>(Table2[[#This Row],[1Y Return vs Nifty]]-AVERAGE(Table2[1Y Return vs Nifty]))/_xlfn.STDEV.P(Table2[1Y Return vs Nifty])</f>
        <v>0.87554079444070687</v>
      </c>
      <c r="I262">
        <v>-3.7463962412554799</v>
      </c>
      <c r="J262">
        <f>(Table2[[#This Row],[1M Return vs Nifty]]-AVERAGE(Table2[1M Return vs Nifty]))/_xlfn.STDEV.P(Table2[1M Return vs Nifty])</f>
        <v>-0.85526231075614667</v>
      </c>
      <c r="K262">
        <v>4.8278647849260903</v>
      </c>
      <c r="L262">
        <f>(Table2[[#This Row],[6M Return vs Nifty]]-AVERAGE(Table2[6M Return vs Nifty]))/_xlfn.STDEV.P(Table2[6M Return vs Nifty])</f>
        <v>-6.5552550891107564E-2</v>
      </c>
      <c r="M262">
        <v>-1.2641205336506101</v>
      </c>
      <c r="N262">
        <f>(Table2[[#This Row],[1W Return vs Nifty]]-AVERAGE(Table2[1W Return vs Nifty]))/_xlfn.STDEV.P(Table2[1W Return vs Nifty])</f>
        <v>-0.53605560322922197</v>
      </c>
      <c r="O262">
        <v>469.59</v>
      </c>
      <c r="P262">
        <v>468.61068147529198</v>
      </c>
      <c r="Q262">
        <v>411.50400007836402</v>
      </c>
      <c r="R262">
        <v>39.602722483944802</v>
      </c>
      <c r="S262" s="1">
        <f>(Table2[[#This Row],[Close Price]]-Table2[[#This Row],[20D EMA]])/Table2[[#This Row],[20D EMA]]</f>
        <v>-2.4894056517387506E-2</v>
      </c>
      <c r="T262" s="1">
        <f>(Table2[[#This Row],[Close Price]]-Table2[[#This Row],[50D EMA]])/Table2[[#This Row],[50D EMA]]</f>
        <v>-2.2856246984324743E-2</v>
      </c>
      <c r="U262" s="1">
        <f>(Table2[[#This Row],[Close Price]]-Table2[[#This Row],[200D EMA]])/Table2[[#This Row],[200D EMA]]</f>
        <v>0.11274738498969784</v>
      </c>
      <c r="V262">
        <v>0.64030724190856503</v>
      </c>
      <c r="W262">
        <v>453.35</v>
      </c>
      <c r="X262">
        <v>467.8</v>
      </c>
      <c r="Y262">
        <v>451.4</v>
      </c>
      <c r="Z262">
        <v>476.45</v>
      </c>
      <c r="AA262">
        <v>451.4</v>
      </c>
      <c r="AB262">
        <v>476.45</v>
      </c>
      <c r="AC262" s="1">
        <f>(Table2[[#This Row],[Close Price]]/Table2[[#This Row],[Day Low]])-1</f>
        <v>1.0036395720745439E-2</v>
      </c>
      <c r="AD262" s="1">
        <f>(Table2[[#This Row],[Day High]]/Table2[[#This Row],[Close Price]])-1</f>
        <v>2.1620441144354796E-2</v>
      </c>
      <c r="AE262" s="1">
        <f>(Table2[[#This Row],[Close Price]]/Table2[[#This Row],[Current Week Low]])-1</f>
        <v>1.4399645547186424E-2</v>
      </c>
      <c r="AF262" s="1">
        <f>(Table2[[#This Row],[Current Week High]]/Table2[[#This Row],[Close Price]])-1</f>
        <v>4.0511028608866573E-2</v>
      </c>
      <c r="AG262" s="1">
        <f>(Table2[[#This Row],[Close Price]]/Table2[[#This Row],[Current Month Low]])-1</f>
        <v>1.4399645547186424E-2</v>
      </c>
      <c r="AH262" s="1">
        <f>(Table2[[#This Row],[Current Month High]]/Table2[[#This Row],[Close Price]])-1</f>
        <v>4.0511028608866573E-2</v>
      </c>
      <c r="AI262">
        <v>14.3590303559729</v>
      </c>
      <c r="AJ262">
        <v>98.4398699891657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</v>
      </c>
      <c r="AM262" t="s">
        <v>3217</v>
      </c>
      <c r="AN262">
        <v>-1.1000000000000001</v>
      </c>
      <c r="AO262" t="s">
        <v>3216</v>
      </c>
      <c r="AP262">
        <v>3.2239581360096997E-2</v>
      </c>
      <c r="AQ262">
        <f>(Table2[[#This Row],[Sharpe Ratio]]-AVERAGE(Table2[Sharpe Ratio]))/_xlfn.STDEV.P(Table2[Sharpe Ratio])</f>
        <v>-0.33380943434383153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-0.91513910477960081</v>
      </c>
      <c r="AS262">
        <f>_xlfn.RANK.AVG(Table2[[#This Row],[1Y Return vs Nifty Z-Score]],Table2[1Y Return vs Nifty Z-Score])</f>
        <v>109</v>
      </c>
      <c r="AT262">
        <f>_xlfn.RANK.AVG(Table2[[#This Row],[6M Return vs Nifty Z-Score]],Table2[6M Return vs Nifty Z-Score])</f>
        <v>338</v>
      </c>
      <c r="AU262">
        <f>_xlfn.RANK.AVG(Table2[[#This Row],[Sharpe Ratio Z-Score]],Table2[Sharpe Ratio Z-Score])</f>
        <v>429</v>
      </c>
      <c r="AV262">
        <f>(Table2[[#This Row],[Rank 1Y]]+Table2[[#This Row],[Rank 6M]]+Table2[[#This Row],[Rank Sharpe]])/3</f>
        <v>292</v>
      </c>
    </row>
    <row r="263" spans="1:48" x14ac:dyDescent="0.3">
      <c r="A263" t="s">
        <v>1873</v>
      </c>
      <c r="B263" t="s">
        <v>1874</v>
      </c>
      <c r="C263" t="s">
        <v>3168</v>
      </c>
      <c r="D263" t="s">
        <v>1469</v>
      </c>
      <c r="E263">
        <v>4039.8116335589998</v>
      </c>
      <c r="F263">
        <v>74.489999999999995</v>
      </c>
      <c r="G263">
        <v>36.862684187517601</v>
      </c>
      <c r="H263">
        <f>(Table2[[#This Row],[1Y Return vs Nifty]]-AVERAGE(Table2[1Y Return vs Nifty]))/_xlfn.STDEV.P(Table2[1Y Return vs Nifty])</f>
        <v>0.29138142195352279</v>
      </c>
      <c r="I263">
        <v>5.8717289702336899</v>
      </c>
      <c r="J263">
        <f>(Table2[[#This Row],[1M Return vs Nifty]]-AVERAGE(Table2[1M Return vs Nifty]))/_xlfn.STDEV.P(Table2[1M Return vs Nifty])</f>
        <v>7.9303331733474799E-2</v>
      </c>
      <c r="K263">
        <v>-14.4005175443596</v>
      </c>
      <c r="L263">
        <f>(Table2[[#This Row],[6M Return vs Nifty]]-AVERAGE(Table2[6M Return vs Nifty]))/_xlfn.STDEV.P(Table2[6M Return vs Nifty])</f>
        <v>-0.69822448837391893</v>
      </c>
      <c r="M263">
        <v>1.1186680573641901</v>
      </c>
      <c r="N263">
        <f>(Table2[[#This Row],[1W Return vs Nifty]]-AVERAGE(Table2[1W Return vs Nifty]))/_xlfn.STDEV.P(Table2[1W Return vs Nifty])</f>
        <v>7.6718917475698617E-2</v>
      </c>
      <c r="O263">
        <v>77.48</v>
      </c>
      <c r="P263">
        <v>80.446248937810594</v>
      </c>
      <c r="Q263">
        <v>77.6008561260563</v>
      </c>
      <c r="R263">
        <v>38.244149639449802</v>
      </c>
      <c r="S263" s="1">
        <f>(Table2[[#This Row],[Close Price]]-Table2[[#This Row],[20D EMA]])/Table2[[#This Row],[20D EMA]]</f>
        <v>-3.8590604026845755E-2</v>
      </c>
      <c r="T263" s="1">
        <f>(Table2[[#This Row],[Close Price]]-Table2[[#This Row],[50D EMA]])/Table2[[#This Row],[50D EMA]]</f>
        <v>-7.4040107729760149E-2</v>
      </c>
      <c r="U263" s="1">
        <f>(Table2[[#This Row],[Close Price]]-Table2[[#This Row],[200D EMA]])/Table2[[#This Row],[200D EMA]]</f>
        <v>-4.0087909867939746E-2</v>
      </c>
      <c r="V263">
        <v>0.28367897527117097</v>
      </c>
      <c r="W263">
        <v>74</v>
      </c>
      <c r="X263">
        <v>77.19</v>
      </c>
      <c r="Y263">
        <v>74</v>
      </c>
      <c r="Z263">
        <v>79.400000000000006</v>
      </c>
      <c r="AA263">
        <v>74</v>
      </c>
      <c r="AB263">
        <v>79.400000000000006</v>
      </c>
      <c r="AC263" s="1">
        <f>(Table2[[#This Row],[Close Price]]/Table2[[#This Row],[Day Low]])-1</f>
        <v>6.6216216216214985E-3</v>
      </c>
      <c r="AD263" s="1">
        <f>(Table2[[#This Row],[Day High]]/Table2[[#This Row],[Close Price]])-1</f>
        <v>3.6246476037052E-2</v>
      </c>
      <c r="AE263" s="1">
        <f>(Table2[[#This Row],[Close Price]]/Table2[[#This Row],[Current Week Low]])-1</f>
        <v>6.6216216216214985E-3</v>
      </c>
      <c r="AF263" s="1">
        <f>(Table2[[#This Row],[Current Week High]]/Table2[[#This Row],[Close Price]])-1</f>
        <v>6.5914887904416908E-2</v>
      </c>
      <c r="AG263" s="1">
        <f>(Table2[[#This Row],[Close Price]]/Table2[[#This Row],[Current Month Low]])-1</f>
        <v>6.6216216216214985E-3</v>
      </c>
      <c r="AH263" s="1">
        <f>(Table2[[#This Row],[Current Month High]]/Table2[[#This Row],[Close Price]])-1</f>
        <v>6.5914887904416908E-2</v>
      </c>
      <c r="AI263">
        <v>38.609209289837501</v>
      </c>
      <c r="AJ263">
        <v>64.255788313120107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-0.25</v>
      </c>
      <c r="AM263" t="s">
        <v>3216</v>
      </c>
      <c r="AN263">
        <v>-1.34</v>
      </c>
      <c r="AO263" t="s">
        <v>3216</v>
      </c>
      <c r="AP263">
        <v>0.15604102072541701</v>
      </c>
      <c r="AQ263">
        <f>(Table2[[#This Row],[Sharpe Ratio]]-AVERAGE(Table2[Sharpe Ratio]))/_xlfn.STDEV.P(Table2[Sharpe Ratio])</f>
        <v>1.1445995046070059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215</v>
      </c>
      <c r="AT263">
        <f>_xlfn.RANK.AVG(Table2[[#This Row],[6M Return vs Nifty Z-Score]],Table2[6M Return vs Nifty Z-Score])</f>
        <v>574</v>
      </c>
      <c r="AU263">
        <f>_xlfn.RANK.AVG(Table2[[#This Row],[Sharpe Ratio Z-Score]],Table2[Sharpe Ratio Z-Score])</f>
        <v>92</v>
      </c>
      <c r="AV263">
        <f>(Table2[[#This Row],[Rank 1Y]]+Table2[[#This Row],[Rank 6M]]+Table2[[#This Row],[Rank Sharpe]])/3</f>
        <v>293.66666666666669</v>
      </c>
    </row>
    <row r="264" spans="1:48" x14ac:dyDescent="0.3">
      <c r="A264" t="s">
        <v>1685</v>
      </c>
      <c r="B264" t="s">
        <v>1686</v>
      </c>
      <c r="C264" t="s">
        <v>3160</v>
      </c>
      <c r="D264" t="s">
        <v>231</v>
      </c>
      <c r="E264">
        <v>5245.0199851349998</v>
      </c>
      <c r="F264">
        <v>610.95000000000005</v>
      </c>
      <c r="G264">
        <v>33.549158113031098</v>
      </c>
      <c r="H264">
        <f>(Table2[[#This Row],[1Y Return vs Nifty]]-AVERAGE(Table2[1Y Return vs Nifty]))/_xlfn.STDEV.P(Table2[1Y Return vs Nifty])</f>
        <v>0.23094045073788749</v>
      </c>
      <c r="I264">
        <v>25.143166287125499</v>
      </c>
      <c r="J264">
        <f>(Table2[[#This Row],[1M Return vs Nifty]]-AVERAGE(Table2[1M Return vs Nifty]))/_xlfn.STDEV.P(Table2[1M Return vs Nifty])</f>
        <v>1.9518536262800057</v>
      </c>
      <c r="K264">
        <v>32.011272567173698</v>
      </c>
      <c r="L264">
        <f>(Table2[[#This Row],[6M Return vs Nifty]]-AVERAGE(Table2[6M Return vs Nifty]))/_xlfn.STDEV.P(Table2[6M Return vs Nifty])</f>
        <v>0.82886378504716463</v>
      </c>
      <c r="M264">
        <v>-2.7677825981589002</v>
      </c>
      <c r="N264">
        <f>(Table2[[#This Row],[1W Return vs Nifty]]-AVERAGE(Table2[1W Return vs Nifty]))/_xlfn.STDEV.P(Table2[1W Return vs Nifty])</f>
        <v>-0.92274781938123196</v>
      </c>
      <c r="O264">
        <v>639.65</v>
      </c>
      <c r="P264">
        <v>594.91381370581905</v>
      </c>
      <c r="Q264">
        <v>491.05891323762302</v>
      </c>
      <c r="R264">
        <v>33.384896501261899</v>
      </c>
      <c r="S264" s="1">
        <f>(Table2[[#This Row],[Close Price]]-Table2[[#This Row],[20D EMA]])/Table2[[#This Row],[20D EMA]]</f>
        <v>-4.4868287344641496E-2</v>
      </c>
      <c r="T264" s="1">
        <f>(Table2[[#This Row],[Close Price]]-Table2[[#This Row],[50D EMA]])/Table2[[#This Row],[50D EMA]]</f>
        <v>2.6955478129325774E-2</v>
      </c>
      <c r="U264" s="1">
        <f>(Table2[[#This Row],[Close Price]]-Table2[[#This Row],[200D EMA]])/Table2[[#This Row],[200D EMA]]</f>
        <v>0.24414807170878461</v>
      </c>
      <c r="V264">
        <v>0.91739256511529998</v>
      </c>
      <c r="W264">
        <v>606.29999999999995</v>
      </c>
      <c r="X264">
        <v>644.9</v>
      </c>
      <c r="Y264">
        <v>606.29999999999995</v>
      </c>
      <c r="Z264">
        <v>693</v>
      </c>
      <c r="AA264">
        <v>606.29999999999995</v>
      </c>
      <c r="AB264">
        <v>693</v>
      </c>
      <c r="AC264" s="1">
        <f>(Table2[[#This Row],[Close Price]]/Table2[[#This Row],[Day Low]])-1</f>
        <v>7.6694705591293655E-3</v>
      </c>
      <c r="AD264" s="1">
        <f>(Table2[[#This Row],[Day High]]/Table2[[#This Row],[Close Price]])-1</f>
        <v>5.5569195515181136E-2</v>
      </c>
      <c r="AE264" s="1">
        <f>(Table2[[#This Row],[Close Price]]/Table2[[#This Row],[Current Week Low]])-1</f>
        <v>7.6694705591293655E-3</v>
      </c>
      <c r="AF264" s="1">
        <f>(Table2[[#This Row],[Current Week High]]/Table2[[#This Row],[Close Price]])-1</f>
        <v>0.13429904247483426</v>
      </c>
      <c r="AG264" s="1">
        <f>(Table2[[#This Row],[Close Price]]/Table2[[#This Row],[Current Month Low]])-1</f>
        <v>7.6694705591293655E-3</v>
      </c>
      <c r="AH264" s="1">
        <f>(Table2[[#This Row],[Current Month High]]/Table2[[#This Row],[Close Price]])-1</f>
        <v>0.13429904247483426</v>
      </c>
      <c r="AI264">
        <v>13.4299042474834</v>
      </c>
      <c r="AJ264">
        <v>69.7083333333333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0.22</v>
      </c>
      <c r="AM264" t="s">
        <v>3215</v>
      </c>
      <c r="AN264">
        <v>-1.25</v>
      </c>
      <c r="AO264" t="s">
        <v>3216</v>
      </c>
      <c r="AQ264">
        <f>(Table2[[#This Row],[Sharpe Ratio]]-AVERAGE(Table2[Sharpe Ratio]))/_xlfn.STDEV.P(Table2[Sharpe Ratio])</f>
        <v>-0.71880726243977788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1.3701027802440482</v>
      </c>
      <c r="AS264">
        <f>_xlfn.RANK.AVG(Table2[[#This Row],[1Y Return vs Nifty Z-Score]],Table2[1Y Return vs Nifty Z-Score])</f>
        <v>230</v>
      </c>
      <c r="AT264">
        <f>_xlfn.RANK.AVG(Table2[[#This Row],[6M Return vs Nifty Z-Score]],Table2[6M Return vs Nifty Z-Score])</f>
        <v>111</v>
      </c>
      <c r="AU264">
        <f>_xlfn.RANK.AVG(Table2[[#This Row],[Sharpe Ratio Z-Score]],Table2[Sharpe Ratio Z-Score])</f>
        <v>541.5</v>
      </c>
      <c r="AV264">
        <f>(Table2[[#This Row],[Rank 1Y]]+Table2[[#This Row],[Rank 6M]]+Table2[[#This Row],[Rank Sharpe]])/3</f>
        <v>294.16666666666669</v>
      </c>
    </row>
    <row r="265" spans="1:48" x14ac:dyDescent="0.3">
      <c r="A265" t="s">
        <v>330</v>
      </c>
      <c r="B265" t="s">
        <v>331</v>
      </c>
      <c r="C265" t="s">
        <v>3160</v>
      </c>
      <c r="D265" t="s">
        <v>51</v>
      </c>
      <c r="E265">
        <v>77104.319461364998</v>
      </c>
      <c r="F265">
        <v>1327.55</v>
      </c>
      <c r="G265">
        <v>17.552197019980699</v>
      </c>
      <c r="H265">
        <f>(Table2[[#This Row],[1Y Return vs Nifty]]-AVERAGE(Table2[1Y Return vs Nifty]))/_xlfn.STDEV.P(Table2[1Y Return vs Nifty])</f>
        <v>-6.0855009212592112E-2</v>
      </c>
      <c r="I265">
        <v>-3.5607101651416402</v>
      </c>
      <c r="J265">
        <f>(Table2[[#This Row],[1M Return vs Nifty]]-AVERAGE(Table2[1M Return vs Nifty]))/_xlfn.STDEV.P(Table2[1M Return vs Nifty])</f>
        <v>-0.83721972727871252</v>
      </c>
      <c r="K265">
        <v>8.5757557109599603</v>
      </c>
      <c r="L265">
        <f>(Table2[[#This Row],[6M Return vs Nifty]]-AVERAGE(Table2[6M Return vs Nifty]))/_xlfn.STDEV.P(Table2[6M Return vs Nifty])</f>
        <v>5.7764396579646368E-2</v>
      </c>
      <c r="M265">
        <v>-3.1986103117457101</v>
      </c>
      <c r="N265">
        <f>(Table2[[#This Row],[1W Return vs Nifty]]-AVERAGE(Table2[1W Return vs Nifty]))/_xlfn.STDEV.P(Table2[1W Return vs Nifty])</f>
        <v>-1.0335424768238042</v>
      </c>
      <c r="O265">
        <v>1416.18</v>
      </c>
      <c r="P265">
        <v>1443.3096514584799</v>
      </c>
      <c r="Q265">
        <v>1292.61791353843</v>
      </c>
      <c r="R265">
        <v>12.9017940167848</v>
      </c>
      <c r="S265" s="1">
        <f>(Table2[[#This Row],[Close Price]]-Table2[[#This Row],[20D EMA]])/Table2[[#This Row],[20D EMA]]</f>
        <v>-6.2583852335155205E-2</v>
      </c>
      <c r="T265" s="1">
        <f>(Table2[[#This Row],[Close Price]]-Table2[[#This Row],[50D EMA]])/Table2[[#This Row],[50D EMA]]</f>
        <v>-8.020430774609151E-2</v>
      </c>
      <c r="U265" s="1">
        <f>(Table2[[#This Row],[Close Price]]-Table2[[#This Row],[200D EMA]])/Table2[[#This Row],[200D EMA]]</f>
        <v>2.7024293950829118E-2</v>
      </c>
      <c r="V265">
        <v>0.77344265907071397</v>
      </c>
      <c r="W265">
        <v>1319.5</v>
      </c>
      <c r="X265">
        <v>1357.9</v>
      </c>
      <c r="Y265">
        <v>1319.5</v>
      </c>
      <c r="Z265">
        <v>1417.3</v>
      </c>
      <c r="AA265">
        <v>1319.5</v>
      </c>
      <c r="AB265">
        <v>1417.3</v>
      </c>
      <c r="AC265" s="1">
        <f>(Table2[[#This Row],[Close Price]]/Table2[[#This Row],[Day Low]])-1</f>
        <v>6.1007957559682247E-3</v>
      </c>
      <c r="AD265" s="1">
        <f>(Table2[[#This Row],[Day High]]/Table2[[#This Row],[Close Price]])-1</f>
        <v>2.2861662460924359E-2</v>
      </c>
      <c r="AE265" s="1">
        <f>(Table2[[#This Row],[Close Price]]/Table2[[#This Row],[Current Week Low]])-1</f>
        <v>6.1007957559682247E-3</v>
      </c>
      <c r="AF265" s="1">
        <f>(Table2[[#This Row],[Current Week High]]/Table2[[#This Row],[Close Price]])-1</f>
        <v>6.7605739896802408E-2</v>
      </c>
      <c r="AG265" s="1">
        <f>(Table2[[#This Row],[Close Price]]/Table2[[#This Row],[Current Month Low]])-1</f>
        <v>6.1007957559682247E-3</v>
      </c>
      <c r="AH265" s="1">
        <f>(Table2[[#This Row],[Current Month High]]/Table2[[#This Row],[Close Price]])-1</f>
        <v>6.7605739896802408E-2</v>
      </c>
      <c r="AI265">
        <v>19.920153666528499</v>
      </c>
      <c r="AJ265">
        <v>46.934144991698901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-0.13</v>
      </c>
      <c r="AM265" t="s">
        <v>3216</v>
      </c>
      <c r="AN265">
        <v>-7.42</v>
      </c>
      <c r="AO265" t="s">
        <v>3216</v>
      </c>
      <c r="AP265">
        <v>7.8696446682176999E-2</v>
      </c>
      <c r="AQ265">
        <f>(Table2[[#This Row],[Sharpe Ratio]]-AVERAGE(Table2[Sharpe Ratio]))/_xlfn.STDEV.P(Table2[Sharpe Ratio])</f>
        <v>0.22096800055437632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311</v>
      </c>
      <c r="AT265">
        <f>_xlfn.RANK.AVG(Table2[[#This Row],[6M Return vs Nifty Z-Score]],Table2[6M Return vs Nifty Z-Score])</f>
        <v>285</v>
      </c>
      <c r="AU265">
        <f>_xlfn.RANK.AVG(Table2[[#This Row],[Sharpe Ratio Z-Score]],Table2[Sharpe Ratio Z-Score])</f>
        <v>287</v>
      </c>
      <c r="AV265">
        <f>(Table2[[#This Row],[Rank 1Y]]+Table2[[#This Row],[Rank 6M]]+Table2[[#This Row],[Rank Sharpe]])/3</f>
        <v>294.33333333333331</v>
      </c>
    </row>
    <row r="266" spans="1:48" x14ac:dyDescent="0.3">
      <c r="A266" t="s">
        <v>1042</v>
      </c>
      <c r="B266" t="s">
        <v>1043</v>
      </c>
      <c r="C266" t="s">
        <v>3167</v>
      </c>
      <c r="D266" t="s">
        <v>119</v>
      </c>
      <c r="E266">
        <v>12917.731593</v>
      </c>
      <c r="F266">
        <v>934.7</v>
      </c>
      <c r="G266">
        <v>43.042444624282901</v>
      </c>
      <c r="H266">
        <f>(Table2[[#This Row],[1Y Return vs Nifty]]-AVERAGE(Table2[1Y Return vs Nifty]))/_xlfn.STDEV.P(Table2[1Y Return vs Nifty])</f>
        <v>0.40410445906918391</v>
      </c>
      <c r="I266">
        <v>25.197951479942802</v>
      </c>
      <c r="J266">
        <f>(Table2[[#This Row],[1M Return vs Nifty]]-AVERAGE(Table2[1M Return vs Nifty]))/_xlfn.STDEV.P(Table2[1M Return vs Nifty])</f>
        <v>1.9571769463448203</v>
      </c>
      <c r="K266">
        <v>23.567112371337402</v>
      </c>
      <c r="L266">
        <f>(Table2[[#This Row],[6M Return vs Nifty]]-AVERAGE(Table2[6M Return vs Nifty]))/_xlfn.STDEV.P(Table2[6M Return vs Nifty])</f>
        <v>0.55102537409679075</v>
      </c>
      <c r="M266">
        <v>-2.0795559682756899</v>
      </c>
      <c r="N266">
        <f>(Table2[[#This Row],[1W Return vs Nifty]]-AVERAGE(Table2[1W Return vs Nifty]))/_xlfn.STDEV.P(Table2[1W Return vs Nifty])</f>
        <v>-0.74575866270433266</v>
      </c>
      <c r="O266">
        <v>903.64</v>
      </c>
      <c r="P266">
        <v>840.95862513557802</v>
      </c>
      <c r="Q266">
        <v>711.33649704318896</v>
      </c>
      <c r="R266">
        <v>55.828042952901797</v>
      </c>
      <c r="S266" s="1">
        <f>(Table2[[#This Row],[Close Price]]-Table2[[#This Row],[20D EMA]])/Table2[[#This Row],[20D EMA]]</f>
        <v>3.4372095082112412E-2</v>
      </c>
      <c r="T266" s="1">
        <f>(Table2[[#This Row],[Close Price]]-Table2[[#This Row],[50D EMA]])/Table2[[#This Row],[50D EMA]]</f>
        <v>0.11146966338481776</v>
      </c>
      <c r="U266" s="1">
        <f>(Table2[[#This Row],[Close Price]]-Table2[[#This Row],[200D EMA]])/Table2[[#This Row],[200D EMA]]</f>
        <v>0.31400540234511476</v>
      </c>
      <c r="V266">
        <v>0.76746358747032295</v>
      </c>
      <c r="W266">
        <v>926</v>
      </c>
      <c r="X266">
        <v>963.15</v>
      </c>
      <c r="Y266">
        <v>910.25</v>
      </c>
      <c r="Z266">
        <v>963.15</v>
      </c>
      <c r="AA266">
        <v>910.25</v>
      </c>
      <c r="AB266">
        <v>974.65</v>
      </c>
      <c r="AC266" s="1">
        <f>(Table2[[#This Row],[Close Price]]/Table2[[#This Row],[Day Low]])-1</f>
        <v>9.3952483801296172E-3</v>
      </c>
      <c r="AD266" s="1">
        <f>(Table2[[#This Row],[Day High]]/Table2[[#This Row],[Close Price]])-1</f>
        <v>3.0437573553011577E-2</v>
      </c>
      <c r="AE266" s="1">
        <f>(Table2[[#This Row],[Close Price]]/Table2[[#This Row],[Current Week Low]])-1</f>
        <v>2.6860752540510902E-2</v>
      </c>
      <c r="AF266" s="1">
        <f>(Table2[[#This Row],[Current Week High]]/Table2[[#This Row],[Close Price]])-1</f>
        <v>3.0437573553011577E-2</v>
      </c>
      <c r="AG266" s="1">
        <f>(Table2[[#This Row],[Close Price]]/Table2[[#This Row],[Current Month Low]])-1</f>
        <v>2.6860752540510902E-2</v>
      </c>
      <c r="AH266" s="1">
        <f>(Table2[[#This Row],[Current Month High]]/Table2[[#This Row],[Close Price]])-1</f>
        <v>4.2740986412752591E-2</v>
      </c>
      <c r="AI266">
        <v>4.8464748047501702</v>
      </c>
      <c r="AJ266">
        <v>113.865690424436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0.4</v>
      </c>
      <c r="AM266" t="s">
        <v>3215</v>
      </c>
      <c r="AN266">
        <v>1.73</v>
      </c>
      <c r="AO266" t="s">
        <v>3215</v>
      </c>
      <c r="AQ266">
        <f>(Table2[[#This Row],[Sharpe Ratio]]-AVERAGE(Table2[Sharpe Ratio]))/_xlfn.STDEV.P(Table2[Sharpe Ratio])</f>
        <v>-0.71880726243977788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1.4477408543666845</v>
      </c>
      <c r="AS266">
        <f>_xlfn.RANK.AVG(Table2[[#This Row],[1Y Return vs Nifty Z-Score]],Table2[1Y Return vs Nifty Z-Score])</f>
        <v>188</v>
      </c>
      <c r="AT266">
        <f>_xlfn.RANK.AVG(Table2[[#This Row],[6M Return vs Nifty Z-Score]],Table2[6M Return vs Nifty Z-Score])</f>
        <v>154</v>
      </c>
      <c r="AU266">
        <f>_xlfn.RANK.AVG(Table2[[#This Row],[Sharpe Ratio Z-Score]],Table2[Sharpe Ratio Z-Score])</f>
        <v>541.5</v>
      </c>
      <c r="AV266">
        <f>(Table2[[#This Row],[Rank 1Y]]+Table2[[#This Row],[Rank 6M]]+Table2[[#This Row],[Rank Sharpe]])/3</f>
        <v>294.5</v>
      </c>
    </row>
    <row r="267" spans="1:48" x14ac:dyDescent="0.3">
      <c r="A267" t="s">
        <v>360</v>
      </c>
      <c r="B267" t="s">
        <v>361</v>
      </c>
      <c r="C267" t="s">
        <v>3158</v>
      </c>
      <c r="D267" t="s">
        <v>362</v>
      </c>
      <c r="E267">
        <v>67483.080496259994</v>
      </c>
      <c r="F267">
        <v>1864.2</v>
      </c>
      <c r="G267">
        <v>4.1297890565499902</v>
      </c>
      <c r="H267">
        <f>(Table2[[#This Row],[1Y Return vs Nifty]]-AVERAGE(Table2[1Y Return vs Nifty]))/_xlfn.STDEV.P(Table2[1Y Return vs Nifty])</f>
        <v>-0.30568886750294838</v>
      </c>
      <c r="I267">
        <v>21.3370508693822</v>
      </c>
      <c r="J267">
        <f>(Table2[[#This Row],[1M Return vs Nifty]]-AVERAGE(Table2[1M Return vs Nifty]))/_xlfn.STDEV.P(Table2[1M Return vs Nifty])</f>
        <v>1.5820243068899973</v>
      </c>
      <c r="K267">
        <v>23.8854598717081</v>
      </c>
      <c r="L267">
        <f>(Table2[[#This Row],[6M Return vs Nifty]]-AVERAGE(Table2[6M Return vs Nifty]))/_xlfn.STDEV.P(Table2[6M Return vs Nifty])</f>
        <v>0.56149996974416272</v>
      </c>
      <c r="M267">
        <v>5.3351411634605803</v>
      </c>
      <c r="N267">
        <f>(Table2[[#This Row],[1W Return vs Nifty]]-AVERAGE(Table2[1W Return vs Nifty]))/_xlfn.STDEV.P(Table2[1W Return vs Nifty])</f>
        <v>1.1610565277850617</v>
      </c>
      <c r="O267">
        <v>1800.87</v>
      </c>
      <c r="P267">
        <v>1775.54907929962</v>
      </c>
      <c r="Q267">
        <v>1630.94408431645</v>
      </c>
      <c r="R267">
        <v>61.558518007542297</v>
      </c>
      <c r="S267" s="1">
        <f>(Table2[[#This Row],[Close Price]]-Table2[[#This Row],[20D EMA]])/Table2[[#This Row],[20D EMA]]</f>
        <v>3.5166336270802533E-2</v>
      </c>
      <c r="T267" s="1">
        <f>(Table2[[#This Row],[Close Price]]-Table2[[#This Row],[50D EMA]])/Table2[[#This Row],[50D EMA]]</f>
        <v>4.9928735698677042E-2</v>
      </c>
      <c r="U267" s="1">
        <f>(Table2[[#This Row],[Close Price]]-Table2[[#This Row],[200D EMA]])/Table2[[#This Row],[200D EMA]]</f>
        <v>0.1430189532103491</v>
      </c>
      <c r="V267">
        <v>0.78304970680327002</v>
      </c>
      <c r="W267">
        <v>1833.95</v>
      </c>
      <c r="X267">
        <v>1891.15</v>
      </c>
      <c r="Y267">
        <v>1764.7</v>
      </c>
      <c r="Z267">
        <v>1912</v>
      </c>
      <c r="AA267">
        <v>1764.7</v>
      </c>
      <c r="AB267">
        <v>1912</v>
      </c>
      <c r="AC267" s="1">
        <f>(Table2[[#This Row],[Close Price]]/Table2[[#This Row],[Day Low]])-1</f>
        <v>1.6494451866190474E-2</v>
      </c>
      <c r="AD267" s="1">
        <f>(Table2[[#This Row],[Day High]]/Table2[[#This Row],[Close Price]])-1</f>
        <v>1.445660336873722E-2</v>
      </c>
      <c r="AE267" s="1">
        <f>(Table2[[#This Row],[Close Price]]/Table2[[#This Row],[Current Week Low]])-1</f>
        <v>5.6383521278404292E-2</v>
      </c>
      <c r="AF267" s="1">
        <f>(Table2[[#This Row],[Current Week High]]/Table2[[#This Row],[Close Price]])-1</f>
        <v>2.564102564102555E-2</v>
      </c>
      <c r="AG267" s="1">
        <f>(Table2[[#This Row],[Close Price]]/Table2[[#This Row],[Current Month Low]])-1</f>
        <v>5.6383521278404292E-2</v>
      </c>
      <c r="AH267" s="1">
        <f>(Table2[[#This Row],[Current Month High]]/Table2[[#This Row],[Close Price]])-1</f>
        <v>2.564102564102555E-2</v>
      </c>
      <c r="AI267">
        <v>6.8662160712369804</v>
      </c>
      <c r="AJ267">
        <v>59.340142741142699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0.06</v>
      </c>
      <c r="AM267" t="s">
        <v>3215</v>
      </c>
      <c r="AN267">
        <v>4.88</v>
      </c>
      <c r="AO267" t="s">
        <v>3215</v>
      </c>
      <c r="AP267">
        <v>6.8672521098817996E-2</v>
      </c>
      <c r="AQ267">
        <f>(Table2[[#This Row],[Sharpe Ratio]]-AVERAGE(Table2[Sharpe Ratio]))/_xlfn.STDEV.P(Table2[Sharpe Ratio])</f>
        <v>0.10126453618603511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3.1001564731023086</v>
      </c>
      <c r="AS267">
        <f>_xlfn.RANK.AVG(Table2[[#This Row],[1Y Return vs Nifty Z-Score]],Table2[1Y Return vs Nifty Z-Score])</f>
        <v>411</v>
      </c>
      <c r="AT267">
        <f>_xlfn.RANK.AVG(Table2[[#This Row],[6M Return vs Nifty Z-Score]],Table2[6M Return vs Nifty Z-Score])</f>
        <v>152</v>
      </c>
      <c r="AU267">
        <f>_xlfn.RANK.AVG(Table2[[#This Row],[Sharpe Ratio Z-Score]],Table2[Sharpe Ratio Z-Score])</f>
        <v>321</v>
      </c>
      <c r="AV267">
        <f>(Table2[[#This Row],[Rank 1Y]]+Table2[[#This Row],[Rank 6M]]+Table2[[#This Row],[Rank Sharpe]])/3</f>
        <v>294.66666666666669</v>
      </c>
    </row>
    <row r="268" spans="1:48" x14ac:dyDescent="0.3">
      <c r="A268" t="s">
        <v>1596</v>
      </c>
      <c r="B268" t="s">
        <v>1597</v>
      </c>
      <c r="C268" t="s">
        <v>3160</v>
      </c>
      <c r="D268" t="s">
        <v>161</v>
      </c>
      <c r="E268">
        <v>5969.9882770000004</v>
      </c>
      <c r="F268">
        <v>658.75</v>
      </c>
      <c r="G268">
        <v>44.475609825996997</v>
      </c>
      <c r="H268">
        <f>(Table2[[#This Row],[1Y Return vs Nifty]]-AVERAGE(Table2[1Y Return vs Nifty]))/_xlfn.STDEV.P(Table2[1Y Return vs Nifty])</f>
        <v>0.43024636794716842</v>
      </c>
      <c r="I268">
        <v>20.203824332344102</v>
      </c>
      <c r="J268">
        <f>(Table2[[#This Row],[1M Return vs Nifty]]-AVERAGE(Table2[1M Return vs Nifty]))/_xlfn.STDEV.P(Table2[1M Return vs Nifty])</f>
        <v>1.4719119343240632</v>
      </c>
      <c r="K268">
        <v>22.234399702101399</v>
      </c>
      <c r="L268">
        <f>(Table2[[#This Row],[6M Return vs Nifty]]-AVERAGE(Table2[6M Return vs Nifty]))/_xlfn.STDEV.P(Table2[6M Return vs Nifty])</f>
        <v>0.50717509630877078</v>
      </c>
      <c r="M268">
        <v>7.1595054449508204</v>
      </c>
      <c r="N268">
        <f>(Table2[[#This Row],[1W Return vs Nifty]]-AVERAGE(Table2[1W Return vs Nifty]))/_xlfn.STDEV.P(Table2[1W Return vs Nifty])</f>
        <v>1.6302227611625888</v>
      </c>
      <c r="O268">
        <v>639.67999999999995</v>
      </c>
      <c r="P268">
        <v>632.55989024610699</v>
      </c>
      <c r="Q268">
        <v>576.12303222031801</v>
      </c>
      <c r="R268">
        <v>56.805142510321801</v>
      </c>
      <c r="S268" s="1">
        <f>(Table2[[#This Row],[Close Price]]-Table2[[#This Row],[20D EMA]])/Table2[[#This Row],[20D EMA]]</f>
        <v>2.9811780890445304E-2</v>
      </c>
      <c r="T268" s="1">
        <f>(Table2[[#This Row],[Close Price]]-Table2[[#This Row],[50D EMA]])/Table2[[#This Row],[50D EMA]]</f>
        <v>4.1403367740726262E-2</v>
      </c>
      <c r="U268" s="1">
        <f>(Table2[[#This Row],[Close Price]]-Table2[[#This Row],[200D EMA]])/Table2[[#This Row],[200D EMA]]</f>
        <v>0.14341896289278053</v>
      </c>
      <c r="V268">
        <v>0.94933714783642698</v>
      </c>
      <c r="W268">
        <v>655.15</v>
      </c>
      <c r="X268">
        <v>692</v>
      </c>
      <c r="Y268">
        <v>632</v>
      </c>
      <c r="Z268">
        <v>697.9</v>
      </c>
      <c r="AA268">
        <v>631.75</v>
      </c>
      <c r="AB268">
        <v>697.9</v>
      </c>
      <c r="AC268" s="1">
        <f>(Table2[[#This Row],[Close Price]]/Table2[[#This Row],[Day Low]])-1</f>
        <v>5.4949248263755912E-3</v>
      </c>
      <c r="AD268" s="1">
        <f>(Table2[[#This Row],[Day High]]/Table2[[#This Row],[Close Price]])-1</f>
        <v>5.0474383301707837E-2</v>
      </c>
      <c r="AE268" s="1">
        <f>(Table2[[#This Row],[Close Price]]/Table2[[#This Row],[Current Week Low]])-1</f>
        <v>4.2325949367088667E-2</v>
      </c>
      <c r="AF268" s="1">
        <f>(Table2[[#This Row],[Current Week High]]/Table2[[#This Row],[Close Price]])-1</f>
        <v>5.9430740037950569E-2</v>
      </c>
      <c r="AG268" s="1">
        <f>(Table2[[#This Row],[Close Price]]/Table2[[#This Row],[Current Month Low]])-1</f>
        <v>4.2738425009893222E-2</v>
      </c>
      <c r="AH268" s="1">
        <f>(Table2[[#This Row],[Current Month High]]/Table2[[#This Row],[Close Price]])-1</f>
        <v>5.9430740037950569E-2</v>
      </c>
      <c r="AI268">
        <v>9.5559772296015293</v>
      </c>
      <c r="AJ268">
        <v>73.332456255755801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-0.01</v>
      </c>
      <c r="AM268" t="s">
        <v>3216</v>
      </c>
      <c r="AN268">
        <v>11.57</v>
      </c>
      <c r="AO268" t="s">
        <v>3215</v>
      </c>
      <c r="AQ268">
        <f>(Table2[[#This Row],[Sharpe Ratio]]-AVERAGE(Table2[Sharpe Ratio]))/_xlfn.STDEV.P(Table2[Sharpe Ratio])</f>
        <v>-0.71880726243977788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3.3207488973028134</v>
      </c>
      <c r="AS268">
        <f>_xlfn.RANK.AVG(Table2[[#This Row],[1Y Return vs Nifty Z-Score]],Table2[1Y Return vs Nifty Z-Score])</f>
        <v>182</v>
      </c>
      <c r="AT268">
        <f>_xlfn.RANK.AVG(Table2[[#This Row],[6M Return vs Nifty Z-Score]],Table2[6M Return vs Nifty Z-Score])</f>
        <v>161</v>
      </c>
      <c r="AU268">
        <f>_xlfn.RANK.AVG(Table2[[#This Row],[Sharpe Ratio Z-Score]],Table2[Sharpe Ratio Z-Score])</f>
        <v>541.5</v>
      </c>
      <c r="AV268">
        <f>(Table2[[#This Row],[Rank 1Y]]+Table2[[#This Row],[Rank 6M]]+Table2[[#This Row],[Rank Sharpe]])/3</f>
        <v>294.83333333333331</v>
      </c>
    </row>
    <row r="269" spans="1:48" x14ac:dyDescent="0.3">
      <c r="A269" t="s">
        <v>2023</v>
      </c>
      <c r="B269" t="s">
        <v>2024</v>
      </c>
      <c r="C269" t="s">
        <v>3170</v>
      </c>
      <c r="D269" t="s">
        <v>289</v>
      </c>
      <c r="E269">
        <v>3253.07778912</v>
      </c>
      <c r="F269">
        <v>130.72</v>
      </c>
      <c r="G269">
        <v>23.676527895479001</v>
      </c>
      <c r="H269">
        <f>(Table2[[#This Row],[1Y Return vs Nifty]]-AVERAGE(Table2[1Y Return vs Nifty]))/_xlfn.STDEV.P(Table2[1Y Return vs Nifty])</f>
        <v>5.0856954972987124E-2</v>
      </c>
      <c r="I269">
        <v>-0.95336841810478901</v>
      </c>
      <c r="J269">
        <f>(Table2[[#This Row],[1M Return vs Nifty]]-AVERAGE(Table2[1M Return vs Nifty]))/_xlfn.STDEV.P(Table2[1M Return vs Nifty])</f>
        <v>-0.58387180744723133</v>
      </c>
      <c r="K269">
        <v>26.695851736376699</v>
      </c>
      <c r="L269">
        <f>(Table2[[#This Row],[6M Return vs Nifty]]-AVERAGE(Table2[6M Return vs Nifty]))/_xlfn.STDEV.P(Table2[6M Return vs Nifty])</f>
        <v>0.65397036250298324</v>
      </c>
      <c r="M269">
        <v>-1.2127293178769201</v>
      </c>
      <c r="N269">
        <f>(Table2[[#This Row],[1W Return vs Nifty]]-AVERAGE(Table2[1W Return vs Nifty]))/_xlfn.STDEV.P(Table2[1W Return vs Nifty])</f>
        <v>-0.52283948001421421</v>
      </c>
      <c r="O269">
        <v>138.99</v>
      </c>
      <c r="P269">
        <v>144.50175164783701</v>
      </c>
      <c r="Q269">
        <v>128.78479695105099</v>
      </c>
      <c r="R269">
        <v>37.400299799339201</v>
      </c>
      <c r="S269" s="1">
        <f>(Table2[[#This Row],[Close Price]]-Table2[[#This Row],[20D EMA]])/Table2[[#This Row],[20D EMA]]</f>
        <v>-5.9500683502410313E-2</v>
      </c>
      <c r="T269" s="1">
        <f>(Table2[[#This Row],[Close Price]]-Table2[[#This Row],[50D EMA]])/Table2[[#This Row],[50D EMA]]</f>
        <v>-9.5374287790118334E-2</v>
      </c>
      <c r="U269" s="1">
        <f>(Table2[[#This Row],[Close Price]]-Table2[[#This Row],[200D EMA]])/Table2[[#This Row],[200D EMA]]</f>
        <v>1.5026642078603001E-2</v>
      </c>
      <c r="V269">
        <v>0.40291115424139901</v>
      </c>
      <c r="W269">
        <v>129.56</v>
      </c>
      <c r="X269">
        <v>136.38</v>
      </c>
      <c r="Y269">
        <v>129.56</v>
      </c>
      <c r="Z269">
        <v>141</v>
      </c>
      <c r="AA269">
        <v>129.56</v>
      </c>
      <c r="AB269">
        <v>141</v>
      </c>
      <c r="AC269" s="1">
        <f>(Table2[[#This Row],[Close Price]]/Table2[[#This Row],[Day Low]])-1</f>
        <v>8.9533806730472953E-3</v>
      </c>
      <c r="AD269" s="1">
        <f>(Table2[[#This Row],[Day High]]/Table2[[#This Row],[Close Price]])-1</f>
        <v>4.3298653610771121E-2</v>
      </c>
      <c r="AE269" s="1">
        <f>(Table2[[#This Row],[Close Price]]/Table2[[#This Row],[Current Week Low]])-1</f>
        <v>8.9533806730472953E-3</v>
      </c>
      <c r="AF269" s="1">
        <f>(Table2[[#This Row],[Current Week High]]/Table2[[#This Row],[Close Price]])-1</f>
        <v>7.8641370869033E-2</v>
      </c>
      <c r="AG269" s="1">
        <f>(Table2[[#This Row],[Close Price]]/Table2[[#This Row],[Current Month Low]])-1</f>
        <v>8.9533806730472953E-3</v>
      </c>
      <c r="AH269" s="1">
        <f>(Table2[[#This Row],[Current Month High]]/Table2[[#This Row],[Close Price]])-1</f>
        <v>7.8641370869033E-2</v>
      </c>
      <c r="AI269">
        <v>35.403916768665802</v>
      </c>
      <c r="AJ269">
        <v>60.196078431372499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-0.14000000000000001</v>
      </c>
      <c r="AM269" t="s">
        <v>3216</v>
      </c>
      <c r="AN269">
        <v>-6.15</v>
      </c>
      <c r="AO269" t="s">
        <v>3216</v>
      </c>
      <c r="AP269">
        <v>1.8909833965899001E-2</v>
      </c>
      <c r="AQ269">
        <f>(Table2[[#This Row],[Sharpe Ratio]]-AVERAGE(Table2[Sharpe Ratio]))/_xlfn.STDEV.P(Table2[Sharpe Ratio])</f>
        <v>-0.49299027911080551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279</v>
      </c>
      <c r="AT269">
        <f>_xlfn.RANK.AVG(Table2[[#This Row],[6M Return vs Nifty Z-Score]],Table2[6M Return vs Nifty Z-Score])</f>
        <v>138</v>
      </c>
      <c r="AU269">
        <f>_xlfn.RANK.AVG(Table2[[#This Row],[Sharpe Ratio Z-Score]],Table2[Sharpe Ratio Z-Score])</f>
        <v>468</v>
      </c>
      <c r="AV269">
        <f>(Table2[[#This Row],[Rank 1Y]]+Table2[[#This Row],[Rank 6M]]+Table2[[#This Row],[Rank Sharpe]])/3</f>
        <v>295</v>
      </c>
    </row>
    <row r="270" spans="1:48" x14ac:dyDescent="0.3">
      <c r="A270" t="s">
        <v>1875</v>
      </c>
      <c r="B270" t="s">
        <v>1876</v>
      </c>
      <c r="C270" t="s">
        <v>3156</v>
      </c>
      <c r="D270" t="s">
        <v>512</v>
      </c>
      <c r="E270">
        <v>4027.0448497399998</v>
      </c>
      <c r="F270">
        <v>69.14</v>
      </c>
      <c r="G270">
        <v>46.941838589444302</v>
      </c>
      <c r="H270">
        <f>(Table2[[#This Row],[1Y Return vs Nifty]]-AVERAGE(Table2[1Y Return vs Nifty]))/_xlfn.STDEV.P(Table2[1Y Return vs Nifty])</f>
        <v>0.47523205942864871</v>
      </c>
      <c r="I270">
        <v>46.396549816316501</v>
      </c>
      <c r="J270">
        <f>(Table2[[#This Row],[1M Return vs Nifty]]-AVERAGE(Table2[1M Return vs Nifty]))/_xlfn.STDEV.P(Table2[1M Return vs Nifty])</f>
        <v>4.0169839501512419</v>
      </c>
      <c r="K270">
        <v>34.280947191672098</v>
      </c>
      <c r="L270">
        <f>(Table2[[#This Row],[6M Return vs Nifty]]-AVERAGE(Table2[6M Return vs Nifty]))/_xlfn.STDEV.P(Table2[6M Return vs Nifty])</f>
        <v>0.90354294513178313</v>
      </c>
      <c r="M270">
        <v>16.5842584030915</v>
      </c>
      <c r="N270">
        <f>(Table2[[#This Row],[1W Return vs Nifty]]-AVERAGE(Table2[1W Return vs Nifty]))/_xlfn.STDEV.P(Table2[1W Return vs Nifty])</f>
        <v>4.0539579168808437</v>
      </c>
      <c r="O270">
        <v>61.17</v>
      </c>
      <c r="P270">
        <v>58.305916270133302</v>
      </c>
      <c r="Q270">
        <v>51.458241587204597</v>
      </c>
      <c r="R270">
        <v>79.060303464976997</v>
      </c>
      <c r="S270" s="1">
        <f>(Table2[[#This Row],[Close Price]]-Table2[[#This Row],[20D EMA]])/Table2[[#This Row],[20D EMA]]</f>
        <v>0.13029262710478992</v>
      </c>
      <c r="T270" s="1">
        <f>(Table2[[#This Row],[Close Price]]-Table2[[#This Row],[50D EMA]])/Table2[[#This Row],[50D EMA]]</f>
        <v>0.18581448372532244</v>
      </c>
      <c r="U270" s="1">
        <f>(Table2[[#This Row],[Close Price]]-Table2[[#This Row],[200D EMA]])/Table2[[#This Row],[200D EMA]]</f>
        <v>0.34361373158915093</v>
      </c>
      <c r="V270">
        <v>0.89246756865041099</v>
      </c>
      <c r="W270">
        <v>64.7</v>
      </c>
      <c r="X270">
        <v>70.349999999999994</v>
      </c>
      <c r="Y270">
        <v>57.71</v>
      </c>
      <c r="Z270">
        <v>70.39</v>
      </c>
      <c r="AA270">
        <v>57.5</v>
      </c>
      <c r="AB270">
        <v>70.39</v>
      </c>
      <c r="AC270" s="1">
        <f>(Table2[[#This Row],[Close Price]]/Table2[[#This Row],[Day Low]])-1</f>
        <v>6.862442040185468E-2</v>
      </c>
      <c r="AD270" s="1">
        <f>(Table2[[#This Row],[Day High]]/Table2[[#This Row],[Close Price]])-1</f>
        <v>1.7500723170378762E-2</v>
      </c>
      <c r="AE270" s="1">
        <f>(Table2[[#This Row],[Close Price]]/Table2[[#This Row],[Current Week Low]])-1</f>
        <v>0.19805926182637323</v>
      </c>
      <c r="AF270" s="1">
        <f>(Table2[[#This Row],[Current Week High]]/Table2[[#This Row],[Close Price]])-1</f>
        <v>1.807925947353195E-2</v>
      </c>
      <c r="AG270" s="1">
        <f>(Table2[[#This Row],[Close Price]]/Table2[[#This Row],[Current Month Low]])-1</f>
        <v>0.20243478260869563</v>
      </c>
      <c r="AH270" s="1">
        <f>(Table2[[#This Row],[Current Month High]]/Table2[[#This Row],[Close Price]])-1</f>
        <v>1.807925947353195E-2</v>
      </c>
      <c r="AI270">
        <v>1.8079259473531899</v>
      </c>
      <c r="AJ270">
        <v>107.93984962406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0.19</v>
      </c>
      <c r="AM270" t="s">
        <v>3215</v>
      </c>
      <c r="AN270">
        <v>13.46</v>
      </c>
      <c r="AO270" t="s">
        <v>3215</v>
      </c>
      <c r="AP270">
        <v>-2.5071803445728999E-2</v>
      </c>
      <c r="AQ270">
        <f>(Table2[[#This Row],[Sharpe Ratio]]-AVERAGE(Table2[Sharpe Ratio]))/_xlfn.STDEV.P(Table2[Sharpe Ratio])</f>
        <v>-1.0182090991212294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8.4315077724712886</v>
      </c>
      <c r="AS270">
        <f>_xlfn.RANK.AVG(Table2[[#This Row],[1Y Return vs Nifty Z-Score]],Table2[1Y Return vs Nifty Z-Score])</f>
        <v>165</v>
      </c>
      <c r="AT270">
        <f>_xlfn.RANK.AVG(Table2[[#This Row],[6M Return vs Nifty Z-Score]],Table2[6M Return vs Nifty Z-Score])</f>
        <v>101</v>
      </c>
      <c r="AU270">
        <f>_xlfn.RANK.AVG(Table2[[#This Row],[Sharpe Ratio Z-Score]],Table2[Sharpe Ratio Z-Score])</f>
        <v>620</v>
      </c>
      <c r="AV270">
        <f>(Table2[[#This Row],[Rank 1Y]]+Table2[[#This Row],[Rank 6M]]+Table2[[#This Row],[Rank Sharpe]])/3</f>
        <v>295.33333333333331</v>
      </c>
    </row>
    <row r="271" spans="1:48" x14ac:dyDescent="0.3">
      <c r="A271" t="s">
        <v>1632</v>
      </c>
      <c r="B271" t="s">
        <v>1633</v>
      </c>
      <c r="C271" t="s">
        <v>3162</v>
      </c>
      <c r="D271" t="s">
        <v>206</v>
      </c>
      <c r="E271">
        <v>5678.4589918199999</v>
      </c>
      <c r="F271">
        <v>465.9</v>
      </c>
      <c r="G271">
        <v>2.54424757898312</v>
      </c>
      <c r="H271">
        <f>(Table2[[#This Row],[1Y Return vs Nifty]]-AVERAGE(Table2[1Y Return vs Nifty]))/_xlfn.STDEV.P(Table2[1Y Return vs Nifty])</f>
        <v>-0.33461022337960794</v>
      </c>
      <c r="I271">
        <v>6.9836916682237398</v>
      </c>
      <c r="J271">
        <f>(Table2[[#This Row],[1M Return vs Nifty]]-AVERAGE(Table2[1M Return vs Nifty]))/_xlfn.STDEV.P(Table2[1M Return vs Nifty])</f>
        <v>0.18734955804275621</v>
      </c>
      <c r="K271">
        <v>-0.65274621624806695</v>
      </c>
      <c r="L271">
        <f>(Table2[[#This Row],[6M Return vs Nifty]]-AVERAGE(Table2[6M Return vs Nifty]))/_xlfn.STDEV.P(Table2[6M Return vs Nifty])</f>
        <v>-0.24588122968076398</v>
      </c>
      <c r="M271">
        <v>-1.1178683113525201</v>
      </c>
      <c r="N271">
        <f>(Table2[[#This Row],[1W Return vs Nifty]]-AVERAGE(Table2[1W Return vs Nifty]))/_xlfn.STDEV.P(Table2[1W Return vs Nifty])</f>
        <v>-0.49844436245079693</v>
      </c>
      <c r="O271">
        <v>466.17</v>
      </c>
      <c r="P271">
        <v>471.98139130817498</v>
      </c>
      <c r="Q271">
        <v>443.64886308595499</v>
      </c>
      <c r="R271">
        <v>49.550591334702901</v>
      </c>
      <c r="S271" s="1">
        <f>(Table2[[#This Row],[Close Price]]-Table2[[#This Row],[20D EMA]])/Table2[[#This Row],[20D EMA]]</f>
        <v>-5.7918784992607559E-4</v>
      </c>
      <c r="T271" s="1">
        <f>(Table2[[#This Row],[Close Price]]-Table2[[#This Row],[50D EMA]])/Table2[[#This Row],[50D EMA]]</f>
        <v>-1.2884811605219036E-2</v>
      </c>
      <c r="U271" s="1">
        <f>(Table2[[#This Row],[Close Price]]-Table2[[#This Row],[200D EMA]])/Table2[[#This Row],[200D EMA]]</f>
        <v>5.0154838128670991E-2</v>
      </c>
      <c r="V271">
        <v>0.65567107937144797</v>
      </c>
      <c r="W271">
        <v>460</v>
      </c>
      <c r="X271">
        <v>480</v>
      </c>
      <c r="Y271">
        <v>460</v>
      </c>
      <c r="Z271">
        <v>486</v>
      </c>
      <c r="AA271">
        <v>460</v>
      </c>
      <c r="AB271">
        <v>486</v>
      </c>
      <c r="AC271" s="1">
        <f>(Table2[[#This Row],[Close Price]]/Table2[[#This Row],[Day Low]])-1</f>
        <v>1.2826086956521765E-2</v>
      </c>
      <c r="AD271" s="1">
        <f>(Table2[[#This Row],[Day High]]/Table2[[#This Row],[Close Price]])-1</f>
        <v>3.0264005151320106E-2</v>
      </c>
      <c r="AE271" s="1">
        <f>(Table2[[#This Row],[Close Price]]/Table2[[#This Row],[Current Week Low]])-1</f>
        <v>1.2826086956521765E-2</v>
      </c>
      <c r="AF271" s="1">
        <f>(Table2[[#This Row],[Current Week High]]/Table2[[#This Row],[Close Price]])-1</f>
        <v>4.3142305215711607E-2</v>
      </c>
      <c r="AG271" s="1">
        <f>(Table2[[#This Row],[Close Price]]/Table2[[#This Row],[Current Month Low]])-1</f>
        <v>1.2826086956521765E-2</v>
      </c>
      <c r="AH271" s="1">
        <f>(Table2[[#This Row],[Current Month High]]/Table2[[#This Row],[Close Price]])-1</f>
        <v>4.3142305215711607E-2</v>
      </c>
      <c r="AI271">
        <v>16.441296415539799</v>
      </c>
      <c r="AJ271">
        <v>47.296870060069502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-0.05</v>
      </c>
      <c r="AM271" t="s">
        <v>3216</v>
      </c>
      <c r="AN271">
        <v>2.59</v>
      </c>
      <c r="AO271" t="s">
        <v>3215</v>
      </c>
      <c r="AP271">
        <v>0.16852360745092901</v>
      </c>
      <c r="AQ271">
        <f>(Table2[[#This Row],[Sharpe Ratio]]-AVERAGE(Table2[Sharpe Ratio]))/_xlfn.STDEV.P(Table2[Sharpe Ratio])</f>
        <v>1.2936637472429082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425</v>
      </c>
      <c r="AT271">
        <f>_xlfn.RANK.AVG(Table2[[#This Row],[6M Return vs Nifty Z-Score]],Table2[6M Return vs Nifty Z-Score])</f>
        <v>391</v>
      </c>
      <c r="AU271">
        <f>_xlfn.RANK.AVG(Table2[[#This Row],[Sharpe Ratio Z-Score]],Table2[Sharpe Ratio Z-Score])</f>
        <v>70</v>
      </c>
      <c r="AV271">
        <f>(Table2[[#This Row],[Rank 1Y]]+Table2[[#This Row],[Rank 6M]]+Table2[[#This Row],[Rank Sharpe]])/3</f>
        <v>295.33333333333331</v>
      </c>
    </row>
    <row r="272" spans="1:48" x14ac:dyDescent="0.3">
      <c r="A272" t="s">
        <v>334</v>
      </c>
      <c r="B272" t="s">
        <v>335</v>
      </c>
      <c r="C272" t="s">
        <v>3156</v>
      </c>
      <c r="D272" t="s">
        <v>34</v>
      </c>
      <c r="E272">
        <v>75564.679334100001</v>
      </c>
      <c r="F272">
        <v>561</v>
      </c>
      <c r="G272">
        <v>8.0521639076904705</v>
      </c>
      <c r="H272">
        <f>(Table2[[#This Row],[1Y Return vs Nifty]]-AVERAGE(Table2[1Y Return vs Nifty]))/_xlfn.STDEV.P(Table2[1Y Return vs Nifty])</f>
        <v>-0.23414208013944396</v>
      </c>
      <c r="I272">
        <v>14.3825130455806</v>
      </c>
      <c r="J272">
        <f>(Table2[[#This Row],[1M Return vs Nifty]]-AVERAGE(Table2[1M Return vs Nifty]))/_xlfn.STDEV.P(Table2[1M Return vs Nifty])</f>
        <v>0.90627181182415228</v>
      </c>
      <c r="K272">
        <v>-2.9631951758428898</v>
      </c>
      <c r="L272">
        <f>(Table2[[#This Row],[6M Return vs Nifty]]-AVERAGE(Table2[6M Return vs Nifty]))/_xlfn.STDEV.P(Table2[6M Return vs Nifty])</f>
        <v>-0.32190198871755937</v>
      </c>
      <c r="M272">
        <v>-2.3453684687924898</v>
      </c>
      <c r="N272">
        <f>(Table2[[#This Row],[1W Return vs Nifty]]-AVERAGE(Table2[1W Return vs Nifty]))/_xlfn.STDEV.P(Table2[1W Return vs Nifty])</f>
        <v>-0.81411685789452726</v>
      </c>
      <c r="O272">
        <v>553.08000000000004</v>
      </c>
      <c r="P272">
        <v>543.06198284995105</v>
      </c>
      <c r="Q272">
        <v>518.262530957085</v>
      </c>
      <c r="R272">
        <v>51.2166464850579</v>
      </c>
      <c r="S272" s="1">
        <f>(Table2[[#This Row],[Close Price]]-Table2[[#This Row],[20D EMA]])/Table2[[#This Row],[20D EMA]]</f>
        <v>1.4319809069212335E-2</v>
      </c>
      <c r="T272" s="1">
        <f>(Table2[[#This Row],[Close Price]]-Table2[[#This Row],[50D EMA]])/Table2[[#This Row],[50D EMA]]</f>
        <v>3.3031251894878551E-2</v>
      </c>
      <c r="U272" s="1">
        <f>(Table2[[#This Row],[Close Price]]-Table2[[#This Row],[200D EMA]])/Table2[[#This Row],[200D EMA]]</f>
        <v>8.2462972895206071E-2</v>
      </c>
      <c r="V272">
        <v>1.58120921083191</v>
      </c>
      <c r="W272">
        <v>556.35</v>
      </c>
      <c r="X272">
        <v>576.4</v>
      </c>
      <c r="Y272">
        <v>556.35</v>
      </c>
      <c r="Z272">
        <v>596.85</v>
      </c>
      <c r="AA272">
        <v>556.35</v>
      </c>
      <c r="AB272">
        <v>596.85</v>
      </c>
      <c r="AC272" s="1">
        <f>(Table2[[#This Row],[Close Price]]/Table2[[#This Row],[Day Low]])-1</f>
        <v>8.3580479913722971E-3</v>
      </c>
      <c r="AD272" s="1">
        <f>(Table2[[#This Row],[Day High]]/Table2[[#This Row],[Close Price]])-1</f>
        <v>2.7450980392156765E-2</v>
      </c>
      <c r="AE272" s="1">
        <f>(Table2[[#This Row],[Close Price]]/Table2[[#This Row],[Current Week Low]])-1</f>
        <v>8.3580479913722971E-3</v>
      </c>
      <c r="AF272" s="1">
        <f>(Table2[[#This Row],[Current Week High]]/Table2[[#This Row],[Close Price]])-1</f>
        <v>6.3903743315508077E-2</v>
      </c>
      <c r="AG272" s="1">
        <f>(Table2[[#This Row],[Close Price]]/Table2[[#This Row],[Current Month Low]])-1</f>
        <v>8.3580479913722971E-3</v>
      </c>
      <c r="AH272" s="1">
        <f>(Table2[[#This Row],[Current Month High]]/Table2[[#This Row],[Close Price]])-1</f>
        <v>6.3903743315508077E-2</v>
      </c>
      <c r="AI272">
        <v>12.780748663101599</v>
      </c>
      <c r="AJ272">
        <v>43.5149654643131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</v>
      </c>
      <c r="AM272" t="s">
        <v>3217</v>
      </c>
      <c r="AN272">
        <v>12</v>
      </c>
      <c r="AO272" t="s">
        <v>3215</v>
      </c>
      <c r="AP272">
        <v>0.15249047233368801</v>
      </c>
      <c r="AQ272">
        <f>(Table2[[#This Row],[Sharpe Ratio]]-AVERAGE(Table2[Sharpe Ratio]))/_xlfn.STDEV.P(Table2[Sharpe Ratio])</f>
        <v>1.1021996544322421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0.63831053950486383</v>
      </c>
      <c r="AS272">
        <f>_xlfn.RANK.AVG(Table2[[#This Row],[1Y Return vs Nifty Z-Score]],Table2[1Y Return vs Nifty Z-Score])</f>
        <v>374</v>
      </c>
      <c r="AT272">
        <f>_xlfn.RANK.AVG(Table2[[#This Row],[6M Return vs Nifty Z-Score]],Table2[6M Return vs Nifty Z-Score])</f>
        <v>417</v>
      </c>
      <c r="AU272">
        <f>_xlfn.RANK.AVG(Table2[[#This Row],[Sharpe Ratio Z-Score]],Table2[Sharpe Ratio Z-Score])</f>
        <v>98</v>
      </c>
      <c r="AV272">
        <f>(Table2[[#This Row],[Rank 1Y]]+Table2[[#This Row],[Rank 6M]]+Table2[[#This Row],[Rank Sharpe]])/3</f>
        <v>296.33333333333331</v>
      </c>
    </row>
    <row r="273" spans="1:48" x14ac:dyDescent="0.3">
      <c r="A273" t="s">
        <v>1821</v>
      </c>
      <c r="B273" t="s">
        <v>1822</v>
      </c>
      <c r="C273" t="s">
        <v>3162</v>
      </c>
      <c r="D273" t="s">
        <v>206</v>
      </c>
      <c r="E273">
        <v>4297.4050312500003</v>
      </c>
      <c r="F273">
        <v>658.75</v>
      </c>
      <c r="G273">
        <v>41.818849728058197</v>
      </c>
      <c r="H273">
        <f>(Table2[[#This Row],[1Y Return vs Nifty]]-AVERAGE(Table2[1Y Return vs Nifty]))/_xlfn.STDEV.P(Table2[1Y Return vs Nifty])</f>
        <v>0.38178525522414508</v>
      </c>
      <c r="I273">
        <v>5.6938754596834702</v>
      </c>
      <c r="J273">
        <f>(Table2[[#This Row],[1M Return vs Nifty]]-AVERAGE(Table2[1M Return vs Nifty]))/_xlfn.STDEV.P(Table2[1M Return vs Nifty])</f>
        <v>6.2021816188444205E-2</v>
      </c>
      <c r="K273">
        <v>2.2064264542453502</v>
      </c>
      <c r="L273">
        <f>(Table2[[#This Row],[6M Return vs Nifty]]-AVERAGE(Table2[6M Return vs Nifty]))/_xlfn.STDEV.P(Table2[6M Return vs Nifty])</f>
        <v>-0.15180580086614601</v>
      </c>
      <c r="M273">
        <v>6.5412884928081301</v>
      </c>
      <c r="N273">
        <f>(Table2[[#This Row],[1W Return vs Nifty]]-AVERAGE(Table2[1W Return vs Nifty]))/_xlfn.STDEV.P(Table2[1W Return vs Nifty])</f>
        <v>1.4712377811398516</v>
      </c>
      <c r="O273">
        <v>661.65</v>
      </c>
      <c r="P273">
        <v>685.95117089385303</v>
      </c>
      <c r="Q273">
        <v>642.387620153169</v>
      </c>
      <c r="R273">
        <v>51.539385498336998</v>
      </c>
      <c r="S273" s="1">
        <f>(Table2[[#This Row],[Close Price]]-Table2[[#This Row],[20D EMA]])/Table2[[#This Row],[20D EMA]]</f>
        <v>-4.3829819390916302E-3</v>
      </c>
      <c r="T273" s="1">
        <f>(Table2[[#This Row],[Close Price]]-Table2[[#This Row],[50D EMA]])/Table2[[#This Row],[50D EMA]]</f>
        <v>-3.9654675213116962E-2</v>
      </c>
      <c r="U273" s="1">
        <f>(Table2[[#This Row],[Close Price]]-Table2[[#This Row],[200D EMA]])/Table2[[#This Row],[200D EMA]]</f>
        <v>2.5471194234611194E-2</v>
      </c>
      <c r="V273">
        <v>0.38891785298485199</v>
      </c>
      <c r="W273">
        <v>655.1</v>
      </c>
      <c r="X273">
        <v>686.5</v>
      </c>
      <c r="Y273">
        <v>630.45000000000005</v>
      </c>
      <c r="Z273">
        <v>725</v>
      </c>
      <c r="AA273">
        <v>630.45000000000005</v>
      </c>
      <c r="AB273">
        <v>725</v>
      </c>
      <c r="AC273" s="1">
        <f>(Table2[[#This Row],[Close Price]]/Table2[[#This Row],[Day Low]])-1</f>
        <v>5.5716684475652922E-3</v>
      </c>
      <c r="AD273" s="1">
        <f>(Table2[[#This Row],[Day High]]/Table2[[#This Row],[Close Price]])-1</f>
        <v>4.2125237191650955E-2</v>
      </c>
      <c r="AE273" s="1">
        <f>(Table2[[#This Row],[Close Price]]/Table2[[#This Row],[Current Week Low]])-1</f>
        <v>4.4888571655166798E-2</v>
      </c>
      <c r="AF273" s="1">
        <f>(Table2[[#This Row],[Current Week High]]/Table2[[#This Row],[Close Price]])-1</f>
        <v>0.10056925996204935</v>
      </c>
      <c r="AG273" s="1">
        <f>(Table2[[#This Row],[Close Price]]/Table2[[#This Row],[Current Month Low]])-1</f>
        <v>4.4888571655166798E-2</v>
      </c>
      <c r="AH273" s="1">
        <f>(Table2[[#This Row],[Current Month High]]/Table2[[#This Row],[Close Price]])-1</f>
        <v>0.10056925996204935</v>
      </c>
      <c r="AI273">
        <v>25.601518026565401</v>
      </c>
      <c r="AJ273">
        <v>68.392126789366003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-0.05</v>
      </c>
      <c r="AM273" t="s">
        <v>3216</v>
      </c>
      <c r="AN273">
        <v>3.83</v>
      </c>
      <c r="AO273" t="s">
        <v>3215</v>
      </c>
      <c r="AP273">
        <v>6.4097359130916007E-2</v>
      </c>
      <c r="AQ273">
        <f>(Table2[[#This Row],[Sharpe Ratio]]-AVERAGE(Table2[Sharpe Ratio]))/_xlfn.STDEV.P(Table2[Sharpe Ratio])</f>
        <v>4.6628981178191115E-2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193</v>
      </c>
      <c r="AT273">
        <f>_xlfn.RANK.AVG(Table2[[#This Row],[6M Return vs Nifty Z-Score]],Table2[6M Return vs Nifty Z-Score])</f>
        <v>364</v>
      </c>
      <c r="AU273">
        <f>_xlfn.RANK.AVG(Table2[[#This Row],[Sharpe Ratio Z-Score]],Table2[Sharpe Ratio Z-Score])</f>
        <v>336</v>
      </c>
      <c r="AV273">
        <f>(Table2[[#This Row],[Rank 1Y]]+Table2[[#This Row],[Rank 6M]]+Table2[[#This Row],[Rank Sharpe]])/3</f>
        <v>297.66666666666669</v>
      </c>
    </row>
    <row r="274" spans="1:48" x14ac:dyDescent="0.3">
      <c r="A274" t="s">
        <v>661</v>
      </c>
      <c r="B274" t="s">
        <v>662</v>
      </c>
      <c r="C274" t="s">
        <v>3169</v>
      </c>
      <c r="D274" t="s">
        <v>138</v>
      </c>
      <c r="E274">
        <v>27455.7081722</v>
      </c>
      <c r="F274">
        <v>1124.2</v>
      </c>
      <c r="G274">
        <v>37.628473036680603</v>
      </c>
      <c r="H274">
        <f>(Table2[[#This Row],[1Y Return vs Nifty]]-AVERAGE(Table2[1Y Return vs Nifty]))/_xlfn.STDEV.P(Table2[1Y Return vs Nifty])</f>
        <v>0.30534993185779091</v>
      </c>
      <c r="I274">
        <v>-13.639776745593201</v>
      </c>
      <c r="J274">
        <f>(Table2[[#This Row],[1M Return vs Nifty]]-AVERAGE(Table2[1M Return vs Nifty]))/_xlfn.STDEV.P(Table2[1M Return vs Nifty])</f>
        <v>-1.8165737206331991</v>
      </c>
      <c r="K274">
        <v>-6.8594254675822501</v>
      </c>
      <c r="L274">
        <f>(Table2[[#This Row],[6M Return vs Nifty]]-AVERAGE(Table2[6M Return vs Nifty]))/_xlfn.STDEV.P(Table2[6M Return vs Nifty])</f>
        <v>-0.45009974999254715</v>
      </c>
      <c r="M274">
        <v>-8.0067693651044696</v>
      </c>
      <c r="N274">
        <f>(Table2[[#This Row],[1W Return vs Nifty]]-AVERAGE(Table2[1W Return vs Nifty]))/_xlfn.STDEV.P(Table2[1W Return vs Nifty])</f>
        <v>-2.2700421690353307</v>
      </c>
      <c r="O274">
        <v>1217.25</v>
      </c>
      <c r="P274">
        <v>1250.1481215589299</v>
      </c>
      <c r="Q274">
        <v>1142.9172648533099</v>
      </c>
      <c r="R274">
        <v>31.612530664162598</v>
      </c>
      <c r="S274" s="1">
        <f>(Table2[[#This Row],[Close Price]]-Table2[[#This Row],[20D EMA]])/Table2[[#This Row],[20D EMA]]</f>
        <v>-7.644280139659064E-2</v>
      </c>
      <c r="T274" s="1">
        <f>(Table2[[#This Row],[Close Price]]-Table2[[#This Row],[50D EMA]])/Table2[[#This Row],[50D EMA]]</f>
        <v>-0.1007465590572364</v>
      </c>
      <c r="U274" s="1">
        <f>(Table2[[#This Row],[Close Price]]-Table2[[#This Row],[200D EMA]])/Table2[[#This Row],[200D EMA]]</f>
        <v>-1.6376745219359494E-2</v>
      </c>
      <c r="V274">
        <v>0.84103845307361202</v>
      </c>
      <c r="W274">
        <v>1116.2</v>
      </c>
      <c r="X274">
        <v>1181.0999999999999</v>
      </c>
      <c r="Y274">
        <v>1116.2</v>
      </c>
      <c r="Z274">
        <v>1260</v>
      </c>
      <c r="AA274">
        <v>1116.2</v>
      </c>
      <c r="AB274">
        <v>1284.7</v>
      </c>
      <c r="AC274" s="1">
        <f>(Table2[[#This Row],[Close Price]]/Table2[[#This Row],[Day Low]])-1</f>
        <v>7.167174341515814E-3</v>
      </c>
      <c r="AD274" s="1">
        <f>(Table2[[#This Row],[Day High]]/Table2[[#This Row],[Close Price]])-1</f>
        <v>5.0613769791851837E-2</v>
      </c>
      <c r="AE274" s="1">
        <f>(Table2[[#This Row],[Close Price]]/Table2[[#This Row],[Current Week Low]])-1</f>
        <v>7.167174341515814E-3</v>
      </c>
      <c r="AF274" s="1">
        <f>(Table2[[#This Row],[Current Week High]]/Table2[[#This Row],[Close Price]])-1</f>
        <v>0.12079701120797015</v>
      </c>
      <c r="AG274" s="1">
        <f>(Table2[[#This Row],[Close Price]]/Table2[[#This Row],[Current Month Low]])-1</f>
        <v>7.167174341515814E-3</v>
      </c>
      <c r="AH274" s="1">
        <f>(Table2[[#This Row],[Current Month High]]/Table2[[#This Row],[Close Price]])-1</f>
        <v>0.14276819071339619</v>
      </c>
      <c r="AI274">
        <v>29.256360078277801</v>
      </c>
      <c r="AJ274">
        <v>69.039921810390197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0.05</v>
      </c>
      <c r="AM274" t="s">
        <v>3215</v>
      </c>
      <c r="AN274">
        <v>-6.39</v>
      </c>
      <c r="AO274" t="s">
        <v>3216</v>
      </c>
      <c r="AP274">
        <v>0.10492837067180499</v>
      </c>
      <c r="AQ274">
        <f>(Table2[[#This Row],[Sharpe Ratio]]-AVERAGE(Table2[Sharpe Ratio]))/_xlfn.STDEV.P(Table2[Sharpe Ratio])</f>
        <v>0.53422373579430638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210</v>
      </c>
      <c r="AT274">
        <f>_xlfn.RANK.AVG(Table2[[#This Row],[6M Return vs Nifty Z-Score]],Table2[6M Return vs Nifty Z-Score])</f>
        <v>473</v>
      </c>
      <c r="AU274">
        <f>_xlfn.RANK.AVG(Table2[[#This Row],[Sharpe Ratio Z-Score]],Table2[Sharpe Ratio Z-Score])</f>
        <v>213</v>
      </c>
      <c r="AV274">
        <f>(Table2[[#This Row],[Rank 1Y]]+Table2[[#This Row],[Rank 6M]]+Table2[[#This Row],[Rank Sharpe]])/3</f>
        <v>298.66666666666669</v>
      </c>
    </row>
    <row r="275" spans="1:48" x14ac:dyDescent="0.3">
      <c r="A275" t="s">
        <v>312</v>
      </c>
      <c r="B275" t="s">
        <v>313</v>
      </c>
      <c r="C275" t="s">
        <v>3165</v>
      </c>
      <c r="D275" t="s">
        <v>173</v>
      </c>
      <c r="E275">
        <v>83235.242437919995</v>
      </c>
      <c r="F275">
        <v>239.04</v>
      </c>
      <c r="G275">
        <v>65.747358806270498</v>
      </c>
      <c r="H275">
        <f>(Table2[[#This Row],[1Y Return vs Nifty]]-AVERAGE(Table2[1Y Return vs Nifty]))/_xlfn.STDEV.P(Table2[1Y Return vs Nifty])</f>
        <v>0.81825754966758757</v>
      </c>
      <c r="I275">
        <v>-0.98559409852901403</v>
      </c>
      <c r="J275">
        <f>(Table2[[#This Row],[1M Return vs Nifty]]-AVERAGE(Table2[1M Return vs Nifty]))/_xlfn.STDEV.P(Table2[1M Return vs Nifty])</f>
        <v>-0.58700308439238424</v>
      </c>
      <c r="K275">
        <v>-24.782914160596899</v>
      </c>
      <c r="L275">
        <f>(Table2[[#This Row],[6M Return vs Nifty]]-AVERAGE(Table2[6M Return vs Nifty]))/_xlfn.STDEV.P(Table2[6M Return vs Nifty])</f>
        <v>-1.0398367400143227</v>
      </c>
      <c r="M275">
        <v>1.52622732306924</v>
      </c>
      <c r="N275">
        <f>(Table2[[#This Row],[1W Return vs Nifty]]-AVERAGE(Table2[1W Return vs Nifty]))/_xlfn.STDEV.P(Table2[1W Return vs Nifty])</f>
        <v>0.18152969869355703</v>
      </c>
      <c r="O275">
        <v>244.04</v>
      </c>
      <c r="P275">
        <v>258.29426600542502</v>
      </c>
      <c r="Q275">
        <v>253.45013881211699</v>
      </c>
      <c r="R275">
        <v>47.270698242861698</v>
      </c>
      <c r="S275" s="1">
        <f>(Table2[[#This Row],[Close Price]]-Table2[[#This Row],[20D EMA]])/Table2[[#This Row],[20D EMA]]</f>
        <v>-2.0488444517292249E-2</v>
      </c>
      <c r="T275" s="1">
        <f>(Table2[[#This Row],[Close Price]]-Table2[[#This Row],[50D EMA]])/Table2[[#This Row],[50D EMA]]</f>
        <v>-7.4543915756227513E-2</v>
      </c>
      <c r="U275" s="1">
        <f>(Table2[[#This Row],[Close Price]]-Table2[[#This Row],[200D EMA]])/Table2[[#This Row],[200D EMA]]</f>
        <v>-5.6855912092434312E-2</v>
      </c>
      <c r="V275">
        <v>1.4152385182149601</v>
      </c>
      <c r="W275">
        <v>237.4</v>
      </c>
      <c r="X275">
        <v>245.5</v>
      </c>
      <c r="Y275">
        <v>229.5</v>
      </c>
      <c r="Z275">
        <v>249.4</v>
      </c>
      <c r="AA275">
        <v>229.5</v>
      </c>
      <c r="AB275">
        <v>249.4</v>
      </c>
      <c r="AC275" s="1">
        <f>(Table2[[#This Row],[Close Price]]/Table2[[#This Row],[Day Low]])-1</f>
        <v>6.908171861836454E-3</v>
      </c>
      <c r="AD275" s="1">
        <f>(Table2[[#This Row],[Day High]]/Table2[[#This Row],[Close Price]])-1</f>
        <v>2.702476572958501E-2</v>
      </c>
      <c r="AE275" s="1">
        <f>(Table2[[#This Row],[Close Price]]/Table2[[#This Row],[Current Week Low]])-1</f>
        <v>4.1568627450980333E-2</v>
      </c>
      <c r="AF275" s="1">
        <f>(Table2[[#This Row],[Current Week High]]/Table2[[#This Row],[Close Price]])-1</f>
        <v>4.3340026773761808E-2</v>
      </c>
      <c r="AG275" s="1">
        <f>(Table2[[#This Row],[Close Price]]/Table2[[#This Row],[Current Month Low]])-1</f>
        <v>4.1568627450980333E-2</v>
      </c>
      <c r="AH275" s="1">
        <f>(Table2[[#This Row],[Current Month High]]/Table2[[#This Row],[Close Price]])-1</f>
        <v>4.3340026773761808E-2</v>
      </c>
      <c r="AI275">
        <v>40.290327978580997</v>
      </c>
      <c r="AJ275">
        <v>96.014760147601393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-0.15</v>
      </c>
      <c r="AM275" t="s">
        <v>3216</v>
      </c>
      <c r="AN275">
        <v>6.86</v>
      </c>
      <c r="AO275" t="s">
        <v>3215</v>
      </c>
      <c r="AP275">
        <v>0.14814286493529799</v>
      </c>
      <c r="AQ275">
        <f>(Table2[[#This Row],[Sharpe Ratio]]-AVERAGE(Table2[Sharpe Ratio]))/_xlfn.STDEV.P(Table2[Sharpe Ratio])</f>
        <v>1.0502815049036098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119</v>
      </c>
      <c r="AT275">
        <f>_xlfn.RANK.AVG(Table2[[#This Row],[6M Return vs Nifty Z-Score]],Table2[6M Return vs Nifty Z-Score])</f>
        <v>676</v>
      </c>
      <c r="AU275">
        <f>_xlfn.RANK.AVG(Table2[[#This Row],[Sharpe Ratio Z-Score]],Table2[Sharpe Ratio Z-Score])</f>
        <v>108</v>
      </c>
      <c r="AV275">
        <f>(Table2[[#This Row],[Rank 1Y]]+Table2[[#This Row],[Rank 6M]]+Table2[[#This Row],[Rank Sharpe]])/3</f>
        <v>301</v>
      </c>
    </row>
    <row r="276" spans="1:48" x14ac:dyDescent="0.3">
      <c r="A276" t="s">
        <v>1726</v>
      </c>
      <c r="B276" t="s">
        <v>1727</v>
      </c>
      <c r="C276" t="s">
        <v>3165</v>
      </c>
      <c r="D276" t="s">
        <v>206</v>
      </c>
      <c r="E276">
        <v>4919.6873519849996</v>
      </c>
      <c r="F276">
        <v>7243.95</v>
      </c>
      <c r="G276">
        <v>45.691473886702198</v>
      </c>
      <c r="H276">
        <f>(Table2[[#This Row],[1Y Return vs Nifty]]-AVERAGE(Table2[1Y Return vs Nifty]))/_xlfn.STDEV.P(Table2[1Y Return vs Nifty])</f>
        <v>0.45242455608971893</v>
      </c>
      <c r="I276">
        <v>1.01095390396442</v>
      </c>
      <c r="J276">
        <f>(Table2[[#This Row],[1M Return vs Nifty]]-AVERAGE(Table2[1M Return vs Nifty]))/_xlfn.STDEV.P(Table2[1M Return vs Nifty])</f>
        <v>-0.39300424099172232</v>
      </c>
      <c r="K276">
        <v>-14.484119271801999</v>
      </c>
      <c r="L276">
        <f>(Table2[[#This Row],[6M Return vs Nifty]]-AVERAGE(Table2[6M Return vs Nifty]))/_xlfn.STDEV.P(Table2[6M Return vs Nifty])</f>
        <v>-0.70097523807153317</v>
      </c>
      <c r="M276">
        <v>-2.2536779297852099</v>
      </c>
      <c r="N276">
        <f>(Table2[[#This Row],[1W Return vs Nifty]]-AVERAGE(Table2[1W Return vs Nifty]))/_xlfn.STDEV.P(Table2[1W Return vs Nifty])</f>
        <v>-0.79053707985411226</v>
      </c>
      <c r="O276">
        <v>7436.85</v>
      </c>
      <c r="P276">
        <v>7509.4028386005702</v>
      </c>
      <c r="Q276">
        <v>7030.0172865929098</v>
      </c>
      <c r="R276">
        <v>41.407554064474198</v>
      </c>
      <c r="S276" s="1">
        <f>(Table2[[#This Row],[Close Price]]-Table2[[#This Row],[20D EMA]])/Table2[[#This Row],[20D EMA]]</f>
        <v>-2.5938401339276784E-2</v>
      </c>
      <c r="T276" s="1">
        <f>(Table2[[#This Row],[Close Price]]-Table2[[#This Row],[50D EMA]])/Table2[[#This Row],[50D EMA]]</f>
        <v>-3.5349393860729335E-2</v>
      </c>
      <c r="U276" s="1">
        <f>(Table2[[#This Row],[Close Price]]-Table2[[#This Row],[200D EMA]])/Table2[[#This Row],[200D EMA]]</f>
        <v>3.0431321102877718E-2</v>
      </c>
      <c r="V276">
        <v>0.47376693978324502</v>
      </c>
      <c r="W276">
        <v>7210</v>
      </c>
      <c r="X276">
        <v>7464.3</v>
      </c>
      <c r="Y276">
        <v>7210</v>
      </c>
      <c r="Z276">
        <v>7769.95</v>
      </c>
      <c r="AA276">
        <v>7210</v>
      </c>
      <c r="AB276">
        <v>7769.95</v>
      </c>
      <c r="AC276" s="1">
        <f>(Table2[[#This Row],[Close Price]]/Table2[[#This Row],[Day Low]])-1</f>
        <v>4.7087378640775501E-3</v>
      </c>
      <c r="AD276" s="1">
        <f>(Table2[[#This Row],[Day High]]/Table2[[#This Row],[Close Price]])-1</f>
        <v>3.0418487151347096E-2</v>
      </c>
      <c r="AE276" s="1">
        <f>(Table2[[#This Row],[Close Price]]/Table2[[#This Row],[Current Week Low]])-1</f>
        <v>4.7087378640775501E-3</v>
      </c>
      <c r="AF276" s="1">
        <f>(Table2[[#This Row],[Current Week High]]/Table2[[#This Row],[Close Price]])-1</f>
        <v>7.2612317865253129E-2</v>
      </c>
      <c r="AG276" s="1">
        <f>(Table2[[#This Row],[Close Price]]/Table2[[#This Row],[Current Month Low]])-1</f>
        <v>4.7087378640775501E-3</v>
      </c>
      <c r="AH276" s="1">
        <f>(Table2[[#This Row],[Current Month High]]/Table2[[#This Row],[Close Price]])-1</f>
        <v>7.2612317865253129E-2</v>
      </c>
      <c r="AI276">
        <v>25.386011775343501</v>
      </c>
      <c r="AJ276">
        <v>84.324427480916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0.03</v>
      </c>
      <c r="AM276" t="s">
        <v>3215</v>
      </c>
      <c r="AN276">
        <v>-0.23</v>
      </c>
      <c r="AO276" t="s">
        <v>3216</v>
      </c>
      <c r="AP276">
        <v>0.123579265279883</v>
      </c>
      <c r="AQ276">
        <f>(Table2[[#This Row],[Sharpe Ratio]]-AVERAGE(Table2[Sharpe Ratio]))/_xlfn.STDEV.P(Table2[Sharpe Ratio])</f>
        <v>0.75694852356229581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171</v>
      </c>
      <c r="AT276">
        <f>_xlfn.RANK.AVG(Table2[[#This Row],[6M Return vs Nifty Z-Score]],Table2[6M Return vs Nifty Z-Score])</f>
        <v>576</v>
      </c>
      <c r="AU276">
        <f>_xlfn.RANK.AVG(Table2[[#This Row],[Sharpe Ratio Z-Score]],Table2[Sharpe Ratio Z-Score])</f>
        <v>156</v>
      </c>
      <c r="AV276">
        <f>(Table2[[#This Row],[Rank 1Y]]+Table2[[#This Row],[Rank 6M]]+Table2[[#This Row],[Rank Sharpe]])/3</f>
        <v>301</v>
      </c>
    </row>
    <row r="277" spans="1:48" x14ac:dyDescent="0.3">
      <c r="A277" t="s">
        <v>841</v>
      </c>
      <c r="B277" t="s">
        <v>842</v>
      </c>
      <c r="C277" t="s">
        <v>3165</v>
      </c>
      <c r="D277" t="s">
        <v>554</v>
      </c>
      <c r="E277">
        <v>18546.189671425</v>
      </c>
      <c r="F277">
        <v>1212.6500000000001</v>
      </c>
      <c r="G277">
        <v>7.4270171952241899</v>
      </c>
      <c r="H277">
        <f>(Table2[[#This Row],[1Y Return vs Nifty]]-AVERAGE(Table2[1Y Return vs Nifty]))/_xlfn.STDEV.P(Table2[1Y Return vs Nifty])</f>
        <v>-0.24554518173102532</v>
      </c>
      <c r="I277">
        <v>-0.24543474541516</v>
      </c>
      <c r="J277">
        <f>(Table2[[#This Row],[1M Return vs Nifty]]-AVERAGE(Table2[1M Return vs Nifty]))/_xlfn.STDEV.P(Table2[1M Return vs Nifty])</f>
        <v>-0.51508392279098825</v>
      </c>
      <c r="K277">
        <v>6.4173323236120003</v>
      </c>
      <c r="L277">
        <f>(Table2[[#This Row],[6M Return vs Nifty]]-AVERAGE(Table2[6M Return vs Nifty]))/_xlfn.STDEV.P(Table2[6M Return vs Nifty])</f>
        <v>-1.3254261308272572E-2</v>
      </c>
      <c r="M277">
        <v>-0.553694667630096</v>
      </c>
      <c r="N277">
        <f>(Table2[[#This Row],[1W Return vs Nifty]]-AVERAGE(Table2[1W Return vs Nifty]))/_xlfn.STDEV.P(Table2[1W Return vs Nifty])</f>
        <v>-0.35335753627159194</v>
      </c>
      <c r="O277">
        <v>1255.31</v>
      </c>
      <c r="P277">
        <v>1323.1397002266201</v>
      </c>
      <c r="Q277">
        <v>1278.9087040659699</v>
      </c>
      <c r="R277">
        <v>40.808793699232503</v>
      </c>
      <c r="S277" s="1">
        <f>(Table2[[#This Row],[Close Price]]-Table2[[#This Row],[20D EMA]])/Table2[[#This Row],[20D EMA]]</f>
        <v>-3.3983637507866468E-2</v>
      </c>
      <c r="T277" s="1">
        <f>(Table2[[#This Row],[Close Price]]-Table2[[#This Row],[50D EMA]])/Table2[[#This Row],[50D EMA]]</f>
        <v>-8.3505694982696041E-2</v>
      </c>
      <c r="U277" s="1">
        <f>(Table2[[#This Row],[Close Price]]-Table2[[#This Row],[200D EMA]])/Table2[[#This Row],[200D EMA]]</f>
        <v>-5.1808783422395102E-2</v>
      </c>
      <c r="V277">
        <v>0.70905054704253201</v>
      </c>
      <c r="W277">
        <v>1205</v>
      </c>
      <c r="X277">
        <v>1245.25</v>
      </c>
      <c r="Y277">
        <v>1195.55</v>
      </c>
      <c r="Z277">
        <v>1269.2</v>
      </c>
      <c r="AA277">
        <v>1195.55</v>
      </c>
      <c r="AB277">
        <v>1269.2</v>
      </c>
      <c r="AC277" s="1">
        <f>(Table2[[#This Row],[Close Price]]/Table2[[#This Row],[Day Low]])-1</f>
        <v>6.3485477178424343E-3</v>
      </c>
      <c r="AD277" s="1">
        <f>(Table2[[#This Row],[Day High]]/Table2[[#This Row],[Close Price]])-1</f>
        <v>2.6883272172514738E-2</v>
      </c>
      <c r="AE277" s="1">
        <f>(Table2[[#This Row],[Close Price]]/Table2[[#This Row],[Current Week Low]])-1</f>
        <v>1.4303040441637771E-2</v>
      </c>
      <c r="AF277" s="1">
        <f>(Table2[[#This Row],[Current Week High]]/Table2[[#This Row],[Close Price]])-1</f>
        <v>4.6633406176555425E-2</v>
      </c>
      <c r="AG277" s="1">
        <f>(Table2[[#This Row],[Close Price]]/Table2[[#This Row],[Current Month Low]])-1</f>
        <v>1.4303040441637771E-2</v>
      </c>
      <c r="AH277" s="1">
        <f>(Table2[[#This Row],[Current Month High]]/Table2[[#This Row],[Close Price]])-1</f>
        <v>4.6633406176555425E-2</v>
      </c>
      <c r="AI277">
        <v>40.188842617408099</v>
      </c>
      <c r="AJ277">
        <v>45.882706766917302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-0.13</v>
      </c>
      <c r="AM277" t="s">
        <v>3216</v>
      </c>
      <c r="AN277">
        <v>-4.8600000000000003</v>
      </c>
      <c r="AO277" t="s">
        <v>3216</v>
      </c>
      <c r="AP277">
        <v>0.1047763752188</v>
      </c>
      <c r="AQ277">
        <f>(Table2[[#This Row],[Sharpe Ratio]]-AVERAGE(Table2[Sharpe Ratio]))/_xlfn.STDEV.P(Table2[Sharpe Ratio])</f>
        <v>0.53240864028689971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380</v>
      </c>
      <c r="AT277">
        <f>_xlfn.RANK.AVG(Table2[[#This Row],[6M Return vs Nifty Z-Score]],Table2[6M Return vs Nifty Z-Score])</f>
        <v>311</v>
      </c>
      <c r="AU277">
        <f>_xlfn.RANK.AVG(Table2[[#This Row],[Sharpe Ratio Z-Score]],Table2[Sharpe Ratio Z-Score])</f>
        <v>214</v>
      </c>
      <c r="AV277">
        <f>(Table2[[#This Row],[Rank 1Y]]+Table2[[#This Row],[Rank 6M]]+Table2[[#This Row],[Rank Sharpe]])/3</f>
        <v>301.66666666666669</v>
      </c>
    </row>
    <row r="278" spans="1:48" x14ac:dyDescent="0.3">
      <c r="A278" t="s">
        <v>189</v>
      </c>
      <c r="B278" t="s">
        <v>190</v>
      </c>
      <c r="C278" t="s">
        <v>3154</v>
      </c>
      <c r="D278" t="s">
        <v>191</v>
      </c>
      <c r="E278">
        <v>134243.80941113099</v>
      </c>
      <c r="F278">
        <v>204.17</v>
      </c>
      <c r="G278">
        <v>39.621917066606102</v>
      </c>
      <c r="H278">
        <f>(Table2[[#This Row],[1Y Return vs Nifty]]-AVERAGE(Table2[1Y Return vs Nifty]))/_xlfn.STDEV.P(Table2[1Y Return vs Nifty])</f>
        <v>0.34171170796102518</v>
      </c>
      <c r="I278">
        <v>-1.9667379991832099</v>
      </c>
      <c r="J278">
        <f>(Table2[[#This Row],[1M Return vs Nifty]]-AVERAGE(Table2[1M Return vs Nifty]))/_xlfn.STDEV.P(Table2[1M Return vs Nifty])</f>
        <v>-0.68233802334642735</v>
      </c>
      <c r="K278">
        <v>-6.7743867003046603</v>
      </c>
      <c r="L278">
        <f>(Table2[[#This Row],[6M Return vs Nifty]]-AVERAGE(Table2[6M Return vs Nifty]))/_xlfn.STDEV.P(Table2[6M Return vs Nifty])</f>
        <v>-0.44730171733783342</v>
      </c>
      <c r="M278">
        <v>5.3704923126722601</v>
      </c>
      <c r="N278">
        <f>(Table2[[#This Row],[1W Return vs Nifty]]-AVERAGE(Table2[1W Return vs Nifty]))/_xlfn.STDEV.P(Table2[1W Return vs Nifty])</f>
        <v>1.1701476756931224</v>
      </c>
      <c r="O278">
        <v>209.87</v>
      </c>
      <c r="P278">
        <v>217.02147573921701</v>
      </c>
      <c r="Q278">
        <v>202.94777732019901</v>
      </c>
      <c r="R278">
        <v>43.613360001167003</v>
      </c>
      <c r="S278" s="1">
        <f>(Table2[[#This Row],[Close Price]]-Table2[[#This Row],[20D EMA]])/Table2[[#This Row],[20D EMA]]</f>
        <v>-2.7159670272073271E-2</v>
      </c>
      <c r="T278" s="1">
        <f>(Table2[[#This Row],[Close Price]]-Table2[[#This Row],[50D EMA]])/Table2[[#This Row],[50D EMA]]</f>
        <v>-5.9217529949247727E-2</v>
      </c>
      <c r="U278" s="1">
        <f>(Table2[[#This Row],[Close Price]]-Table2[[#This Row],[200D EMA]])/Table2[[#This Row],[200D EMA]]</f>
        <v>6.0223506556202769E-3</v>
      </c>
      <c r="V278">
        <v>1.0503850849693801</v>
      </c>
      <c r="W278">
        <v>203.82</v>
      </c>
      <c r="X278">
        <v>210</v>
      </c>
      <c r="Y278">
        <v>191.7</v>
      </c>
      <c r="Z278">
        <v>216.47</v>
      </c>
      <c r="AA278">
        <v>191.7</v>
      </c>
      <c r="AB278">
        <v>216.47</v>
      </c>
      <c r="AC278" s="1">
        <f>(Table2[[#This Row],[Close Price]]/Table2[[#This Row],[Day Low]])-1</f>
        <v>1.7172014522617296E-3</v>
      </c>
      <c r="AD278" s="1">
        <f>(Table2[[#This Row],[Day High]]/Table2[[#This Row],[Close Price]])-1</f>
        <v>2.8554635842680254E-2</v>
      </c>
      <c r="AE278" s="1">
        <f>(Table2[[#This Row],[Close Price]]/Table2[[#This Row],[Current Week Low]])-1</f>
        <v>6.5049556598852476E-2</v>
      </c>
      <c r="AF278" s="1">
        <f>(Table2[[#This Row],[Current Week High]]/Table2[[#This Row],[Close Price]])-1</f>
        <v>6.0243914385071262E-2</v>
      </c>
      <c r="AG278" s="1">
        <f>(Table2[[#This Row],[Close Price]]/Table2[[#This Row],[Current Month Low]])-1</f>
        <v>6.5049556598852476E-2</v>
      </c>
      <c r="AH278" s="1">
        <f>(Table2[[#This Row],[Current Month High]]/Table2[[#This Row],[Close Price]])-1</f>
        <v>6.0243914385071262E-2</v>
      </c>
      <c r="AI278">
        <v>20.6347651466914</v>
      </c>
      <c r="AJ278">
        <v>66.126932465419003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-0.02</v>
      </c>
      <c r="AM278" t="s">
        <v>3216</v>
      </c>
      <c r="AN278">
        <v>-3.45</v>
      </c>
      <c r="AO278" t="s">
        <v>3216</v>
      </c>
      <c r="AP278">
        <v>9.4153779891373995E-2</v>
      </c>
      <c r="AQ278">
        <f>(Table2[[#This Row],[Sharpe Ratio]]-AVERAGE(Table2[Sharpe Ratio]))/_xlfn.STDEV.P(Table2[Sharpe Ratio])</f>
        <v>0.40555599650961544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203</v>
      </c>
      <c r="AT278">
        <f>_xlfn.RANK.AVG(Table2[[#This Row],[6M Return vs Nifty Z-Score]],Table2[6M Return vs Nifty Z-Score])</f>
        <v>468</v>
      </c>
      <c r="AU278">
        <f>_xlfn.RANK.AVG(Table2[[#This Row],[Sharpe Ratio Z-Score]],Table2[Sharpe Ratio Z-Score])</f>
        <v>240</v>
      </c>
      <c r="AV278">
        <f>(Table2[[#This Row],[Rank 1Y]]+Table2[[#This Row],[Rank 6M]]+Table2[[#This Row],[Rank Sharpe]])/3</f>
        <v>303.66666666666669</v>
      </c>
    </row>
    <row r="279" spans="1:48" x14ac:dyDescent="0.3">
      <c r="A279" t="s">
        <v>807</v>
      </c>
      <c r="B279" t="s">
        <v>808</v>
      </c>
      <c r="C279" t="s">
        <v>3170</v>
      </c>
      <c r="D279" t="s">
        <v>403</v>
      </c>
      <c r="E279">
        <v>19337.483114704999</v>
      </c>
      <c r="F279">
        <v>482.65</v>
      </c>
      <c r="G279">
        <v>36.579373961902299</v>
      </c>
      <c r="H279">
        <f>(Table2[[#This Row],[1Y Return vs Nifty]]-AVERAGE(Table2[1Y Return vs Nifty]))/_xlfn.STDEV.P(Table2[1Y Return vs Nifty])</f>
        <v>0.28621365058049586</v>
      </c>
      <c r="I279">
        <v>10.8850644352737</v>
      </c>
      <c r="J279">
        <f>(Table2[[#This Row],[1M Return vs Nifty]]-AVERAGE(Table2[1M Return vs Nifty]))/_xlfn.STDEV.P(Table2[1M Return vs Nifty])</f>
        <v>0.56643476087149291</v>
      </c>
      <c r="K279">
        <v>10.985427282562901</v>
      </c>
      <c r="L279">
        <f>(Table2[[#This Row],[6M Return vs Nifty]]-AVERAGE(Table2[6M Return vs Nifty]))/_xlfn.STDEV.P(Table2[6M Return vs Nifty])</f>
        <v>0.13704987966375135</v>
      </c>
      <c r="M279">
        <v>7.2257764650100196</v>
      </c>
      <c r="N279">
        <f>(Table2[[#This Row],[1W Return vs Nifty]]-AVERAGE(Table2[1W Return vs Nifty]))/_xlfn.STDEV.P(Table2[1W Return vs Nifty])</f>
        <v>1.6472654785511704</v>
      </c>
      <c r="O279">
        <v>487.33</v>
      </c>
      <c r="P279">
        <v>492.64408979159202</v>
      </c>
      <c r="Q279">
        <v>448.58886457397398</v>
      </c>
      <c r="R279">
        <v>47.694531587105701</v>
      </c>
      <c r="S279" s="1">
        <f>(Table2[[#This Row],[Close Price]]-Table2[[#This Row],[20D EMA]])/Table2[[#This Row],[20D EMA]]</f>
        <v>-9.603348860115336E-3</v>
      </c>
      <c r="T279" s="1">
        <f>(Table2[[#This Row],[Close Price]]-Table2[[#This Row],[50D EMA]])/Table2[[#This Row],[50D EMA]]</f>
        <v>-2.0286632883020971E-2</v>
      </c>
      <c r="U279" s="1">
        <f>(Table2[[#This Row],[Close Price]]-Table2[[#This Row],[200D EMA]])/Table2[[#This Row],[200D EMA]]</f>
        <v>7.5929516124690136E-2</v>
      </c>
      <c r="V279">
        <v>1.03006967557792</v>
      </c>
      <c r="W279">
        <v>481.15</v>
      </c>
      <c r="X279">
        <v>518.1</v>
      </c>
      <c r="Y279">
        <v>469.1</v>
      </c>
      <c r="Z279">
        <v>531.95000000000005</v>
      </c>
      <c r="AA279">
        <v>469.1</v>
      </c>
      <c r="AB279">
        <v>531.95000000000005</v>
      </c>
      <c r="AC279" s="1">
        <f>(Table2[[#This Row],[Close Price]]/Table2[[#This Row],[Day Low]])-1</f>
        <v>3.1175309155149211E-3</v>
      </c>
      <c r="AD279" s="1">
        <f>(Table2[[#This Row],[Day High]]/Table2[[#This Row],[Close Price]])-1</f>
        <v>7.3448668807624573E-2</v>
      </c>
      <c r="AE279" s="1">
        <f>(Table2[[#This Row],[Close Price]]/Table2[[#This Row],[Current Week Low]])-1</f>
        <v>2.8885099125985914E-2</v>
      </c>
      <c r="AF279" s="1">
        <f>(Table2[[#This Row],[Current Week High]]/Table2[[#This Row],[Close Price]])-1</f>
        <v>0.10214441106391803</v>
      </c>
      <c r="AG279" s="1">
        <f>(Table2[[#This Row],[Close Price]]/Table2[[#This Row],[Current Month Low]])-1</f>
        <v>2.8885099125985914E-2</v>
      </c>
      <c r="AH279" s="1">
        <f>(Table2[[#This Row],[Current Month High]]/Table2[[#This Row],[Close Price]])-1</f>
        <v>0.10214441106391803</v>
      </c>
      <c r="AI279">
        <v>18.9992748368382</v>
      </c>
      <c r="AJ279">
        <v>65.291095890410901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-0.01</v>
      </c>
      <c r="AM279" t="s">
        <v>3216</v>
      </c>
      <c r="AN279">
        <v>2.72</v>
      </c>
      <c r="AO279" t="s">
        <v>3215</v>
      </c>
      <c r="AP279">
        <v>3.1535545131510002E-2</v>
      </c>
      <c r="AQ279">
        <f>(Table2[[#This Row],[Sharpe Ratio]]-AVERAGE(Table2[Sharpe Ratio]))/_xlfn.STDEV.P(Table2[Sharpe Ratio])</f>
        <v>-0.34221687660802719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216</v>
      </c>
      <c r="AT279">
        <f>_xlfn.RANK.AVG(Table2[[#This Row],[6M Return vs Nifty Z-Score]],Table2[6M Return vs Nifty Z-Score])</f>
        <v>261</v>
      </c>
      <c r="AU279">
        <f>_xlfn.RANK.AVG(Table2[[#This Row],[Sharpe Ratio Z-Score]],Table2[Sharpe Ratio Z-Score])</f>
        <v>434</v>
      </c>
      <c r="AV279">
        <f>(Table2[[#This Row],[Rank 1Y]]+Table2[[#This Row],[Rank 6M]]+Table2[[#This Row],[Rank Sharpe]])/3</f>
        <v>303.66666666666669</v>
      </c>
    </row>
    <row r="280" spans="1:48" x14ac:dyDescent="0.3">
      <c r="A280" t="s">
        <v>1956</v>
      </c>
      <c r="B280" t="s">
        <v>1957</v>
      </c>
      <c r="C280" t="s">
        <v>3165</v>
      </c>
      <c r="D280" t="s">
        <v>114</v>
      </c>
      <c r="E280">
        <v>3603.9966336000002</v>
      </c>
      <c r="F280">
        <v>825.6</v>
      </c>
      <c r="G280">
        <v>53.504473113766302</v>
      </c>
      <c r="H280">
        <f>(Table2[[#This Row],[1Y Return vs Nifty]]-AVERAGE(Table2[1Y Return vs Nifty]))/_xlfn.STDEV.P(Table2[1Y Return vs Nifty])</f>
        <v>0.5949389805352675</v>
      </c>
      <c r="I280">
        <v>5.93946258342186</v>
      </c>
      <c r="J280">
        <f>(Table2[[#This Row],[1M Return vs Nifty]]-AVERAGE(Table2[1M Return vs Nifty]))/_xlfn.STDEV.P(Table2[1M Return vs Nifty])</f>
        <v>8.5884812670292909E-2</v>
      </c>
      <c r="K280">
        <v>-10.6409383236454</v>
      </c>
      <c r="L280">
        <f>(Table2[[#This Row],[6M Return vs Nifty]]-AVERAGE(Table2[6M Return vs Nifty]))/_xlfn.STDEV.P(Table2[6M Return vs Nifty])</f>
        <v>-0.57452296065535013</v>
      </c>
      <c r="M280">
        <v>1.7570399783964501</v>
      </c>
      <c r="N280">
        <f>(Table2[[#This Row],[1W Return vs Nifty]]-AVERAGE(Table2[1W Return vs Nifty]))/_xlfn.STDEV.P(Table2[1W Return vs Nifty])</f>
        <v>0.24088708976639464</v>
      </c>
      <c r="O280">
        <v>806.16</v>
      </c>
      <c r="P280">
        <v>814.62320007041706</v>
      </c>
      <c r="Q280">
        <v>784.08782166138303</v>
      </c>
      <c r="R280">
        <v>62.8540240639121</v>
      </c>
      <c r="S280" s="1">
        <f>(Table2[[#This Row],[Close Price]]-Table2[[#This Row],[20D EMA]])/Table2[[#This Row],[20D EMA]]</f>
        <v>2.4114319738017337E-2</v>
      </c>
      <c r="T280" s="1">
        <f>(Table2[[#This Row],[Close Price]]-Table2[[#This Row],[50D EMA]])/Table2[[#This Row],[50D EMA]]</f>
        <v>1.3474695943638874E-2</v>
      </c>
      <c r="U280" s="1">
        <f>(Table2[[#This Row],[Close Price]]-Table2[[#This Row],[200D EMA]])/Table2[[#This Row],[200D EMA]]</f>
        <v>5.2943276495046092E-2</v>
      </c>
      <c r="V280">
        <v>0.72130300551843995</v>
      </c>
      <c r="W280">
        <v>819.9</v>
      </c>
      <c r="X280">
        <v>843.3</v>
      </c>
      <c r="Y280">
        <v>781.95</v>
      </c>
      <c r="Z280">
        <v>861.8</v>
      </c>
      <c r="AA280">
        <v>781.95</v>
      </c>
      <c r="AB280">
        <v>861.8</v>
      </c>
      <c r="AC280" s="1">
        <f>(Table2[[#This Row],[Close Price]]/Table2[[#This Row],[Day Low]])-1</f>
        <v>6.9520673252836396E-3</v>
      </c>
      <c r="AD280" s="1">
        <f>(Table2[[#This Row],[Day High]]/Table2[[#This Row],[Close Price]])-1</f>
        <v>2.1438953488372103E-2</v>
      </c>
      <c r="AE280" s="1">
        <f>(Table2[[#This Row],[Close Price]]/Table2[[#This Row],[Current Week Low]])-1</f>
        <v>5.5821983502781558E-2</v>
      </c>
      <c r="AF280" s="1">
        <f>(Table2[[#This Row],[Current Week High]]/Table2[[#This Row],[Close Price]])-1</f>
        <v>4.3846899224806224E-2</v>
      </c>
      <c r="AG280" s="1">
        <f>(Table2[[#This Row],[Close Price]]/Table2[[#This Row],[Current Month Low]])-1</f>
        <v>5.5821983502781558E-2</v>
      </c>
      <c r="AH280" s="1">
        <f>(Table2[[#This Row],[Current Month High]]/Table2[[#This Row],[Close Price]])-1</f>
        <v>4.3846899224806224E-2</v>
      </c>
      <c r="AI280">
        <v>31.177325581395301</v>
      </c>
      <c r="AJ280">
        <v>93.213199157500597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0.05</v>
      </c>
      <c r="AM280" t="s">
        <v>3215</v>
      </c>
      <c r="AN280">
        <v>4.6900000000000004</v>
      </c>
      <c r="AO280" t="s">
        <v>3215</v>
      </c>
      <c r="AP280">
        <v>9.6733276803688997E-2</v>
      </c>
      <c r="AQ280">
        <f>(Table2[[#This Row],[Sharpe Ratio]]-AVERAGE(Table2[Sharpe Ratio]))/_xlfn.STDEV.P(Table2[Sharpe Ratio])</f>
        <v>0.43635976836164819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151</v>
      </c>
      <c r="AT280">
        <f>_xlfn.RANK.AVG(Table2[[#This Row],[6M Return vs Nifty Z-Score]],Table2[6M Return vs Nifty Z-Score])</f>
        <v>526</v>
      </c>
      <c r="AU280">
        <f>_xlfn.RANK.AVG(Table2[[#This Row],[Sharpe Ratio Z-Score]],Table2[Sharpe Ratio Z-Score])</f>
        <v>234</v>
      </c>
      <c r="AV280">
        <f>(Table2[[#This Row],[Rank 1Y]]+Table2[[#This Row],[Rank 6M]]+Table2[[#This Row],[Rank Sharpe]])/3</f>
        <v>303.66666666666669</v>
      </c>
    </row>
    <row r="281" spans="1:48" x14ac:dyDescent="0.3">
      <c r="A281" t="s">
        <v>83</v>
      </c>
      <c r="B281" t="s">
        <v>84</v>
      </c>
      <c r="C281" t="s">
        <v>3166</v>
      </c>
      <c r="D281" t="s">
        <v>85</v>
      </c>
      <c r="E281">
        <v>294232.52569844999</v>
      </c>
      <c r="F281">
        <v>1362.1</v>
      </c>
      <c r="G281">
        <v>42.176743721584501</v>
      </c>
      <c r="H281">
        <f>(Table2[[#This Row],[1Y Return vs Nifty]]-AVERAGE(Table2[1Y Return vs Nifty]))/_xlfn.STDEV.P(Table2[1Y Return vs Nifty])</f>
        <v>0.38831348529528598</v>
      </c>
      <c r="I281">
        <v>3.46537208494111</v>
      </c>
      <c r="J281">
        <f>(Table2[[#This Row],[1M Return vs Nifty]]-AVERAGE(Table2[1M Return vs Nifty]))/_xlfn.STDEV.P(Table2[1M Return vs Nifty])</f>
        <v>-0.15451546549702916</v>
      </c>
      <c r="K281">
        <v>-1.63257513500829</v>
      </c>
      <c r="L281">
        <f>(Table2[[#This Row],[6M Return vs Nifty]]-AVERAGE(Table2[6M Return vs Nifty]))/_xlfn.STDEV.P(Table2[6M Return vs Nifty])</f>
        <v>-0.27812056473338392</v>
      </c>
      <c r="M281">
        <v>-2.22533046591718</v>
      </c>
      <c r="N281">
        <f>(Table2[[#This Row],[1W Return vs Nifty]]-AVERAGE(Table2[1W Return vs Nifty]))/_xlfn.STDEV.P(Table2[1W Return vs Nifty])</f>
        <v>-0.78324704848060556</v>
      </c>
      <c r="O281">
        <v>1374.27</v>
      </c>
      <c r="P281">
        <v>1405.1255746499701</v>
      </c>
      <c r="Q281">
        <v>1338.4658612906001</v>
      </c>
      <c r="R281">
        <v>48.3344107638531</v>
      </c>
      <c r="S281" s="1">
        <f>(Table2[[#This Row],[Close Price]]-Table2[[#This Row],[20D EMA]])/Table2[[#This Row],[20D EMA]]</f>
        <v>-8.855610615090246E-3</v>
      </c>
      <c r="T281" s="1">
        <f>(Table2[[#This Row],[Close Price]]-Table2[[#This Row],[50D EMA]])/Table2[[#This Row],[50D EMA]]</f>
        <v>-3.0620448041228088E-2</v>
      </c>
      <c r="U281" s="1">
        <f>(Table2[[#This Row],[Close Price]]-Table2[[#This Row],[200D EMA]])/Table2[[#This Row],[200D EMA]]</f>
        <v>1.7657632811501751E-2</v>
      </c>
      <c r="V281">
        <v>1.12135823817952</v>
      </c>
      <c r="W281">
        <v>1338.6</v>
      </c>
      <c r="X281">
        <v>1367.3</v>
      </c>
      <c r="Y281">
        <v>1295.9000000000001</v>
      </c>
      <c r="Z281">
        <v>1395</v>
      </c>
      <c r="AA281">
        <v>1295.9000000000001</v>
      </c>
      <c r="AB281">
        <v>1397.95</v>
      </c>
      <c r="AC281" s="1">
        <f>(Table2[[#This Row],[Close Price]]/Table2[[#This Row],[Day Low]])-1</f>
        <v>1.7555655162109662E-2</v>
      </c>
      <c r="AD281" s="1">
        <f>(Table2[[#This Row],[Day High]]/Table2[[#This Row],[Close Price]])-1</f>
        <v>3.8176345349094643E-3</v>
      </c>
      <c r="AE281" s="1">
        <f>(Table2[[#This Row],[Close Price]]/Table2[[#This Row],[Current Week Low]])-1</f>
        <v>5.1084188594798796E-2</v>
      </c>
      <c r="AF281" s="1">
        <f>(Table2[[#This Row],[Current Week High]]/Table2[[#This Row],[Close Price]])-1</f>
        <v>2.4153880038176423E-2</v>
      </c>
      <c r="AG281" s="1">
        <f>(Table2[[#This Row],[Close Price]]/Table2[[#This Row],[Current Month Low]])-1</f>
        <v>5.1084188594798796E-2</v>
      </c>
      <c r="AH281" s="1">
        <f>(Table2[[#This Row],[Current Month High]]/Table2[[#This Row],[Close Price]])-1</f>
        <v>2.6319653476249982E-2</v>
      </c>
      <c r="AI281">
        <v>19.0367814404228</v>
      </c>
      <c r="AJ281">
        <v>73.515923566878897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-0.03</v>
      </c>
      <c r="AM281" t="s">
        <v>3216</v>
      </c>
      <c r="AN281">
        <v>1.62</v>
      </c>
      <c r="AO281" t="s">
        <v>3215</v>
      </c>
      <c r="AP281">
        <v>6.9668583860867994E-2</v>
      </c>
      <c r="AQ281">
        <f>(Table2[[#This Row],[Sharpe Ratio]]-AVERAGE(Table2[Sharpe Ratio]))/_xlfn.STDEV.P(Table2[Sharpe Ratio])</f>
        <v>0.11315929361955239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192</v>
      </c>
      <c r="AT281">
        <f>_xlfn.RANK.AVG(Table2[[#This Row],[6M Return vs Nifty Z-Score]],Table2[6M Return vs Nifty Z-Score])</f>
        <v>404</v>
      </c>
      <c r="AU281">
        <f>_xlfn.RANK.AVG(Table2[[#This Row],[Sharpe Ratio Z-Score]],Table2[Sharpe Ratio Z-Score])</f>
        <v>316</v>
      </c>
      <c r="AV281">
        <f>(Table2[[#This Row],[Rank 1Y]]+Table2[[#This Row],[Rank 6M]]+Table2[[#This Row],[Rank Sharpe]])/3</f>
        <v>304</v>
      </c>
    </row>
    <row r="282" spans="1:48" x14ac:dyDescent="0.3">
      <c r="A282" t="s">
        <v>1028</v>
      </c>
      <c r="B282" t="s">
        <v>1029</v>
      </c>
      <c r="C282" t="s">
        <v>3165</v>
      </c>
      <c r="D282" t="s">
        <v>253</v>
      </c>
      <c r="E282">
        <v>13408.508</v>
      </c>
      <c r="F282">
        <v>4247.5</v>
      </c>
      <c r="G282">
        <v>20.104226936313601</v>
      </c>
      <c r="H282">
        <f>(Table2[[#This Row],[1Y Return vs Nifty]]-AVERAGE(Table2[1Y Return vs Nifty]))/_xlfn.STDEV.P(Table2[1Y Return vs Nifty])</f>
        <v>-1.430424629504945E-2</v>
      </c>
      <c r="I282">
        <v>9.6743781188626592</v>
      </c>
      <c r="J282">
        <f>(Table2[[#This Row],[1M Return vs Nifty]]-AVERAGE(Table2[1M Return vs Nifty]))/_xlfn.STDEV.P(Table2[1M Return vs Nifty])</f>
        <v>0.44879584369473335</v>
      </c>
      <c r="K282">
        <v>-11.643933020473</v>
      </c>
      <c r="L282">
        <f>(Table2[[#This Row],[6M Return vs Nifty]]-AVERAGE(Table2[6M Return vs Nifty]))/_xlfn.STDEV.P(Table2[6M Return vs Nifty])</f>
        <v>-0.60752451987442335</v>
      </c>
      <c r="M282">
        <v>-1.06226980209063</v>
      </c>
      <c r="N282">
        <f>(Table2[[#This Row],[1W Return vs Nifty]]-AVERAGE(Table2[1W Return vs Nifty]))/_xlfn.STDEV.P(Table2[1W Return vs Nifty])</f>
        <v>-0.48414626231999469</v>
      </c>
      <c r="O282">
        <v>4273.76</v>
      </c>
      <c r="P282">
        <v>4267.9564176418598</v>
      </c>
      <c r="Q282">
        <v>4016.78691549725</v>
      </c>
      <c r="R282">
        <v>47.952211883111097</v>
      </c>
      <c r="S282" s="1">
        <f>(Table2[[#This Row],[Close Price]]-Table2[[#This Row],[20D EMA]])/Table2[[#This Row],[20D EMA]]</f>
        <v>-6.1444723147767348E-3</v>
      </c>
      <c r="T282" s="1">
        <f>(Table2[[#This Row],[Close Price]]-Table2[[#This Row],[50D EMA]])/Table2[[#This Row],[50D EMA]]</f>
        <v>-4.7930240236994893E-3</v>
      </c>
      <c r="U282" s="1">
        <f>(Table2[[#This Row],[Close Price]]-Table2[[#This Row],[200D EMA]])/Table2[[#This Row],[200D EMA]]</f>
        <v>5.7437222674827738E-2</v>
      </c>
      <c r="V282">
        <v>0.98084048514864197</v>
      </c>
      <c r="W282">
        <v>4230</v>
      </c>
      <c r="X282">
        <v>4299</v>
      </c>
      <c r="Y282">
        <v>4010</v>
      </c>
      <c r="Z282">
        <v>4330.5</v>
      </c>
      <c r="AA282">
        <v>4010</v>
      </c>
      <c r="AB282">
        <v>4408.8999999999996</v>
      </c>
      <c r="AC282" s="1">
        <f>(Table2[[#This Row],[Close Price]]/Table2[[#This Row],[Day Low]])-1</f>
        <v>4.1371158392435881E-3</v>
      </c>
      <c r="AD282" s="1">
        <f>(Table2[[#This Row],[Day High]]/Table2[[#This Row],[Close Price]])-1</f>
        <v>1.2124779281930564E-2</v>
      </c>
      <c r="AE282" s="1">
        <f>(Table2[[#This Row],[Close Price]]/Table2[[#This Row],[Current Week Low]])-1</f>
        <v>5.9226932668329235E-2</v>
      </c>
      <c r="AF282" s="1">
        <f>(Table2[[#This Row],[Current Week High]]/Table2[[#This Row],[Close Price]])-1</f>
        <v>1.9540906415538517E-2</v>
      </c>
      <c r="AG282" s="1">
        <f>(Table2[[#This Row],[Close Price]]/Table2[[#This Row],[Current Month Low]])-1</f>
        <v>5.9226932668329235E-2</v>
      </c>
      <c r="AH282" s="1">
        <f>(Table2[[#This Row],[Current Month High]]/Table2[[#This Row],[Close Price]])-1</f>
        <v>3.7998822836962765E-2</v>
      </c>
      <c r="AI282">
        <v>17.716303708063499</v>
      </c>
      <c r="AJ282">
        <v>48.768869741865402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7.0000000000000007E-2</v>
      </c>
      <c r="AM282" t="s">
        <v>3215</v>
      </c>
      <c r="AN282">
        <v>-3.94</v>
      </c>
      <c r="AO282" t="s">
        <v>3216</v>
      </c>
      <c r="AP282">
        <v>0.169437067589332</v>
      </c>
      <c r="AQ282">
        <f>(Table2[[#This Row],[Sharpe Ratio]]-AVERAGE(Table2[Sharpe Ratio]))/_xlfn.STDEV.P(Table2[Sharpe Ratio])</f>
        <v>1.3045720827268374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0.6473928979321032</v>
      </c>
      <c r="AS282">
        <f>_xlfn.RANK.AVG(Table2[[#This Row],[1Y Return vs Nifty Z-Score]],Table2[1Y Return vs Nifty Z-Score])</f>
        <v>301</v>
      </c>
      <c r="AT282">
        <f>_xlfn.RANK.AVG(Table2[[#This Row],[6M Return vs Nifty Z-Score]],Table2[6M Return vs Nifty Z-Score])</f>
        <v>542</v>
      </c>
      <c r="AU282">
        <f>_xlfn.RANK.AVG(Table2[[#This Row],[Sharpe Ratio Z-Score]],Table2[Sharpe Ratio Z-Score])</f>
        <v>69</v>
      </c>
      <c r="AV282">
        <f>(Table2[[#This Row],[Rank 1Y]]+Table2[[#This Row],[Rank 6M]]+Table2[[#This Row],[Rank Sharpe]])/3</f>
        <v>304</v>
      </c>
    </row>
    <row r="283" spans="1:48" x14ac:dyDescent="0.3">
      <c r="A283" t="s">
        <v>539</v>
      </c>
      <c r="B283" t="s">
        <v>540</v>
      </c>
      <c r="C283" t="s">
        <v>3162</v>
      </c>
      <c r="D283" t="s">
        <v>541</v>
      </c>
      <c r="E283">
        <v>37149.25</v>
      </c>
      <c r="F283">
        <v>437.05</v>
      </c>
      <c r="G283">
        <v>39.861032535866002</v>
      </c>
      <c r="H283">
        <f>(Table2[[#This Row],[1Y Return vs Nifty]]-AVERAGE(Table2[1Y Return vs Nifty]))/_xlfn.STDEV.P(Table2[1Y Return vs Nifty])</f>
        <v>0.34607333689342779</v>
      </c>
      <c r="I283">
        <v>-3.1335916973921099</v>
      </c>
      <c r="J283">
        <f>(Table2[[#This Row],[1M Return vs Nifty]]-AVERAGE(Table2[1M Return vs Nifty]))/_xlfn.STDEV.P(Table2[1M Return vs Nifty])</f>
        <v>-0.79571785072228129</v>
      </c>
      <c r="K283">
        <v>-13.3164925682073</v>
      </c>
      <c r="L283">
        <f>(Table2[[#This Row],[6M Return vs Nifty]]-AVERAGE(Table2[6M Return vs Nifty]))/_xlfn.STDEV.P(Table2[6M Return vs Nifty])</f>
        <v>-0.66255678787799732</v>
      </c>
      <c r="M283">
        <v>-2.3050733507725099</v>
      </c>
      <c r="N283">
        <f>(Table2[[#This Row],[1W Return vs Nifty]]-AVERAGE(Table2[1W Return vs Nifty]))/_xlfn.STDEV.P(Table2[1W Return vs Nifty])</f>
        <v>-0.80375428451115982</v>
      </c>
      <c r="O283">
        <v>464.57</v>
      </c>
      <c r="P283">
        <v>479.98747260051402</v>
      </c>
      <c r="Q283">
        <v>447.00096885122298</v>
      </c>
      <c r="R283">
        <v>29.955472895956699</v>
      </c>
      <c r="S283" s="1">
        <f>(Table2[[#This Row],[Close Price]]-Table2[[#This Row],[20D EMA]])/Table2[[#This Row],[20D EMA]]</f>
        <v>-5.923757453128696E-2</v>
      </c>
      <c r="T283" s="1">
        <f>(Table2[[#This Row],[Close Price]]-Table2[[#This Row],[50D EMA]])/Table2[[#This Row],[50D EMA]]</f>
        <v>-8.945540259183013E-2</v>
      </c>
      <c r="U283" s="1">
        <f>(Table2[[#This Row],[Close Price]]-Table2[[#This Row],[200D EMA]])/Table2[[#This Row],[200D EMA]]</f>
        <v>-2.2261627031361055E-2</v>
      </c>
      <c r="V283">
        <v>1.0274596928865101</v>
      </c>
      <c r="W283">
        <v>435.15</v>
      </c>
      <c r="X283">
        <v>452.2</v>
      </c>
      <c r="Y283">
        <v>433</v>
      </c>
      <c r="Z283">
        <v>459.8</v>
      </c>
      <c r="AA283">
        <v>433</v>
      </c>
      <c r="AB283">
        <v>463.45</v>
      </c>
      <c r="AC283" s="1">
        <f>(Table2[[#This Row],[Close Price]]/Table2[[#This Row],[Day Low]])-1</f>
        <v>4.3663104676550102E-3</v>
      </c>
      <c r="AD283" s="1">
        <f>(Table2[[#This Row],[Day High]]/Table2[[#This Row],[Close Price]])-1</f>
        <v>3.466422606109143E-2</v>
      </c>
      <c r="AE283" s="1">
        <f>(Table2[[#This Row],[Close Price]]/Table2[[#This Row],[Current Week Low]])-1</f>
        <v>9.3533487297920992E-3</v>
      </c>
      <c r="AF283" s="1">
        <f>(Table2[[#This Row],[Current Week High]]/Table2[[#This Row],[Close Price]])-1</f>
        <v>5.2053540784807284E-2</v>
      </c>
      <c r="AG283" s="1">
        <f>(Table2[[#This Row],[Close Price]]/Table2[[#This Row],[Current Month Low]])-1</f>
        <v>9.3533487297920992E-3</v>
      </c>
      <c r="AH283" s="1">
        <f>(Table2[[#This Row],[Current Month High]]/Table2[[#This Row],[Close Price]])-1</f>
        <v>6.0404987987644487E-2</v>
      </c>
      <c r="AI283">
        <v>41.940281432330302</v>
      </c>
      <c r="AJ283">
        <v>64.582941065712603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-0.08</v>
      </c>
      <c r="AM283" t="s">
        <v>3216</v>
      </c>
      <c r="AN283">
        <v>-6.94</v>
      </c>
      <c r="AO283" t="s">
        <v>3216</v>
      </c>
      <c r="AP283">
        <v>0.122538757886276</v>
      </c>
      <c r="AQ283">
        <f>(Table2[[#This Row],[Sharpe Ratio]]-AVERAGE(Table2[Sharpe Ratio]))/_xlfn.STDEV.P(Table2[Sharpe Ratio])</f>
        <v>0.74452301833683743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201</v>
      </c>
      <c r="AT283">
        <f>_xlfn.RANK.AVG(Table2[[#This Row],[6M Return vs Nifty Z-Score]],Table2[6M Return vs Nifty Z-Score])</f>
        <v>560</v>
      </c>
      <c r="AU283">
        <f>_xlfn.RANK.AVG(Table2[[#This Row],[Sharpe Ratio Z-Score]],Table2[Sharpe Ratio Z-Score])</f>
        <v>159</v>
      </c>
      <c r="AV283">
        <f>(Table2[[#This Row],[Rank 1Y]]+Table2[[#This Row],[Rank 6M]]+Table2[[#This Row],[Rank Sharpe]])/3</f>
        <v>306.66666666666669</v>
      </c>
    </row>
    <row r="284" spans="1:48" x14ac:dyDescent="0.3">
      <c r="A284" t="s">
        <v>347</v>
      </c>
      <c r="B284" t="s">
        <v>348</v>
      </c>
      <c r="C284" t="s">
        <v>3170</v>
      </c>
      <c r="D284" t="s">
        <v>158</v>
      </c>
      <c r="E284">
        <v>69212.801757730005</v>
      </c>
      <c r="F284">
        <v>4562.45</v>
      </c>
      <c r="G284">
        <v>3.2780088916747601</v>
      </c>
      <c r="H284">
        <f>(Table2[[#This Row],[1Y Return vs Nifty]]-AVERAGE(Table2[1Y Return vs Nifty]))/_xlfn.STDEV.P(Table2[1Y Return vs Nifty])</f>
        <v>-0.32122591754268626</v>
      </c>
      <c r="I284">
        <v>7.9625056614497502</v>
      </c>
      <c r="J284">
        <f>(Table2[[#This Row],[1M Return vs Nifty]]-AVERAGE(Table2[1M Return vs Nifty]))/_xlfn.STDEV.P(Table2[1M Return vs Nifty])</f>
        <v>0.28245810657406251</v>
      </c>
      <c r="K284">
        <v>21.348509247611201</v>
      </c>
      <c r="L284">
        <f>(Table2[[#This Row],[6M Return vs Nifty]]-AVERAGE(Table2[6M Return vs Nifty]))/_xlfn.STDEV.P(Table2[6M Return vs Nifty])</f>
        <v>0.47802662086025588</v>
      </c>
      <c r="M284">
        <v>4.5709264582062996</v>
      </c>
      <c r="N284">
        <f>(Table2[[#This Row],[1W Return vs Nifty]]-AVERAGE(Table2[1W Return vs Nifty]))/_xlfn.STDEV.P(Table2[1W Return vs Nifty])</f>
        <v>0.96452574805340097</v>
      </c>
      <c r="O284">
        <v>4515.93</v>
      </c>
      <c r="P284">
        <v>4483.2623033322698</v>
      </c>
      <c r="Q284">
        <v>4099.2809828286699</v>
      </c>
      <c r="R284">
        <v>54.731994234697098</v>
      </c>
      <c r="S284" s="1">
        <f>(Table2[[#This Row],[Close Price]]-Table2[[#This Row],[20D EMA]])/Table2[[#This Row],[20D EMA]]</f>
        <v>1.0301311136354975E-2</v>
      </c>
      <c r="T284" s="1">
        <f>(Table2[[#This Row],[Close Price]]-Table2[[#This Row],[50D EMA]])/Table2[[#This Row],[50D EMA]]</f>
        <v>1.7662963108108196E-2</v>
      </c>
      <c r="U284" s="1">
        <f>(Table2[[#This Row],[Close Price]]-Table2[[#This Row],[200D EMA]])/Table2[[#This Row],[200D EMA]]</f>
        <v>0.11298786765568934</v>
      </c>
      <c r="V284">
        <v>0.67365003302491</v>
      </c>
      <c r="W284">
        <v>4532</v>
      </c>
      <c r="X284">
        <v>4715</v>
      </c>
      <c r="Y284">
        <v>4414.6000000000004</v>
      </c>
      <c r="Z284">
        <v>4715</v>
      </c>
      <c r="AA284">
        <v>4391.25</v>
      </c>
      <c r="AB284">
        <v>4715</v>
      </c>
      <c r="AC284" s="1">
        <f>(Table2[[#This Row],[Close Price]]/Table2[[#This Row],[Day Low]])-1</f>
        <v>6.7188879082082931E-3</v>
      </c>
      <c r="AD284" s="1">
        <f>(Table2[[#This Row],[Day High]]/Table2[[#This Row],[Close Price]])-1</f>
        <v>3.3435982860086089E-2</v>
      </c>
      <c r="AE284" s="1">
        <f>(Table2[[#This Row],[Close Price]]/Table2[[#This Row],[Current Week Low]])-1</f>
        <v>3.3491143025415449E-2</v>
      </c>
      <c r="AF284" s="1">
        <f>(Table2[[#This Row],[Current Week High]]/Table2[[#This Row],[Close Price]])-1</f>
        <v>3.3435982860086089E-2</v>
      </c>
      <c r="AG284" s="1">
        <f>(Table2[[#This Row],[Close Price]]/Table2[[#This Row],[Current Month Low]])-1</f>
        <v>3.8986621121548382E-2</v>
      </c>
      <c r="AH284" s="1">
        <f>(Table2[[#This Row],[Current Month High]]/Table2[[#This Row],[Close Price]])-1</f>
        <v>3.3435982860086089E-2</v>
      </c>
      <c r="AI284">
        <v>5.2954004975397098</v>
      </c>
      <c r="AJ284">
        <v>41.690993788819803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0.11</v>
      </c>
      <c r="AM284" t="s">
        <v>3215</v>
      </c>
      <c r="AN284">
        <v>4.83</v>
      </c>
      <c r="AO284" t="s">
        <v>3215</v>
      </c>
      <c r="AP284">
        <v>6.3915695691298E-2</v>
      </c>
      <c r="AQ284">
        <f>(Table2[[#This Row],[Sharpe Ratio]]-AVERAGE(Table2[Sharpe Ratio]))/_xlfn.STDEV.P(Table2[Sharpe Ratio])</f>
        <v>4.445959724866104E-2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1.4482441551936942</v>
      </c>
      <c r="AS284">
        <f>_xlfn.RANK.AVG(Table2[[#This Row],[1Y Return vs Nifty Z-Score]],Table2[1Y Return vs Nifty Z-Score])</f>
        <v>418</v>
      </c>
      <c r="AT284">
        <f>_xlfn.RANK.AVG(Table2[[#This Row],[6M Return vs Nifty Z-Score]],Table2[6M Return vs Nifty Z-Score])</f>
        <v>167</v>
      </c>
      <c r="AU284">
        <f>_xlfn.RANK.AVG(Table2[[#This Row],[Sharpe Ratio Z-Score]],Table2[Sharpe Ratio Z-Score])</f>
        <v>338</v>
      </c>
      <c r="AV284">
        <f>(Table2[[#This Row],[Rank 1Y]]+Table2[[#This Row],[Rank 6M]]+Table2[[#This Row],[Rank Sharpe]])/3</f>
        <v>307.66666666666669</v>
      </c>
    </row>
    <row r="285" spans="1:48" x14ac:dyDescent="0.3">
      <c r="A285" t="s">
        <v>923</v>
      </c>
      <c r="B285" t="s">
        <v>924</v>
      </c>
      <c r="C285" t="s">
        <v>3155</v>
      </c>
      <c r="D285" t="s">
        <v>21</v>
      </c>
      <c r="E285">
        <v>16527.458442554998</v>
      </c>
      <c r="F285">
        <v>728.55</v>
      </c>
      <c r="G285">
        <v>24.638771204054098</v>
      </c>
      <c r="H285">
        <f>(Table2[[#This Row],[1Y Return vs Nifty]]-AVERAGE(Table2[1Y Return vs Nifty]))/_xlfn.STDEV.P(Table2[1Y Return vs Nifty])</f>
        <v>6.8408927949399553E-2</v>
      </c>
      <c r="I285">
        <v>14.2218960722701</v>
      </c>
      <c r="J285">
        <f>(Table2[[#This Row],[1M Return vs Nifty]]-AVERAGE(Table2[1M Return vs Nifty]))/_xlfn.STDEV.P(Table2[1M Return vs Nifty])</f>
        <v>0.89066512116916297</v>
      </c>
      <c r="K285">
        <v>12.445041521141899</v>
      </c>
      <c r="L285">
        <f>(Table2[[#This Row],[6M Return vs Nifty]]-AVERAGE(Table2[6M Return vs Nifty]))/_xlfn.STDEV.P(Table2[6M Return vs Nifty])</f>
        <v>0.18507560291415742</v>
      </c>
      <c r="M285">
        <v>5.8658256616646502</v>
      </c>
      <c r="N285">
        <f>(Table2[[#This Row],[1W Return vs Nifty]]-AVERAGE(Table2[1W Return vs Nifty]))/_xlfn.STDEV.P(Table2[1W Return vs Nifty])</f>
        <v>1.2975310519030556</v>
      </c>
      <c r="O285">
        <v>708.43</v>
      </c>
      <c r="P285">
        <v>714.30731763061704</v>
      </c>
      <c r="Q285">
        <v>666.62003660494304</v>
      </c>
      <c r="R285">
        <v>60.629902131926201</v>
      </c>
      <c r="S285" s="1">
        <f>(Table2[[#This Row],[Close Price]]-Table2[[#This Row],[20D EMA]])/Table2[[#This Row],[20D EMA]]</f>
        <v>2.8400830004375884E-2</v>
      </c>
      <c r="T285" s="1">
        <f>(Table2[[#This Row],[Close Price]]-Table2[[#This Row],[50D EMA]])/Table2[[#This Row],[50D EMA]]</f>
        <v>1.9939152263799293E-2</v>
      </c>
      <c r="U285" s="1">
        <f>(Table2[[#This Row],[Close Price]]-Table2[[#This Row],[200D EMA]])/Table2[[#This Row],[200D EMA]]</f>
        <v>9.2901443092623812E-2</v>
      </c>
      <c r="V285">
        <v>0.87054412896074396</v>
      </c>
      <c r="W285">
        <v>724.1</v>
      </c>
      <c r="X285">
        <v>744</v>
      </c>
      <c r="Y285">
        <v>691.6</v>
      </c>
      <c r="Z285">
        <v>751</v>
      </c>
      <c r="AA285">
        <v>691.6</v>
      </c>
      <c r="AB285">
        <v>751</v>
      </c>
      <c r="AC285" s="1">
        <f>(Table2[[#This Row],[Close Price]]/Table2[[#This Row],[Day Low]])-1</f>
        <v>6.14556000552402E-3</v>
      </c>
      <c r="AD285" s="1">
        <f>(Table2[[#This Row],[Day High]]/Table2[[#This Row],[Close Price]])-1</f>
        <v>2.1206506073708109E-2</v>
      </c>
      <c r="AE285" s="1">
        <f>(Table2[[#This Row],[Close Price]]/Table2[[#This Row],[Current Week Low]])-1</f>
        <v>5.3426836321573079E-2</v>
      </c>
      <c r="AF285" s="1">
        <f>(Table2[[#This Row],[Current Week High]]/Table2[[#This Row],[Close Price]])-1</f>
        <v>3.081463180289612E-2</v>
      </c>
      <c r="AG285" s="1">
        <f>(Table2[[#This Row],[Close Price]]/Table2[[#This Row],[Current Month Low]])-1</f>
        <v>5.3426836321573079E-2</v>
      </c>
      <c r="AH285" s="1">
        <f>(Table2[[#This Row],[Current Month High]]/Table2[[#This Row],[Close Price]])-1</f>
        <v>3.081463180289612E-2</v>
      </c>
      <c r="AI285">
        <v>15.228879280763101</v>
      </c>
      <c r="AJ285">
        <v>51.78125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-0.09</v>
      </c>
      <c r="AM285" t="s">
        <v>3216</v>
      </c>
      <c r="AN285">
        <v>5.29</v>
      </c>
      <c r="AO285" t="s">
        <v>3215</v>
      </c>
      <c r="AP285">
        <v>4.4818080847687999E-2</v>
      </c>
      <c r="AQ285">
        <f>(Table2[[#This Row],[Sharpe Ratio]]-AVERAGE(Table2[Sharpe Ratio]))/_xlfn.STDEV.P(Table2[Sharpe Ratio])</f>
        <v>-0.18359982307938985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276</v>
      </c>
      <c r="AT285">
        <f>_xlfn.RANK.AVG(Table2[[#This Row],[6M Return vs Nifty Z-Score]],Table2[6M Return vs Nifty Z-Score])</f>
        <v>250</v>
      </c>
      <c r="AU285">
        <f>_xlfn.RANK.AVG(Table2[[#This Row],[Sharpe Ratio Z-Score]],Table2[Sharpe Ratio Z-Score])</f>
        <v>398</v>
      </c>
      <c r="AV285">
        <f>(Table2[[#This Row],[Rank 1Y]]+Table2[[#This Row],[Rank 6M]]+Table2[[#This Row],[Rank Sharpe]])/3</f>
        <v>308</v>
      </c>
    </row>
    <row r="286" spans="1:48" x14ac:dyDescent="0.3">
      <c r="A286" t="s">
        <v>1535</v>
      </c>
      <c r="B286" t="s">
        <v>1536</v>
      </c>
      <c r="C286" t="s">
        <v>3160</v>
      </c>
      <c r="D286" t="s">
        <v>231</v>
      </c>
      <c r="E286">
        <v>6517.7236350800003</v>
      </c>
      <c r="F286">
        <v>467.6</v>
      </c>
      <c r="G286">
        <v>3.0759520007855001</v>
      </c>
      <c r="H286">
        <f>(Table2[[#This Row],[1Y Return vs Nifty]]-AVERAGE(Table2[1Y Return vs Nifty]))/_xlfn.STDEV.P(Table2[1Y Return vs Nifty])</f>
        <v>-0.32491157277871785</v>
      </c>
      <c r="I286">
        <v>11.975731217200799</v>
      </c>
      <c r="J286">
        <f>(Table2[[#This Row],[1M Return vs Nifty]]-AVERAGE(Table2[1M Return vs Nifty]))/_xlfn.STDEV.P(Table2[1M Return vs Nifty])</f>
        <v>0.67241172409257888</v>
      </c>
      <c r="K286">
        <v>18.927728206446101</v>
      </c>
      <c r="L286">
        <f>(Table2[[#This Row],[6M Return vs Nifty]]-AVERAGE(Table2[6M Return vs Nifty]))/_xlfn.STDEV.P(Table2[6M Return vs Nifty])</f>
        <v>0.39837560262545896</v>
      </c>
      <c r="M286">
        <v>4.4347827294484503</v>
      </c>
      <c r="N286">
        <f>(Table2[[#This Row],[1W Return vs Nifty]]-AVERAGE(Table2[1W Return vs Nifty]))/_xlfn.STDEV.P(Table2[1W Return vs Nifty])</f>
        <v>0.92951407792405816</v>
      </c>
      <c r="O286">
        <v>448.19</v>
      </c>
      <c r="P286">
        <v>428.56988572729102</v>
      </c>
      <c r="Q286">
        <v>387.06912100765402</v>
      </c>
      <c r="R286">
        <v>66.283816397883101</v>
      </c>
      <c r="S286" s="1">
        <f>(Table2[[#This Row],[Close Price]]-Table2[[#This Row],[20D EMA]])/Table2[[#This Row],[20D EMA]]</f>
        <v>4.3307525826100597E-2</v>
      </c>
      <c r="T286" s="1">
        <f>(Table2[[#This Row],[Close Price]]-Table2[[#This Row],[50D EMA]])/Table2[[#This Row],[50D EMA]]</f>
        <v>9.1070594487697554E-2</v>
      </c>
      <c r="U286" s="1">
        <f>(Table2[[#This Row],[Close Price]]-Table2[[#This Row],[200D EMA]])/Table2[[#This Row],[200D EMA]]</f>
        <v>0.20805296682592658</v>
      </c>
      <c r="V286">
        <v>0.78858629772528399</v>
      </c>
      <c r="W286">
        <v>462.55</v>
      </c>
      <c r="X286">
        <v>472</v>
      </c>
      <c r="Y286">
        <v>440.25</v>
      </c>
      <c r="Z286">
        <v>519.5</v>
      </c>
      <c r="AA286">
        <v>440.25</v>
      </c>
      <c r="AB286">
        <v>519.5</v>
      </c>
      <c r="AC286" s="1">
        <f>(Table2[[#This Row],[Close Price]]/Table2[[#This Row],[Day Low]])-1</f>
        <v>1.0917738622851614E-2</v>
      </c>
      <c r="AD286" s="1">
        <f>(Table2[[#This Row],[Day High]]/Table2[[#This Row],[Close Price]])-1</f>
        <v>9.4097519247220429E-3</v>
      </c>
      <c r="AE286" s="1">
        <f>(Table2[[#This Row],[Close Price]]/Table2[[#This Row],[Current Week Low]])-1</f>
        <v>6.2123793299261765E-2</v>
      </c>
      <c r="AF286" s="1">
        <f>(Table2[[#This Row],[Current Week High]]/Table2[[#This Row],[Close Price]])-1</f>
        <v>0.11099230111206149</v>
      </c>
      <c r="AG286" s="1">
        <f>(Table2[[#This Row],[Close Price]]/Table2[[#This Row],[Current Month Low]])-1</f>
        <v>6.2123793299261765E-2</v>
      </c>
      <c r="AH286" s="1">
        <f>(Table2[[#This Row],[Current Month High]]/Table2[[#This Row],[Close Price]])-1</f>
        <v>0.11099230111206149</v>
      </c>
      <c r="AI286">
        <v>11.099230111206101</v>
      </c>
      <c r="AJ286">
        <v>48.917197452229303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0.21</v>
      </c>
      <c r="AM286" t="s">
        <v>3215</v>
      </c>
      <c r="AN286">
        <v>9.06</v>
      </c>
      <c r="AO286" t="s">
        <v>3215</v>
      </c>
      <c r="AP286">
        <v>6.9722757100058E-2</v>
      </c>
      <c r="AQ286">
        <f>(Table2[[#This Row],[Sharpe Ratio]]-AVERAGE(Table2[Sharpe Ratio]))/_xlfn.STDEV.P(Table2[Sharpe Ratio])</f>
        <v>0.1138062182553322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1.7891960501187105</v>
      </c>
      <c r="AS286">
        <f>_xlfn.RANK.AVG(Table2[[#This Row],[1Y Return vs Nifty Z-Score]],Table2[1Y Return vs Nifty Z-Score])</f>
        <v>421</v>
      </c>
      <c r="AT286">
        <f>_xlfn.RANK.AVG(Table2[[#This Row],[6M Return vs Nifty Z-Score]],Table2[6M Return vs Nifty Z-Score])</f>
        <v>189</v>
      </c>
      <c r="AU286">
        <f>_xlfn.RANK.AVG(Table2[[#This Row],[Sharpe Ratio Z-Score]],Table2[Sharpe Ratio Z-Score])</f>
        <v>315</v>
      </c>
      <c r="AV286">
        <f>(Table2[[#This Row],[Rank 1Y]]+Table2[[#This Row],[Rank 6M]]+Table2[[#This Row],[Rank Sharpe]])/3</f>
        <v>308.33333333333331</v>
      </c>
    </row>
    <row r="287" spans="1:48" x14ac:dyDescent="0.3">
      <c r="A287" t="s">
        <v>1308</v>
      </c>
      <c r="B287" t="s">
        <v>1309</v>
      </c>
      <c r="C287" t="s">
        <v>3167</v>
      </c>
      <c r="D287" t="s">
        <v>91</v>
      </c>
      <c r="E287">
        <v>8790.4088687999993</v>
      </c>
      <c r="F287">
        <v>1131</v>
      </c>
      <c r="G287">
        <v>38.4551266479546</v>
      </c>
      <c r="H287">
        <f>(Table2[[#This Row],[1Y Return vs Nifty]]-AVERAGE(Table2[1Y Return vs Nifty]))/_xlfn.STDEV.P(Table2[1Y Return vs Nifty])</f>
        <v>0.32042865645544039</v>
      </c>
      <c r="I287">
        <v>-13.0645133784968</v>
      </c>
      <c r="J287">
        <f>(Table2[[#This Row],[1M Return vs Nifty]]-AVERAGE(Table2[1M Return vs Nifty]))/_xlfn.STDEV.P(Table2[1M Return vs Nifty])</f>
        <v>-1.7606770290795286</v>
      </c>
      <c r="K287">
        <v>20.013719844954799</v>
      </c>
      <c r="L287">
        <f>(Table2[[#This Row],[6M Return vs Nifty]]-AVERAGE(Table2[6M Return vs Nifty]))/_xlfn.STDEV.P(Table2[6M Return vs Nifty])</f>
        <v>0.43410801226134305</v>
      </c>
      <c r="M287">
        <v>-5.9242633546172296</v>
      </c>
      <c r="N287">
        <f>(Table2[[#This Row],[1W Return vs Nifty]]-AVERAGE(Table2[1W Return vs Nifty]))/_xlfn.STDEV.P(Table2[1W Return vs Nifty])</f>
        <v>-1.7344904095324218</v>
      </c>
      <c r="O287">
        <v>1233.26</v>
      </c>
      <c r="P287">
        <v>1241.26241136914</v>
      </c>
      <c r="Q287">
        <v>1023.20837220337</v>
      </c>
      <c r="R287">
        <v>30.0964507258339</v>
      </c>
      <c r="S287" s="1">
        <f>(Table2[[#This Row],[Close Price]]-Table2[[#This Row],[20D EMA]])/Table2[[#This Row],[20D EMA]]</f>
        <v>-8.291844379936103E-2</v>
      </c>
      <c r="T287" s="1">
        <f>(Table2[[#This Row],[Close Price]]-Table2[[#This Row],[50D EMA]])/Table2[[#This Row],[50D EMA]]</f>
        <v>-8.8830863127094997E-2</v>
      </c>
      <c r="U287" s="1">
        <f>(Table2[[#This Row],[Close Price]]-Table2[[#This Row],[200D EMA]])/Table2[[#This Row],[200D EMA]]</f>
        <v>0.10534670231881726</v>
      </c>
      <c r="V287">
        <v>1.5294352926655499</v>
      </c>
      <c r="W287">
        <v>1101</v>
      </c>
      <c r="X287">
        <v>1167</v>
      </c>
      <c r="Y287">
        <v>1101</v>
      </c>
      <c r="Z287">
        <v>1231</v>
      </c>
      <c r="AA287">
        <v>1101</v>
      </c>
      <c r="AB287">
        <v>1247.7</v>
      </c>
      <c r="AC287" s="1">
        <f>(Table2[[#This Row],[Close Price]]/Table2[[#This Row],[Day Low]])-1</f>
        <v>2.7247956403269713E-2</v>
      </c>
      <c r="AD287" s="1">
        <f>(Table2[[#This Row],[Day High]]/Table2[[#This Row],[Close Price]])-1</f>
        <v>3.1830238726790361E-2</v>
      </c>
      <c r="AE287" s="1">
        <f>(Table2[[#This Row],[Close Price]]/Table2[[#This Row],[Current Week Low]])-1</f>
        <v>2.7247956403269713E-2</v>
      </c>
      <c r="AF287" s="1">
        <f>(Table2[[#This Row],[Current Week High]]/Table2[[#This Row],[Close Price]])-1</f>
        <v>8.8417329796640187E-2</v>
      </c>
      <c r="AG287" s="1">
        <f>(Table2[[#This Row],[Close Price]]/Table2[[#This Row],[Current Month Low]])-1</f>
        <v>2.7247956403269713E-2</v>
      </c>
      <c r="AH287" s="1">
        <f>(Table2[[#This Row],[Current Month High]]/Table2[[#This Row],[Close Price]])-1</f>
        <v>0.10318302387267919</v>
      </c>
      <c r="AI287">
        <v>36.516357206012302</v>
      </c>
      <c r="AJ287">
        <v>78.955696202531598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0.08</v>
      </c>
      <c r="AM287" t="s">
        <v>3215</v>
      </c>
      <c r="AN287">
        <v>-10.73</v>
      </c>
      <c r="AO287" t="s">
        <v>3216</v>
      </c>
      <c r="AQ287">
        <f>(Table2[[#This Row],[Sharpe Ratio]]-AVERAGE(Table2[Sharpe Ratio]))/_xlfn.STDEV.P(Table2[Sharpe Ratio])</f>
        <v>-0.71880726243977788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208</v>
      </c>
      <c r="AT287">
        <f>_xlfn.RANK.AVG(Table2[[#This Row],[6M Return vs Nifty Z-Score]],Table2[6M Return vs Nifty Z-Score])</f>
        <v>180</v>
      </c>
      <c r="AU287">
        <f>_xlfn.RANK.AVG(Table2[[#This Row],[Sharpe Ratio Z-Score]],Table2[Sharpe Ratio Z-Score])</f>
        <v>541.5</v>
      </c>
      <c r="AV287">
        <f>(Table2[[#This Row],[Rank 1Y]]+Table2[[#This Row],[Rank 6M]]+Table2[[#This Row],[Rank Sharpe]])/3</f>
        <v>309.83333333333331</v>
      </c>
    </row>
    <row r="288" spans="1:48" x14ac:dyDescent="0.3">
      <c r="A288" t="s">
        <v>432</v>
      </c>
      <c r="B288" t="s">
        <v>433</v>
      </c>
      <c r="C288" t="s">
        <v>3169</v>
      </c>
      <c r="D288" t="s">
        <v>138</v>
      </c>
      <c r="E288">
        <v>52799.203061100001</v>
      </c>
      <c r="F288">
        <v>1476.9</v>
      </c>
      <c r="G288">
        <v>16.944279773929701</v>
      </c>
      <c r="H288">
        <f>(Table2[[#This Row],[1Y Return vs Nifty]]-AVERAGE(Table2[1Y Return vs Nifty]))/_xlfn.STDEV.P(Table2[1Y Return vs Nifty])</f>
        <v>-7.1943833608142022E-2</v>
      </c>
      <c r="I288">
        <v>-5.2558743197463702</v>
      </c>
      <c r="J288">
        <f>(Table2[[#This Row],[1M Return vs Nifty]]-AVERAGE(Table2[1M Return vs Nifty]))/_xlfn.STDEV.P(Table2[1M Return vs Nifty])</f>
        <v>-1.0019339665341045</v>
      </c>
      <c r="K288">
        <v>-7.5459761827286096</v>
      </c>
      <c r="L288">
        <f>(Table2[[#This Row],[6M Return vs Nifty]]-AVERAGE(Table2[6M Return vs Nifty]))/_xlfn.STDEV.P(Table2[6M Return vs Nifty])</f>
        <v>-0.47268934508658195</v>
      </c>
      <c r="M288">
        <v>-1.1844797574288399</v>
      </c>
      <c r="N288">
        <f>(Table2[[#This Row],[1W Return vs Nifty]]-AVERAGE(Table2[1W Return vs Nifty]))/_xlfn.STDEV.P(Table2[1W Return vs Nifty])</f>
        <v>-0.51557462616651106</v>
      </c>
      <c r="O288">
        <v>1555.22</v>
      </c>
      <c r="P288">
        <v>1635.6691422569199</v>
      </c>
      <c r="Q288">
        <v>1560.2938054168101</v>
      </c>
      <c r="R288">
        <v>35.261353468633899</v>
      </c>
      <c r="S288" s="1">
        <f>(Table2[[#This Row],[Close Price]]-Table2[[#This Row],[20D EMA]])/Table2[[#This Row],[20D EMA]]</f>
        <v>-5.0359434678051936E-2</v>
      </c>
      <c r="T288" s="1">
        <f>(Table2[[#This Row],[Close Price]]-Table2[[#This Row],[50D EMA]])/Table2[[#This Row],[50D EMA]]</f>
        <v>-9.7066783345834781E-2</v>
      </c>
      <c r="U288" s="1">
        <f>(Table2[[#This Row],[Close Price]]-Table2[[#This Row],[200D EMA]])/Table2[[#This Row],[200D EMA]]</f>
        <v>-5.3447501443186544E-2</v>
      </c>
      <c r="V288">
        <v>1.2004970765643801</v>
      </c>
      <c r="W288">
        <v>1472</v>
      </c>
      <c r="X288">
        <v>1515.55</v>
      </c>
      <c r="Y288">
        <v>1463.6</v>
      </c>
      <c r="Z288">
        <v>1554.95</v>
      </c>
      <c r="AA288">
        <v>1463.6</v>
      </c>
      <c r="AB288">
        <v>1560</v>
      </c>
      <c r="AC288" s="1">
        <f>(Table2[[#This Row],[Close Price]]/Table2[[#This Row],[Day Low]])-1</f>
        <v>3.3288043478261198E-3</v>
      </c>
      <c r="AD288" s="1">
        <f>(Table2[[#This Row],[Day High]]/Table2[[#This Row],[Close Price]])-1</f>
        <v>2.6169679734579177E-2</v>
      </c>
      <c r="AE288" s="1">
        <f>(Table2[[#This Row],[Close Price]]/Table2[[#This Row],[Current Week Low]])-1</f>
        <v>9.0871822902434118E-3</v>
      </c>
      <c r="AF288" s="1">
        <f>(Table2[[#This Row],[Current Week High]]/Table2[[#This Row],[Close Price]])-1</f>
        <v>5.284717990385257E-2</v>
      </c>
      <c r="AG288" s="1">
        <f>(Table2[[#This Row],[Close Price]]/Table2[[#This Row],[Current Month Low]])-1</f>
        <v>9.0871822902434118E-3</v>
      </c>
      <c r="AH288" s="1">
        <f>(Table2[[#This Row],[Current Month High]]/Table2[[#This Row],[Close Price]])-1</f>
        <v>5.6266504164127484E-2</v>
      </c>
      <c r="AI288">
        <v>40.056875888685703</v>
      </c>
      <c r="AJ288">
        <v>48.4321608040201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-0.14000000000000001</v>
      </c>
      <c r="AM288" t="s">
        <v>3216</v>
      </c>
      <c r="AN288">
        <v>-5.68</v>
      </c>
      <c r="AO288" t="s">
        <v>3216</v>
      </c>
      <c r="AP288">
        <v>0.135257525861877</v>
      </c>
      <c r="AQ288">
        <f>(Table2[[#This Row],[Sharpe Ratio]]-AVERAGE(Table2[Sharpe Ratio]))/_xlfn.STDEV.P(Table2[Sharpe Ratio])</f>
        <v>0.89640768433077378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318</v>
      </c>
      <c r="AT288">
        <f>_xlfn.RANK.AVG(Table2[[#This Row],[6M Return vs Nifty Z-Score]],Table2[6M Return vs Nifty Z-Score])</f>
        <v>480</v>
      </c>
      <c r="AU288">
        <f>_xlfn.RANK.AVG(Table2[[#This Row],[Sharpe Ratio Z-Score]],Table2[Sharpe Ratio Z-Score])</f>
        <v>133</v>
      </c>
      <c r="AV288">
        <f>(Table2[[#This Row],[Rank 1Y]]+Table2[[#This Row],[Rank 6M]]+Table2[[#This Row],[Rank Sharpe]])/3</f>
        <v>310.33333333333331</v>
      </c>
    </row>
    <row r="289" spans="1:48" x14ac:dyDescent="0.3">
      <c r="A289" t="s">
        <v>516</v>
      </c>
      <c r="B289" t="s">
        <v>517</v>
      </c>
      <c r="C289" t="s">
        <v>3156</v>
      </c>
      <c r="D289" t="s">
        <v>378</v>
      </c>
      <c r="E289">
        <v>40157.319056250002</v>
      </c>
      <c r="F289">
        <v>5491.25</v>
      </c>
      <c r="G289">
        <v>5.2024447391336004</v>
      </c>
      <c r="H289">
        <f>(Table2[[#This Row],[1Y Return vs Nifty]]-AVERAGE(Table2[1Y Return vs Nifty]))/_xlfn.STDEV.P(Table2[1Y Return vs Nifty])</f>
        <v>-0.28612289766359211</v>
      </c>
      <c r="I289">
        <v>31.848394456100699</v>
      </c>
      <c r="J289">
        <f>(Table2[[#This Row],[1M Return vs Nifty]]-AVERAGE(Table2[1M Return vs Nifty]))/_xlfn.STDEV.P(Table2[1M Return vs Nifty])</f>
        <v>2.6033814171942167</v>
      </c>
      <c r="K289">
        <v>19.073821179007499</v>
      </c>
      <c r="L289">
        <f>(Table2[[#This Row],[6M Return vs Nifty]]-AVERAGE(Table2[6M Return vs Nifty]))/_xlfn.STDEV.P(Table2[6M Return vs Nifty])</f>
        <v>0.40318250330073158</v>
      </c>
      <c r="M289">
        <v>0.77612123446391701</v>
      </c>
      <c r="N289">
        <f>(Table2[[#This Row],[1W Return vs Nifty]]-AVERAGE(Table2[1W Return vs Nifty]))/_xlfn.STDEV.P(Table2[1W Return vs Nifty])</f>
        <v>-1.137281085187097E-2</v>
      </c>
      <c r="O289">
        <v>5182.72</v>
      </c>
      <c r="P289">
        <v>4891.8793037638598</v>
      </c>
      <c r="Q289">
        <v>4518.4653332722</v>
      </c>
      <c r="R289">
        <v>72.040997558527494</v>
      </c>
      <c r="S289" s="1">
        <f>(Table2[[#This Row],[Close Price]]-Table2[[#This Row],[20D EMA]])/Table2[[#This Row],[20D EMA]]</f>
        <v>5.9530516794270141E-2</v>
      </c>
      <c r="T289" s="1">
        <f>(Table2[[#This Row],[Close Price]]-Table2[[#This Row],[50D EMA]])/Table2[[#This Row],[50D EMA]]</f>
        <v>0.12252360678134037</v>
      </c>
      <c r="U289" s="1">
        <f>(Table2[[#This Row],[Close Price]]-Table2[[#This Row],[200D EMA]])/Table2[[#This Row],[200D EMA]]</f>
        <v>0.21529094393279874</v>
      </c>
      <c r="V289">
        <v>1.0592787866665501</v>
      </c>
      <c r="W289">
        <v>5400</v>
      </c>
      <c r="X289">
        <v>5600</v>
      </c>
      <c r="Y289">
        <v>5285</v>
      </c>
      <c r="Z289">
        <v>5634.95</v>
      </c>
      <c r="AA289">
        <v>5285</v>
      </c>
      <c r="AB289">
        <v>5634.95</v>
      </c>
      <c r="AC289" s="1">
        <f>(Table2[[#This Row],[Close Price]]/Table2[[#This Row],[Day Low]])-1</f>
        <v>1.6898148148148051E-2</v>
      </c>
      <c r="AD289" s="1">
        <f>(Table2[[#This Row],[Day High]]/Table2[[#This Row],[Close Price]])-1</f>
        <v>1.9804234008650168E-2</v>
      </c>
      <c r="AE289" s="1">
        <f>(Table2[[#This Row],[Close Price]]/Table2[[#This Row],[Current Week Low]])-1</f>
        <v>3.9025543992431411E-2</v>
      </c>
      <c r="AF289" s="1">
        <f>(Table2[[#This Row],[Current Week High]]/Table2[[#This Row],[Close Price]])-1</f>
        <v>2.6168905076257687E-2</v>
      </c>
      <c r="AG289" s="1">
        <f>(Table2[[#This Row],[Close Price]]/Table2[[#This Row],[Current Month Low]])-1</f>
        <v>3.9025543992431411E-2</v>
      </c>
      <c r="AH289" s="1">
        <f>(Table2[[#This Row],[Current Month High]]/Table2[[#This Row],[Close Price]])-1</f>
        <v>2.6168905076257687E-2</v>
      </c>
      <c r="AI289">
        <v>2.6168905076257598</v>
      </c>
      <c r="AJ289">
        <v>50.005463435954802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0.18</v>
      </c>
      <c r="AM289" t="s">
        <v>3215</v>
      </c>
      <c r="AN289">
        <v>11.46</v>
      </c>
      <c r="AO289" t="s">
        <v>3215</v>
      </c>
      <c r="AP289">
        <v>6.3374138575597996E-2</v>
      </c>
      <c r="AQ289">
        <f>(Table2[[#This Row],[Sharpe Ratio]]-AVERAGE(Table2[Sharpe Ratio]))/_xlfn.STDEV.P(Table2[Sharpe Ratio])</f>
        <v>3.7992443999814413E-2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2.7470606559792992</v>
      </c>
      <c r="AS289">
        <f>_xlfn.RANK.AVG(Table2[[#This Row],[1Y Return vs Nifty Z-Score]],Table2[1Y Return vs Nifty Z-Score])</f>
        <v>403</v>
      </c>
      <c r="AT289">
        <f>_xlfn.RANK.AVG(Table2[[#This Row],[6M Return vs Nifty Z-Score]],Table2[6M Return vs Nifty Z-Score])</f>
        <v>186</v>
      </c>
      <c r="AU289">
        <f>_xlfn.RANK.AVG(Table2[[#This Row],[Sharpe Ratio Z-Score]],Table2[Sharpe Ratio Z-Score])</f>
        <v>343</v>
      </c>
      <c r="AV289">
        <f>(Table2[[#This Row],[Rank 1Y]]+Table2[[#This Row],[Rank 6M]]+Table2[[#This Row],[Rank Sharpe]])/3</f>
        <v>310.66666666666669</v>
      </c>
    </row>
    <row r="290" spans="1:48" x14ac:dyDescent="0.3">
      <c r="A290" t="s">
        <v>1474</v>
      </c>
      <c r="B290" t="s">
        <v>1475</v>
      </c>
      <c r="C290" t="s">
        <v>3166</v>
      </c>
      <c r="D290" t="s">
        <v>138</v>
      </c>
      <c r="E290">
        <v>7031.1994083999998</v>
      </c>
      <c r="F290">
        <v>997.9</v>
      </c>
      <c r="G290">
        <v>23.476180702900901</v>
      </c>
      <c r="H290">
        <f>(Table2[[#This Row],[1Y Return vs Nifty]]-AVERAGE(Table2[1Y Return vs Nifty]))/_xlfn.STDEV.P(Table2[1Y Return vs Nifty])</f>
        <v>4.7202485797994187E-2</v>
      </c>
      <c r="I290">
        <v>14.9705211527634</v>
      </c>
      <c r="J290">
        <f>(Table2[[#This Row],[1M Return vs Nifty]]-AVERAGE(Table2[1M Return vs Nifty]))/_xlfn.STDEV.P(Table2[1M Return vs Nifty])</f>
        <v>0.96340687322072915</v>
      </c>
      <c r="K290">
        <v>9.4566671140241496</v>
      </c>
      <c r="L290">
        <f>(Table2[[#This Row],[6M Return vs Nifty]]-AVERAGE(Table2[6M Return vs Nifty]))/_xlfn.STDEV.P(Table2[6M Return vs Nifty])</f>
        <v>8.6749046176429506E-2</v>
      </c>
      <c r="M290">
        <v>1.97781894663557</v>
      </c>
      <c r="N290">
        <f>(Table2[[#This Row],[1W Return vs Nifty]]-AVERAGE(Table2[1W Return vs Nifty]))/_xlfn.STDEV.P(Table2[1W Return vs Nifty])</f>
        <v>0.29766414793874224</v>
      </c>
      <c r="O290">
        <v>966.85</v>
      </c>
      <c r="P290">
        <v>951.79153549419198</v>
      </c>
      <c r="Q290">
        <v>892.84836473370501</v>
      </c>
      <c r="R290">
        <v>64.210544350138306</v>
      </c>
      <c r="S290" s="1">
        <f>(Table2[[#This Row],[Close Price]]-Table2[[#This Row],[20D EMA]])/Table2[[#This Row],[20D EMA]]</f>
        <v>3.2114598955370485E-2</v>
      </c>
      <c r="T290" s="1">
        <f>(Table2[[#This Row],[Close Price]]-Table2[[#This Row],[50D EMA]])/Table2[[#This Row],[50D EMA]]</f>
        <v>4.8443869047298714E-2</v>
      </c>
      <c r="U290" s="1">
        <f>(Table2[[#This Row],[Close Price]]-Table2[[#This Row],[200D EMA]])/Table2[[#This Row],[200D EMA]]</f>
        <v>0.1176589882623876</v>
      </c>
      <c r="V290">
        <v>1.04427510588939</v>
      </c>
      <c r="W290">
        <v>994.2</v>
      </c>
      <c r="X290">
        <v>1020.3</v>
      </c>
      <c r="Y290">
        <v>973.65</v>
      </c>
      <c r="Z290">
        <v>1021</v>
      </c>
      <c r="AA290">
        <v>973.65</v>
      </c>
      <c r="AB290">
        <v>1021</v>
      </c>
      <c r="AC290" s="1">
        <f>(Table2[[#This Row],[Close Price]]/Table2[[#This Row],[Day Low]])-1</f>
        <v>3.7215851941259093E-3</v>
      </c>
      <c r="AD290" s="1">
        <f>(Table2[[#This Row],[Day High]]/Table2[[#This Row],[Close Price]])-1</f>
        <v>2.2447138991882998E-2</v>
      </c>
      <c r="AE290" s="1">
        <f>(Table2[[#This Row],[Close Price]]/Table2[[#This Row],[Current Week Low]])-1</f>
        <v>2.4906280490936128E-2</v>
      </c>
      <c r="AF290" s="1">
        <f>(Table2[[#This Row],[Current Week High]]/Table2[[#This Row],[Close Price]])-1</f>
        <v>2.3148612085379217E-2</v>
      </c>
      <c r="AG290" s="1">
        <f>(Table2[[#This Row],[Close Price]]/Table2[[#This Row],[Current Month Low]])-1</f>
        <v>2.4906280490936128E-2</v>
      </c>
      <c r="AH290" s="1">
        <f>(Table2[[#This Row],[Current Month High]]/Table2[[#This Row],[Close Price]])-1</f>
        <v>2.3148612085379217E-2</v>
      </c>
      <c r="AI290">
        <v>6.0978053913217796</v>
      </c>
      <c r="AJ290">
        <v>51.656534954407299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0.1</v>
      </c>
      <c r="AM290" t="s">
        <v>3215</v>
      </c>
      <c r="AN290">
        <v>9.91</v>
      </c>
      <c r="AO290" t="s">
        <v>3215</v>
      </c>
      <c r="AP290">
        <v>5.0662196121447997E-2</v>
      </c>
      <c r="AQ290">
        <f>(Table2[[#This Row],[Sharpe Ratio]]-AVERAGE(Table2[Sharpe Ratio]))/_xlfn.STDEV.P(Table2[Sharpe Ratio])</f>
        <v>-0.11381071315239989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1.2812118399814951</v>
      </c>
      <c r="AS290">
        <f>_xlfn.RANK.AVG(Table2[[#This Row],[1Y Return vs Nifty Z-Score]],Table2[1Y Return vs Nifty Z-Score])</f>
        <v>281</v>
      </c>
      <c r="AT290">
        <f>_xlfn.RANK.AVG(Table2[[#This Row],[6M Return vs Nifty Z-Score]],Table2[6M Return vs Nifty Z-Score])</f>
        <v>271</v>
      </c>
      <c r="AU290">
        <f>_xlfn.RANK.AVG(Table2[[#This Row],[Sharpe Ratio Z-Score]],Table2[Sharpe Ratio Z-Score])</f>
        <v>382</v>
      </c>
      <c r="AV290">
        <f>(Table2[[#This Row],[Rank 1Y]]+Table2[[#This Row],[Rank 6M]]+Table2[[#This Row],[Rank Sharpe]])/3</f>
        <v>311.33333333333331</v>
      </c>
    </row>
    <row r="291" spans="1:48" x14ac:dyDescent="0.3">
      <c r="A291" t="s">
        <v>1316</v>
      </c>
      <c r="B291" t="s">
        <v>1317</v>
      </c>
      <c r="C291" t="s">
        <v>3162</v>
      </c>
      <c r="D291" t="s">
        <v>206</v>
      </c>
      <c r="E291">
        <v>8694.9743729999991</v>
      </c>
      <c r="F291">
        <v>441.05</v>
      </c>
      <c r="G291">
        <v>18.0315381753332</v>
      </c>
      <c r="H291">
        <f>(Table2[[#This Row],[1Y Return vs Nifty]]-AVERAGE(Table2[1Y Return vs Nifty]))/_xlfn.STDEV.P(Table2[1Y Return vs Nifty])</f>
        <v>-5.2111500237000424E-2</v>
      </c>
      <c r="I291">
        <v>19.432340076299301</v>
      </c>
      <c r="J291">
        <f>(Table2[[#This Row],[1M Return vs Nifty]]-AVERAGE(Table2[1M Return vs Nifty]))/_xlfn.STDEV.P(Table2[1M Return vs Nifty])</f>
        <v>1.3969490217431504</v>
      </c>
      <c r="K291">
        <v>38.423065385756701</v>
      </c>
      <c r="L291">
        <f>(Table2[[#This Row],[6M Return vs Nifty]]-AVERAGE(Table2[6M Return vs Nifty]))/_xlfn.STDEV.P(Table2[6M Return vs Nifty])</f>
        <v>1.0398311621152272</v>
      </c>
      <c r="M291">
        <v>2.5118469505431</v>
      </c>
      <c r="N291">
        <f>(Table2[[#This Row],[1W Return vs Nifty]]-AVERAGE(Table2[1W Return vs Nifty]))/_xlfn.STDEV.P(Table2[1W Return vs Nifty])</f>
        <v>0.43499851128571265</v>
      </c>
      <c r="O291">
        <v>432.98</v>
      </c>
      <c r="P291">
        <v>426.96101500215502</v>
      </c>
      <c r="Q291">
        <v>364.61614422538503</v>
      </c>
      <c r="R291">
        <v>55.439090835266299</v>
      </c>
      <c r="S291" s="1">
        <f>(Table2[[#This Row],[Close Price]]-Table2[[#This Row],[20D EMA]])/Table2[[#This Row],[20D EMA]]</f>
        <v>1.8638274285186367E-2</v>
      </c>
      <c r="T291" s="1">
        <f>(Table2[[#This Row],[Close Price]]-Table2[[#This Row],[50D EMA]])/Table2[[#This Row],[50D EMA]]</f>
        <v>3.2998293761724071E-2</v>
      </c>
      <c r="U291" s="1">
        <f>(Table2[[#This Row],[Close Price]]-Table2[[#This Row],[200D EMA]])/Table2[[#This Row],[200D EMA]]</f>
        <v>0.20962828164670599</v>
      </c>
      <c r="V291">
        <v>1.0347364952843801</v>
      </c>
      <c r="W291">
        <v>439</v>
      </c>
      <c r="X291">
        <v>460</v>
      </c>
      <c r="Y291">
        <v>438.55</v>
      </c>
      <c r="Z291">
        <v>462</v>
      </c>
      <c r="AA291">
        <v>438.55</v>
      </c>
      <c r="AB291">
        <v>462</v>
      </c>
      <c r="AC291" s="1">
        <f>(Table2[[#This Row],[Close Price]]/Table2[[#This Row],[Day Low]])-1</f>
        <v>4.6697038724374806E-3</v>
      </c>
      <c r="AD291" s="1">
        <f>(Table2[[#This Row],[Day High]]/Table2[[#This Row],[Close Price]])-1</f>
        <v>4.2965650153043766E-2</v>
      </c>
      <c r="AE291" s="1">
        <f>(Table2[[#This Row],[Close Price]]/Table2[[#This Row],[Current Week Low]])-1</f>
        <v>5.700604264051945E-3</v>
      </c>
      <c r="AF291" s="1">
        <f>(Table2[[#This Row],[Current Week High]]/Table2[[#This Row],[Close Price]])-1</f>
        <v>4.7500283414578792E-2</v>
      </c>
      <c r="AG291" s="1">
        <f>(Table2[[#This Row],[Close Price]]/Table2[[#This Row],[Current Month Low]])-1</f>
        <v>5.700604264051945E-3</v>
      </c>
      <c r="AH291" s="1">
        <f>(Table2[[#This Row],[Current Month High]]/Table2[[#This Row],[Close Price]])-1</f>
        <v>4.7500283414578792E-2</v>
      </c>
      <c r="AI291">
        <v>10.0328760911461</v>
      </c>
      <c r="AJ291">
        <v>83.694294044148194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0.11</v>
      </c>
      <c r="AM291" t="s">
        <v>3215</v>
      </c>
      <c r="AN291">
        <v>8.31</v>
      </c>
      <c r="AO291" t="s">
        <v>3215</v>
      </c>
      <c r="AQ291">
        <f>(Table2[[#This Row],[Sharpe Ratio]]-AVERAGE(Table2[Sharpe Ratio]))/_xlfn.STDEV.P(Table2[Sharpe Ratio])</f>
        <v>-0.71880726243977788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2.1008599324673121</v>
      </c>
      <c r="AS291">
        <f>_xlfn.RANK.AVG(Table2[[#This Row],[1Y Return vs Nifty Z-Score]],Table2[1Y Return vs Nifty Z-Score])</f>
        <v>310</v>
      </c>
      <c r="AT291">
        <f>_xlfn.RANK.AVG(Table2[[#This Row],[6M Return vs Nifty Z-Score]],Table2[6M Return vs Nifty Z-Score])</f>
        <v>85</v>
      </c>
      <c r="AU291">
        <f>_xlfn.RANK.AVG(Table2[[#This Row],[Sharpe Ratio Z-Score]],Table2[Sharpe Ratio Z-Score])</f>
        <v>541.5</v>
      </c>
      <c r="AV291">
        <f>(Table2[[#This Row],[Rank 1Y]]+Table2[[#This Row],[Rank 6M]]+Table2[[#This Row],[Rank Sharpe]])/3</f>
        <v>312.16666666666669</v>
      </c>
    </row>
    <row r="292" spans="1:48" x14ac:dyDescent="0.3">
      <c r="A292" t="s">
        <v>999</v>
      </c>
      <c r="B292" t="s">
        <v>1000</v>
      </c>
      <c r="C292" t="s">
        <v>3170</v>
      </c>
      <c r="D292" t="s">
        <v>477</v>
      </c>
      <c r="E292">
        <v>14177.376980089901</v>
      </c>
      <c r="F292">
        <v>753.95</v>
      </c>
      <c r="G292">
        <v>6.0528576208629197</v>
      </c>
      <c r="H292">
        <f>(Table2[[#This Row],[1Y Return vs Nifty]]-AVERAGE(Table2[1Y Return vs Nifty]))/_xlfn.STDEV.P(Table2[1Y Return vs Nifty])</f>
        <v>-0.27061078779918651</v>
      </c>
      <c r="I292">
        <v>1.4373890813483501</v>
      </c>
      <c r="J292">
        <f>(Table2[[#This Row],[1M Return vs Nifty]]-AVERAGE(Table2[1M Return vs Nifty]))/_xlfn.STDEV.P(Table2[1M Return vs Nifty])</f>
        <v>-0.35156875780047325</v>
      </c>
      <c r="K292">
        <v>0.71593390920835598</v>
      </c>
      <c r="L292">
        <f>(Table2[[#This Row],[6M Return vs Nifty]]-AVERAGE(Table2[6M Return vs Nifty]))/_xlfn.STDEV.P(Table2[6M Return vs Nifty])</f>
        <v>-0.20084751379464447</v>
      </c>
      <c r="M292">
        <v>1.6039522844427401</v>
      </c>
      <c r="N292">
        <f>(Table2[[#This Row],[1W Return vs Nifty]]-AVERAGE(Table2[1W Return vs Nifty]))/_xlfn.STDEV.P(Table2[1W Return vs Nifty])</f>
        <v>0.20151799145778032</v>
      </c>
      <c r="O292">
        <v>773.19</v>
      </c>
      <c r="P292">
        <v>799.58507891390298</v>
      </c>
      <c r="Q292">
        <v>744.33028770071496</v>
      </c>
      <c r="R292">
        <v>39.6204690405241</v>
      </c>
      <c r="S292" s="1">
        <f>(Table2[[#This Row],[Close Price]]-Table2[[#This Row],[20D EMA]])/Table2[[#This Row],[20D EMA]]</f>
        <v>-2.4883922451143972E-2</v>
      </c>
      <c r="T292" s="1">
        <f>(Table2[[#This Row],[Close Price]]-Table2[[#This Row],[50D EMA]])/Table2[[#This Row],[50D EMA]]</f>
        <v>-5.7073449864635084E-2</v>
      </c>
      <c r="U292" s="1">
        <f>(Table2[[#This Row],[Close Price]]-Table2[[#This Row],[200D EMA]])/Table2[[#This Row],[200D EMA]]</f>
        <v>1.2923983422736976E-2</v>
      </c>
      <c r="V292">
        <v>0.51400670522318004</v>
      </c>
      <c r="W292">
        <v>742</v>
      </c>
      <c r="X292">
        <v>763.95</v>
      </c>
      <c r="Y292">
        <v>742</v>
      </c>
      <c r="Z292">
        <v>804.95</v>
      </c>
      <c r="AA292">
        <v>742</v>
      </c>
      <c r="AB292">
        <v>804.95</v>
      </c>
      <c r="AC292" s="1">
        <f>(Table2[[#This Row],[Close Price]]/Table2[[#This Row],[Day Low]])-1</f>
        <v>1.6105121293800595E-2</v>
      </c>
      <c r="AD292" s="1">
        <f>(Table2[[#This Row],[Day High]]/Table2[[#This Row],[Close Price]])-1</f>
        <v>1.3263479010544366E-2</v>
      </c>
      <c r="AE292" s="1">
        <f>(Table2[[#This Row],[Close Price]]/Table2[[#This Row],[Current Week Low]])-1</f>
        <v>1.6105121293800595E-2</v>
      </c>
      <c r="AF292" s="1">
        <f>(Table2[[#This Row],[Current Week High]]/Table2[[#This Row],[Close Price]])-1</f>
        <v>6.7643742953776842E-2</v>
      </c>
      <c r="AG292" s="1">
        <f>(Table2[[#This Row],[Close Price]]/Table2[[#This Row],[Current Month Low]])-1</f>
        <v>1.6105121293800595E-2</v>
      </c>
      <c r="AH292" s="1">
        <f>(Table2[[#This Row],[Current Month High]]/Table2[[#This Row],[Close Price]])-1</f>
        <v>6.7643742953776842E-2</v>
      </c>
      <c r="AI292">
        <v>22.899396511705</v>
      </c>
      <c r="AJ292">
        <v>44.642685851318902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-0.08</v>
      </c>
      <c r="AM292" t="s">
        <v>3216</v>
      </c>
      <c r="AN292">
        <v>-3.36</v>
      </c>
      <c r="AO292" t="s">
        <v>3216</v>
      </c>
      <c r="AP292">
        <v>0.119409780683314</v>
      </c>
      <c r="AQ292">
        <f>(Table2[[#This Row],[Sharpe Ratio]]-AVERAGE(Table2[Sharpe Ratio]))/_xlfn.STDEV.P(Table2[Sharpe Ratio])</f>
        <v>0.70715747646311156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396</v>
      </c>
      <c r="AT292">
        <f>_xlfn.RANK.AVG(Table2[[#This Row],[6M Return vs Nifty Z-Score]],Table2[6M Return vs Nifty Z-Score])</f>
        <v>376</v>
      </c>
      <c r="AU292">
        <f>_xlfn.RANK.AVG(Table2[[#This Row],[Sharpe Ratio Z-Score]],Table2[Sharpe Ratio Z-Score])</f>
        <v>166</v>
      </c>
      <c r="AV292">
        <f>(Table2[[#This Row],[Rank 1Y]]+Table2[[#This Row],[Rank 6M]]+Table2[[#This Row],[Rank Sharpe]])/3</f>
        <v>312.66666666666669</v>
      </c>
    </row>
    <row r="293" spans="1:48" x14ac:dyDescent="0.3">
      <c r="A293" t="s">
        <v>1243</v>
      </c>
      <c r="B293" t="s">
        <v>1244</v>
      </c>
      <c r="C293" t="s">
        <v>3165</v>
      </c>
      <c r="D293" t="s">
        <v>468</v>
      </c>
      <c r="E293">
        <v>9342.0055391919996</v>
      </c>
      <c r="F293">
        <v>151.12</v>
      </c>
      <c r="G293">
        <v>39.441557159027298</v>
      </c>
      <c r="H293">
        <f>(Table2[[#This Row],[1Y Return vs Nifty]]-AVERAGE(Table2[1Y Return vs Nifty]))/_xlfn.STDEV.P(Table2[1Y Return vs Nifty])</f>
        <v>0.33842182047036634</v>
      </c>
      <c r="I293">
        <v>-8.7389329318582796</v>
      </c>
      <c r="J293">
        <f>(Table2[[#This Row],[1M Return vs Nifty]]-AVERAGE(Table2[1M Return vs Nifty]))/_xlfn.STDEV.P(Table2[1M Return vs Nifty])</f>
        <v>-1.3403727826319649</v>
      </c>
      <c r="K293">
        <v>-24.343512795101201</v>
      </c>
      <c r="L293">
        <f>(Table2[[#This Row],[6M Return vs Nifty]]-AVERAGE(Table2[6M Return vs Nifty]))/_xlfn.STDEV.P(Table2[6M Return vs Nifty])</f>
        <v>-1.0253791060605109</v>
      </c>
      <c r="M293">
        <v>-0.275496952435971</v>
      </c>
      <c r="N293">
        <f>(Table2[[#This Row],[1W Return vs Nifty]]-AVERAGE(Table2[1W Return vs Nifty]))/_xlfn.STDEV.P(Table2[1W Return vs Nifty])</f>
        <v>-0.28181427295729106</v>
      </c>
      <c r="O293">
        <v>174.81</v>
      </c>
      <c r="P293">
        <v>188.563962760908</v>
      </c>
      <c r="Q293">
        <v>175.92586398725101</v>
      </c>
      <c r="R293">
        <v>25.3061574001803</v>
      </c>
      <c r="S293" s="1">
        <f>(Table2[[#This Row],[Close Price]]-Table2[[#This Row],[20D EMA]])/Table2[[#This Row],[20D EMA]]</f>
        <v>-0.13551856301126936</v>
      </c>
      <c r="T293" s="1">
        <f>(Table2[[#This Row],[Close Price]]-Table2[[#This Row],[50D EMA]])/Table2[[#This Row],[50D EMA]]</f>
        <v>-0.19857433102626046</v>
      </c>
      <c r="U293" s="1">
        <f>(Table2[[#This Row],[Close Price]]-Table2[[#This Row],[200D EMA]])/Table2[[#This Row],[200D EMA]]</f>
        <v>-0.14100180283354261</v>
      </c>
      <c r="V293">
        <v>0.99463940228596004</v>
      </c>
      <c r="W293">
        <v>149</v>
      </c>
      <c r="X293">
        <v>167.7</v>
      </c>
      <c r="Y293">
        <v>149</v>
      </c>
      <c r="Z293">
        <v>171.94</v>
      </c>
      <c r="AA293">
        <v>149</v>
      </c>
      <c r="AB293">
        <v>171.94</v>
      </c>
      <c r="AC293" s="1">
        <f>(Table2[[#This Row],[Close Price]]/Table2[[#This Row],[Day Low]])-1</f>
        <v>1.4228187919463009E-2</v>
      </c>
      <c r="AD293" s="1">
        <f>(Table2[[#This Row],[Day High]]/Table2[[#This Row],[Close Price]])-1</f>
        <v>0.10971413446267864</v>
      </c>
      <c r="AE293" s="1">
        <f>(Table2[[#This Row],[Close Price]]/Table2[[#This Row],[Current Week Low]])-1</f>
        <v>1.4228187919463009E-2</v>
      </c>
      <c r="AF293" s="1">
        <f>(Table2[[#This Row],[Current Week High]]/Table2[[#This Row],[Close Price]])-1</f>
        <v>0.13777130757014278</v>
      </c>
      <c r="AG293" s="1">
        <f>(Table2[[#This Row],[Close Price]]/Table2[[#This Row],[Current Month Low]])-1</f>
        <v>1.4228187919463009E-2</v>
      </c>
      <c r="AH293" s="1">
        <f>(Table2[[#This Row],[Current Month High]]/Table2[[#This Row],[Close Price]])-1</f>
        <v>0.13777130757014278</v>
      </c>
      <c r="AI293">
        <v>56.564319745897201</v>
      </c>
      <c r="AJ293">
        <v>65.0682687056253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-0.26</v>
      </c>
      <c r="AM293" t="s">
        <v>3216</v>
      </c>
      <c r="AN293">
        <v>-10.92</v>
      </c>
      <c r="AO293" t="s">
        <v>3216</v>
      </c>
      <c r="AP293">
        <v>0.16463390787444901</v>
      </c>
      <c r="AQ293">
        <f>(Table2[[#This Row],[Sharpe Ratio]]-AVERAGE(Table2[Sharpe Ratio]))/_xlfn.STDEV.P(Table2[Sharpe Ratio])</f>
        <v>1.2472138299141424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204</v>
      </c>
      <c r="AT293">
        <f>_xlfn.RANK.AVG(Table2[[#This Row],[6M Return vs Nifty Z-Score]],Table2[6M Return vs Nifty Z-Score])</f>
        <v>671</v>
      </c>
      <c r="AU293">
        <f>_xlfn.RANK.AVG(Table2[[#This Row],[Sharpe Ratio Z-Score]],Table2[Sharpe Ratio Z-Score])</f>
        <v>73</v>
      </c>
      <c r="AV293">
        <f>(Table2[[#This Row],[Rank 1Y]]+Table2[[#This Row],[Rank 6M]]+Table2[[#This Row],[Rank Sharpe]])/3</f>
        <v>316</v>
      </c>
    </row>
    <row r="294" spans="1:48" x14ac:dyDescent="0.3">
      <c r="A294" t="s">
        <v>1207</v>
      </c>
      <c r="B294" t="s">
        <v>1208</v>
      </c>
      <c r="C294" t="s">
        <v>3162</v>
      </c>
      <c r="D294" t="s">
        <v>62</v>
      </c>
      <c r="E294">
        <v>9727.90247198</v>
      </c>
      <c r="F294">
        <v>7382.9</v>
      </c>
      <c r="G294">
        <v>69.541990062965994</v>
      </c>
      <c r="H294">
        <f>(Table2[[#This Row],[1Y Return vs Nifty]]-AVERAGE(Table2[1Y Return vs Nifty]))/_xlfn.STDEV.P(Table2[1Y Return vs Nifty])</f>
        <v>0.88747420690950318</v>
      </c>
      <c r="I294">
        <v>11.907443467531699</v>
      </c>
      <c r="J294">
        <f>(Table2[[#This Row],[1M Return vs Nifty]]-AVERAGE(Table2[1M Return vs Nifty]))/_xlfn.STDEV.P(Table2[1M Return vs Nifty])</f>
        <v>0.66577639930314503</v>
      </c>
      <c r="K294">
        <v>-30.834506874588801</v>
      </c>
      <c r="L294">
        <f>(Table2[[#This Row],[6M Return vs Nifty]]-AVERAGE(Table2[6M Return vs Nifty]))/_xlfn.STDEV.P(Table2[6M Return vs Nifty])</f>
        <v>-1.2389524441672863</v>
      </c>
      <c r="M294">
        <v>-3.8257378479353301</v>
      </c>
      <c r="N294">
        <f>(Table2[[#This Row],[1W Return vs Nifty]]-AVERAGE(Table2[1W Return vs Nifty]))/_xlfn.STDEV.P(Table2[1W Return vs Nifty])</f>
        <v>-1.1948189647415968</v>
      </c>
      <c r="O294">
        <v>7204.73</v>
      </c>
      <c r="P294">
        <v>7344.5902761571197</v>
      </c>
      <c r="Q294">
        <v>7097.9406134760402</v>
      </c>
      <c r="R294">
        <v>54.817253436330397</v>
      </c>
      <c r="S294" s="1">
        <f>(Table2[[#This Row],[Close Price]]-Table2[[#This Row],[20D EMA]])/Table2[[#This Row],[20D EMA]]</f>
        <v>2.4729587368298337E-2</v>
      </c>
      <c r="T294" s="1">
        <f>(Table2[[#This Row],[Close Price]]-Table2[[#This Row],[50D EMA]])/Table2[[#This Row],[50D EMA]]</f>
        <v>5.2160464236167868E-3</v>
      </c>
      <c r="U294" s="1">
        <f>(Table2[[#This Row],[Close Price]]-Table2[[#This Row],[200D EMA]])/Table2[[#This Row],[200D EMA]]</f>
        <v>4.0146769611306685E-2</v>
      </c>
      <c r="V294">
        <v>1.9575933272232999</v>
      </c>
      <c r="W294">
        <v>7326.35</v>
      </c>
      <c r="X294">
        <v>7584.8</v>
      </c>
      <c r="Y294">
        <v>7205.8</v>
      </c>
      <c r="Z294">
        <v>7888</v>
      </c>
      <c r="AA294">
        <v>7205.8</v>
      </c>
      <c r="AB294">
        <v>7998.95</v>
      </c>
      <c r="AC294" s="1">
        <f>(Table2[[#This Row],[Close Price]]/Table2[[#This Row],[Day Low]])-1</f>
        <v>7.7187139571546215E-3</v>
      </c>
      <c r="AD294" s="1">
        <f>(Table2[[#This Row],[Day High]]/Table2[[#This Row],[Close Price]])-1</f>
        <v>2.7346977474975942E-2</v>
      </c>
      <c r="AE294" s="1">
        <f>(Table2[[#This Row],[Close Price]]/Table2[[#This Row],[Current Week Low]])-1</f>
        <v>2.4577423741985571E-2</v>
      </c>
      <c r="AF294" s="1">
        <f>(Table2[[#This Row],[Current Week High]]/Table2[[#This Row],[Close Price]])-1</f>
        <v>6.8414850532988458E-2</v>
      </c>
      <c r="AG294" s="1">
        <f>(Table2[[#This Row],[Close Price]]/Table2[[#This Row],[Current Month Low]])-1</f>
        <v>2.4577423741985571E-2</v>
      </c>
      <c r="AH294" s="1">
        <f>(Table2[[#This Row],[Current Month High]]/Table2[[#This Row],[Close Price]])-1</f>
        <v>8.3442820571862031E-2</v>
      </c>
      <c r="AI294">
        <v>39.211556434463397</v>
      </c>
      <c r="AJ294">
        <v>121.509150915091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-0.08</v>
      </c>
      <c r="AM294" t="s">
        <v>3216</v>
      </c>
      <c r="AN294">
        <v>16.329999999999998</v>
      </c>
      <c r="AO294" t="s">
        <v>3215</v>
      </c>
      <c r="AP294">
        <v>0.13145118745937701</v>
      </c>
      <c r="AQ294">
        <f>(Table2[[#This Row],[Sharpe Ratio]]-AVERAGE(Table2[Sharpe Ratio]))/_xlfn.STDEV.P(Table2[Sharpe Ratio])</f>
        <v>0.85095324738903166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107</v>
      </c>
      <c r="AT294">
        <f>_xlfn.RANK.AVG(Table2[[#This Row],[6M Return vs Nifty Z-Score]],Table2[6M Return vs Nifty Z-Score])</f>
        <v>703</v>
      </c>
      <c r="AU294">
        <f>_xlfn.RANK.AVG(Table2[[#This Row],[Sharpe Ratio Z-Score]],Table2[Sharpe Ratio Z-Score])</f>
        <v>141</v>
      </c>
      <c r="AV294">
        <f>(Table2[[#This Row],[Rank 1Y]]+Table2[[#This Row],[Rank 6M]]+Table2[[#This Row],[Rank Sharpe]])/3</f>
        <v>317</v>
      </c>
    </row>
    <row r="295" spans="1:48" x14ac:dyDescent="0.3">
      <c r="A295" t="s">
        <v>548</v>
      </c>
      <c r="B295" t="s">
        <v>549</v>
      </c>
      <c r="C295" t="s">
        <v>3160</v>
      </c>
      <c r="D295" t="s">
        <v>161</v>
      </c>
      <c r="E295">
        <v>36044.587166525002</v>
      </c>
      <c r="F295">
        <v>898.45</v>
      </c>
      <c r="G295">
        <v>-0.49911049371876298</v>
      </c>
      <c r="H295">
        <f>(Table2[[#This Row],[1Y Return vs Nifty]]-AVERAGE(Table2[1Y Return vs Nifty]))/_xlfn.STDEV.P(Table2[1Y Return vs Nifty])</f>
        <v>-0.3901231463311956</v>
      </c>
      <c r="I295">
        <v>8.5546216909877693</v>
      </c>
      <c r="J295">
        <f>(Table2[[#This Row],[1M Return vs Nifty]]-AVERAGE(Table2[1M Return vs Nifty]))/_xlfn.STDEV.P(Table2[1M Return vs Nifty])</f>
        <v>0.33999232300457666</v>
      </c>
      <c r="K295">
        <v>26.677306618874201</v>
      </c>
      <c r="L295">
        <f>(Table2[[#This Row],[6M Return vs Nifty]]-AVERAGE(Table2[6M Return vs Nifty]))/_xlfn.STDEV.P(Table2[6M Return vs Nifty])</f>
        <v>0.6533601720449288</v>
      </c>
      <c r="M295">
        <v>6.3166056394766903</v>
      </c>
      <c r="N295">
        <f>(Table2[[#This Row],[1W Return vs Nifty]]-AVERAGE(Table2[1W Return vs Nifty]))/_xlfn.STDEV.P(Table2[1W Return vs Nifty])</f>
        <v>1.4134567726693728</v>
      </c>
      <c r="O295">
        <v>877.89</v>
      </c>
      <c r="P295">
        <v>867.89392188654006</v>
      </c>
      <c r="Q295">
        <v>794.70172141381204</v>
      </c>
      <c r="R295">
        <v>62.0771186356112</v>
      </c>
      <c r="S295" s="1">
        <f>(Table2[[#This Row],[Close Price]]-Table2[[#This Row],[20D EMA]])/Table2[[#This Row],[20D EMA]]</f>
        <v>2.3419790634362003E-2</v>
      </c>
      <c r="T295" s="1">
        <f>(Table2[[#This Row],[Close Price]]-Table2[[#This Row],[50D EMA]])/Table2[[#This Row],[50D EMA]]</f>
        <v>3.5207157629402769E-2</v>
      </c>
      <c r="U295" s="1">
        <f>(Table2[[#This Row],[Close Price]]-Table2[[#This Row],[200D EMA]])/Table2[[#This Row],[200D EMA]]</f>
        <v>0.13054996080996892</v>
      </c>
      <c r="V295">
        <v>1.1031048305920901</v>
      </c>
      <c r="W295">
        <v>894.3</v>
      </c>
      <c r="X295">
        <v>920</v>
      </c>
      <c r="Y295">
        <v>850</v>
      </c>
      <c r="Z295">
        <v>920</v>
      </c>
      <c r="AA295">
        <v>850</v>
      </c>
      <c r="AB295">
        <v>920</v>
      </c>
      <c r="AC295" s="1">
        <f>(Table2[[#This Row],[Close Price]]/Table2[[#This Row],[Day Low]])-1</f>
        <v>4.6405009504641992E-3</v>
      </c>
      <c r="AD295" s="1">
        <f>(Table2[[#This Row],[Day High]]/Table2[[#This Row],[Close Price]])-1</f>
        <v>2.3985753241694052E-2</v>
      </c>
      <c r="AE295" s="1">
        <f>(Table2[[#This Row],[Close Price]]/Table2[[#This Row],[Current Week Low]])-1</f>
        <v>5.7000000000000162E-2</v>
      </c>
      <c r="AF295" s="1">
        <f>(Table2[[#This Row],[Current Week High]]/Table2[[#This Row],[Close Price]])-1</f>
        <v>2.3985753241694052E-2</v>
      </c>
      <c r="AG295" s="1">
        <f>(Table2[[#This Row],[Close Price]]/Table2[[#This Row],[Current Month Low]])-1</f>
        <v>5.7000000000000162E-2</v>
      </c>
      <c r="AH295" s="1">
        <f>(Table2[[#This Row],[Current Month High]]/Table2[[#This Row],[Close Price]])-1</f>
        <v>2.3985753241694052E-2</v>
      </c>
      <c r="AI295">
        <v>5.2089710056207803</v>
      </c>
      <c r="AJ295">
        <v>47.856496338352599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7.0000000000000007E-2</v>
      </c>
      <c r="AM295" t="s">
        <v>3215</v>
      </c>
      <c r="AN295">
        <v>7.36</v>
      </c>
      <c r="AO295" t="s">
        <v>3215</v>
      </c>
      <c r="AP295">
        <v>5.5926633180433998E-2</v>
      </c>
      <c r="AQ295">
        <f>(Table2[[#This Row],[Sharpe Ratio]]-AVERAGE(Table2[Sharpe Ratio]))/_xlfn.STDEV.P(Table2[Sharpe Ratio])</f>
        <v>-5.0943990063805684E-2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1.965742131323877</v>
      </c>
      <c r="AS295">
        <f>_xlfn.RANK.AVG(Table2[[#This Row],[1Y Return vs Nifty Z-Score]],Table2[1Y Return vs Nifty Z-Score])</f>
        <v>448</v>
      </c>
      <c r="AT295">
        <f>_xlfn.RANK.AVG(Table2[[#This Row],[6M Return vs Nifty Z-Score]],Table2[6M Return vs Nifty Z-Score])</f>
        <v>139</v>
      </c>
      <c r="AU295">
        <f>_xlfn.RANK.AVG(Table2[[#This Row],[Sharpe Ratio Z-Score]],Table2[Sharpe Ratio Z-Score])</f>
        <v>364</v>
      </c>
      <c r="AV295">
        <f>(Table2[[#This Row],[Rank 1Y]]+Table2[[#This Row],[Rank 6M]]+Table2[[#This Row],[Rank Sharpe]])/3</f>
        <v>317</v>
      </c>
    </row>
    <row r="296" spans="1:48" x14ac:dyDescent="0.3">
      <c r="A296" t="s">
        <v>583</v>
      </c>
      <c r="B296" t="s">
        <v>584</v>
      </c>
      <c r="C296" t="s">
        <v>3172</v>
      </c>
      <c r="D296" t="s">
        <v>158</v>
      </c>
      <c r="E296">
        <v>33474.841407045002</v>
      </c>
      <c r="F296">
        <v>994.05</v>
      </c>
      <c r="G296">
        <v>26.748483250569699</v>
      </c>
      <c r="H296">
        <f>(Table2[[#This Row],[1Y Return vs Nifty]]-AVERAGE(Table2[1Y Return vs Nifty]))/_xlfn.STDEV.P(Table2[1Y Return vs Nifty])</f>
        <v>0.10689151182237815</v>
      </c>
      <c r="I296">
        <v>-1.7087089434142599</v>
      </c>
      <c r="J296">
        <f>(Table2[[#This Row],[1M Return vs Nifty]]-AVERAGE(Table2[1M Return vs Nifty]))/_xlfn.STDEV.P(Table2[1M Return vs Nifty])</f>
        <v>-0.65726608001201914</v>
      </c>
      <c r="K296">
        <v>6.76967177268806</v>
      </c>
      <c r="L296">
        <f>(Table2[[#This Row],[6M Return vs Nifty]]-AVERAGE(Table2[6M Return vs Nifty]))/_xlfn.STDEV.P(Table2[6M Return vs Nifty])</f>
        <v>-1.6612277352367896E-3</v>
      </c>
      <c r="M296">
        <v>-1.8947641295422599</v>
      </c>
      <c r="N296">
        <f>(Table2[[#This Row],[1W Return vs Nifty]]-AVERAGE(Table2[1W Return vs Nifty]))/_xlfn.STDEV.P(Table2[1W Return vs Nifty])</f>
        <v>-0.69823630556486316</v>
      </c>
      <c r="O296">
        <v>1040.47</v>
      </c>
      <c r="P296">
        <v>1055.6518313757399</v>
      </c>
      <c r="Q296">
        <v>924.47418820637904</v>
      </c>
      <c r="R296">
        <v>32.199378313805703</v>
      </c>
      <c r="S296" s="1">
        <f>(Table2[[#This Row],[Close Price]]-Table2[[#This Row],[20D EMA]])/Table2[[#This Row],[20D EMA]]</f>
        <v>-4.4614453083702627E-2</v>
      </c>
      <c r="T296" s="1">
        <f>(Table2[[#This Row],[Close Price]]-Table2[[#This Row],[50D EMA]])/Table2[[#This Row],[50D EMA]]</f>
        <v>-5.8354307305524773E-2</v>
      </c>
      <c r="U296" s="1">
        <f>(Table2[[#This Row],[Close Price]]-Table2[[#This Row],[200D EMA]])/Table2[[#This Row],[200D EMA]]</f>
        <v>7.5259874944273566E-2</v>
      </c>
      <c r="V296">
        <v>0.21850532568921199</v>
      </c>
      <c r="W296">
        <v>990</v>
      </c>
      <c r="X296">
        <v>1012.95</v>
      </c>
      <c r="Y296">
        <v>990</v>
      </c>
      <c r="Z296">
        <v>1044.25</v>
      </c>
      <c r="AA296">
        <v>990</v>
      </c>
      <c r="AB296">
        <v>1050</v>
      </c>
      <c r="AC296" s="1">
        <f>(Table2[[#This Row],[Close Price]]/Table2[[#This Row],[Day Low]])-1</f>
        <v>4.090909090909145E-3</v>
      </c>
      <c r="AD296" s="1">
        <f>(Table2[[#This Row],[Day High]]/Table2[[#This Row],[Close Price]])-1</f>
        <v>1.9013128112268074E-2</v>
      </c>
      <c r="AE296" s="1">
        <f>(Table2[[#This Row],[Close Price]]/Table2[[#This Row],[Current Week Low]])-1</f>
        <v>4.090909090909145E-3</v>
      </c>
      <c r="AF296" s="1">
        <f>(Table2[[#This Row],[Current Week High]]/Table2[[#This Row],[Close Price]])-1</f>
        <v>5.0500477843166802E-2</v>
      </c>
      <c r="AG296" s="1">
        <f>(Table2[[#This Row],[Close Price]]/Table2[[#This Row],[Current Month Low]])-1</f>
        <v>4.090909090909145E-3</v>
      </c>
      <c r="AH296" s="1">
        <f>(Table2[[#This Row],[Current Month High]]/Table2[[#This Row],[Close Price]])-1</f>
        <v>5.6284895125999768E-2</v>
      </c>
      <c r="AI296">
        <v>32.1865097329108</v>
      </c>
      <c r="AJ296">
        <v>54.7039140922885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0.14000000000000001</v>
      </c>
      <c r="AM296" t="s">
        <v>3215</v>
      </c>
      <c r="AN296">
        <v>-1.23</v>
      </c>
      <c r="AO296" t="s">
        <v>3216</v>
      </c>
      <c r="AP296">
        <v>4.6941779095719997E-2</v>
      </c>
      <c r="AQ296">
        <f>(Table2[[#This Row],[Sharpe Ratio]]-AVERAGE(Table2[Sharpe Ratio]))/_xlfn.STDEV.P(Table2[Sharpe Ratio])</f>
        <v>-0.15823909634131084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262</v>
      </c>
      <c r="AT296">
        <f>_xlfn.RANK.AVG(Table2[[#This Row],[6M Return vs Nifty Z-Score]],Table2[6M Return vs Nifty Z-Score])</f>
        <v>304</v>
      </c>
      <c r="AU296">
        <f>_xlfn.RANK.AVG(Table2[[#This Row],[Sharpe Ratio Z-Score]],Table2[Sharpe Ratio Z-Score])</f>
        <v>386</v>
      </c>
      <c r="AV296">
        <f>(Table2[[#This Row],[Rank 1Y]]+Table2[[#This Row],[Rank 6M]]+Table2[[#This Row],[Rank Sharpe]])/3</f>
        <v>317.33333333333331</v>
      </c>
    </row>
    <row r="297" spans="1:48" x14ac:dyDescent="0.3">
      <c r="A297" t="s">
        <v>1213</v>
      </c>
      <c r="B297" t="s">
        <v>1214</v>
      </c>
      <c r="C297" t="s">
        <v>3155</v>
      </c>
      <c r="D297" t="s">
        <v>260</v>
      </c>
      <c r="E297">
        <v>9668.7103994000008</v>
      </c>
      <c r="F297">
        <v>820.3</v>
      </c>
      <c r="G297">
        <v>-0.71340932282240699</v>
      </c>
      <c r="H297">
        <f>(Table2[[#This Row],[1Y Return vs Nifty]]-AVERAGE(Table2[1Y Return vs Nifty]))/_xlfn.STDEV.P(Table2[1Y Return vs Nifty])</f>
        <v>-0.39403210285371365</v>
      </c>
      <c r="I297">
        <v>16.620749467397498</v>
      </c>
      <c r="J297">
        <f>(Table2[[#This Row],[1M Return vs Nifty]]-AVERAGE(Table2[1M Return vs Nifty]))/_xlfn.STDEV.P(Table2[1M Return vs Nifty])</f>
        <v>1.1237548257799574</v>
      </c>
      <c r="K297">
        <v>10.616919542873401</v>
      </c>
      <c r="L297">
        <f>(Table2[[#This Row],[6M Return vs Nifty]]-AVERAGE(Table2[6M Return vs Nifty]))/_xlfn.STDEV.P(Table2[6M Return vs Nifty])</f>
        <v>0.12492486042634633</v>
      </c>
      <c r="M297">
        <v>10.190950356738099</v>
      </c>
      <c r="N297">
        <f>(Table2[[#This Row],[1W Return vs Nifty]]-AVERAGE(Table2[1W Return vs Nifty]))/_xlfn.STDEV.P(Table2[1W Return vs Nifty])</f>
        <v>2.4098102620716371</v>
      </c>
      <c r="O297">
        <v>766.52</v>
      </c>
      <c r="P297">
        <v>753.88603397754503</v>
      </c>
      <c r="Q297">
        <v>727.16902509587999</v>
      </c>
      <c r="R297">
        <v>73.126592474710407</v>
      </c>
      <c r="S297" s="1">
        <f>(Table2[[#This Row],[Close Price]]-Table2[[#This Row],[20D EMA]])/Table2[[#This Row],[20D EMA]]</f>
        <v>7.016124823879348E-2</v>
      </c>
      <c r="T297" s="1">
        <f>(Table2[[#This Row],[Close Price]]-Table2[[#This Row],[50D EMA]])/Table2[[#This Row],[50D EMA]]</f>
        <v>8.8095498562363747E-2</v>
      </c>
      <c r="U297" s="1">
        <f>(Table2[[#This Row],[Close Price]]-Table2[[#This Row],[200D EMA]])/Table2[[#This Row],[200D EMA]]</f>
        <v>0.12807335253566432</v>
      </c>
      <c r="V297">
        <v>0.73535859225074995</v>
      </c>
      <c r="W297">
        <v>814.55</v>
      </c>
      <c r="X297">
        <v>844</v>
      </c>
      <c r="Y297">
        <v>745.75</v>
      </c>
      <c r="Z297">
        <v>844</v>
      </c>
      <c r="AA297">
        <v>738.4</v>
      </c>
      <c r="AB297">
        <v>844</v>
      </c>
      <c r="AC297" s="1">
        <f>(Table2[[#This Row],[Close Price]]/Table2[[#This Row],[Day Low]])-1</f>
        <v>7.059112393346112E-3</v>
      </c>
      <c r="AD297" s="1">
        <f>(Table2[[#This Row],[Day High]]/Table2[[#This Row],[Close Price]])-1</f>
        <v>2.8891868828477385E-2</v>
      </c>
      <c r="AE297" s="1">
        <f>(Table2[[#This Row],[Close Price]]/Table2[[#This Row],[Current Week Low]])-1</f>
        <v>9.9966476701307316E-2</v>
      </c>
      <c r="AF297" s="1">
        <f>(Table2[[#This Row],[Current Week High]]/Table2[[#This Row],[Close Price]])-1</f>
        <v>2.8891868828477385E-2</v>
      </c>
      <c r="AG297" s="1">
        <f>(Table2[[#This Row],[Close Price]]/Table2[[#This Row],[Current Month Low]])-1</f>
        <v>0.1109154929577465</v>
      </c>
      <c r="AH297" s="1">
        <f>(Table2[[#This Row],[Current Month High]]/Table2[[#This Row],[Close Price]])-1</f>
        <v>2.8891868828477385E-2</v>
      </c>
      <c r="AI297">
        <v>12.3613312202852</v>
      </c>
      <c r="AJ297">
        <v>29.069310046416401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0.11</v>
      </c>
      <c r="AM297" t="s">
        <v>3215</v>
      </c>
      <c r="AN297">
        <v>11.77</v>
      </c>
      <c r="AO297" t="s">
        <v>3215</v>
      </c>
      <c r="AP297">
        <v>9.4568625140160997E-2</v>
      </c>
      <c r="AQ297">
        <f>(Table2[[#This Row],[Sharpe Ratio]]-AVERAGE(Table2[Sharpe Ratio]))/_xlfn.STDEV.P(Table2[Sharpe Ratio])</f>
        <v>0.41050998514845666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3.6749678305726841</v>
      </c>
      <c r="AS297">
        <f>_xlfn.RANK.AVG(Table2[[#This Row],[1Y Return vs Nifty Z-Score]],Table2[1Y Return vs Nifty Z-Score])</f>
        <v>454</v>
      </c>
      <c r="AT297">
        <f>_xlfn.RANK.AVG(Table2[[#This Row],[6M Return vs Nifty Z-Score]],Table2[6M Return vs Nifty Z-Score])</f>
        <v>265</v>
      </c>
      <c r="AU297">
        <f>_xlfn.RANK.AVG(Table2[[#This Row],[Sharpe Ratio Z-Score]],Table2[Sharpe Ratio Z-Score])</f>
        <v>238</v>
      </c>
      <c r="AV297">
        <f>(Table2[[#This Row],[Rank 1Y]]+Table2[[#This Row],[Rank 6M]]+Table2[[#This Row],[Rank Sharpe]])/3</f>
        <v>319</v>
      </c>
    </row>
    <row r="298" spans="1:48" x14ac:dyDescent="0.3">
      <c r="A298" t="s">
        <v>28</v>
      </c>
      <c r="B298" t="s">
        <v>29</v>
      </c>
      <c r="C298" t="s">
        <v>3156</v>
      </c>
      <c r="D298" t="s">
        <v>24</v>
      </c>
      <c r="E298">
        <v>888079.32196426496</v>
      </c>
      <c r="F298">
        <v>1258.8499999999999</v>
      </c>
      <c r="G298">
        <v>10.3316778405348</v>
      </c>
      <c r="H298">
        <f>(Table2[[#This Row],[1Y Return vs Nifty]]-AVERAGE(Table2[1Y Return vs Nifty]))/_xlfn.STDEV.P(Table2[1Y Return vs Nifty])</f>
        <v>-0.19256219427057092</v>
      </c>
      <c r="I298">
        <v>6.62054665256563</v>
      </c>
      <c r="J298">
        <f>(Table2[[#This Row],[1M Return vs Nifty]]-AVERAGE(Table2[1M Return vs Nifty]))/_xlfn.STDEV.P(Table2[1M Return vs Nifty])</f>
        <v>0.15206379835332931</v>
      </c>
      <c r="K298">
        <v>3.82130760330885</v>
      </c>
      <c r="L298">
        <f>(Table2[[#This Row],[6M Return vs Nifty]]-AVERAGE(Table2[6M Return vs Nifty]))/_xlfn.STDEV.P(Table2[6M Return vs Nifty])</f>
        <v>-9.8671326634978185E-2</v>
      </c>
      <c r="M298">
        <v>-0.321779089236371</v>
      </c>
      <c r="N298">
        <f>(Table2[[#This Row],[1W Return vs Nifty]]-AVERAGE(Table2[1W Return vs Nifty]))/_xlfn.STDEV.P(Table2[1W Return vs Nifty])</f>
        <v>-0.2937165098162422</v>
      </c>
      <c r="O298">
        <v>1276.8599999999999</v>
      </c>
      <c r="P298">
        <v>1260.2829929792099</v>
      </c>
      <c r="Q298">
        <v>1168.5172980197699</v>
      </c>
      <c r="R298">
        <v>40.109827954753598</v>
      </c>
      <c r="S298" s="1">
        <f>(Table2[[#This Row],[Close Price]]-Table2[[#This Row],[20D EMA]])/Table2[[#This Row],[20D EMA]]</f>
        <v>-1.410491361621477E-2</v>
      </c>
      <c r="T298" s="1">
        <f>(Table2[[#This Row],[Close Price]]-Table2[[#This Row],[50D EMA]])/Table2[[#This Row],[50D EMA]]</f>
        <v>-1.137040638644581E-3</v>
      </c>
      <c r="U298" s="1">
        <f>(Table2[[#This Row],[Close Price]]-Table2[[#This Row],[200D EMA]])/Table2[[#This Row],[200D EMA]]</f>
        <v>7.7305404150467008E-2</v>
      </c>
      <c r="V298">
        <v>1.0745908588314099</v>
      </c>
      <c r="W298">
        <v>1252.7</v>
      </c>
      <c r="X298">
        <v>1275</v>
      </c>
      <c r="Y298">
        <v>1252.7</v>
      </c>
      <c r="Z298">
        <v>1315</v>
      </c>
      <c r="AA298">
        <v>1252.7</v>
      </c>
      <c r="AB298">
        <v>1315</v>
      </c>
      <c r="AC298" s="1">
        <f>(Table2[[#This Row],[Close Price]]/Table2[[#This Row],[Day Low]])-1</f>
        <v>4.909395705276598E-3</v>
      </c>
      <c r="AD298" s="1">
        <f>(Table2[[#This Row],[Day High]]/Table2[[#This Row],[Close Price]])-1</f>
        <v>1.282916948008106E-2</v>
      </c>
      <c r="AE298" s="1">
        <f>(Table2[[#This Row],[Close Price]]/Table2[[#This Row],[Current Week Low]])-1</f>
        <v>4.909395705276598E-3</v>
      </c>
      <c r="AF298" s="1">
        <f>(Table2[[#This Row],[Current Week High]]/Table2[[#This Row],[Close Price]])-1</f>
        <v>4.4604202248083702E-2</v>
      </c>
      <c r="AG298" s="1">
        <f>(Table2[[#This Row],[Close Price]]/Table2[[#This Row],[Current Month Low]])-1</f>
        <v>4.909395705276598E-3</v>
      </c>
      <c r="AH298" s="1">
        <f>(Table2[[#This Row],[Current Month High]]/Table2[[#This Row],[Close Price]])-1</f>
        <v>4.4604202248083702E-2</v>
      </c>
      <c r="AI298">
        <v>8.2217897287206494</v>
      </c>
      <c r="AJ298">
        <v>37.616835200874498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0.05</v>
      </c>
      <c r="AM298" t="s">
        <v>3215</v>
      </c>
      <c r="AN298">
        <v>0.57999999999999996</v>
      </c>
      <c r="AO298" t="s">
        <v>3215</v>
      </c>
      <c r="AP298">
        <v>8.6627089932287002E-2</v>
      </c>
      <c r="AQ298">
        <f>(Table2[[#This Row],[Sharpe Ratio]]-AVERAGE(Table2[Sharpe Ratio]))/_xlfn.STDEV.P(Table2[Sharpe Ratio])</f>
        <v>0.31567395819671656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-0.11721227417174546</v>
      </c>
      <c r="AS298">
        <f>_xlfn.RANK.AVG(Table2[[#This Row],[1Y Return vs Nifty Z-Score]],Table2[1Y Return vs Nifty Z-Score])</f>
        <v>353</v>
      </c>
      <c r="AT298">
        <f>_xlfn.RANK.AVG(Table2[[#This Row],[6M Return vs Nifty Z-Score]],Table2[6M Return vs Nifty Z-Score])</f>
        <v>343</v>
      </c>
      <c r="AU298">
        <f>_xlfn.RANK.AVG(Table2[[#This Row],[Sharpe Ratio Z-Score]],Table2[Sharpe Ratio Z-Score])</f>
        <v>262</v>
      </c>
      <c r="AV298">
        <f>(Table2[[#This Row],[Rank 1Y]]+Table2[[#This Row],[Rank 6M]]+Table2[[#This Row],[Rank Sharpe]])/3</f>
        <v>319.33333333333331</v>
      </c>
    </row>
    <row r="299" spans="1:48" x14ac:dyDescent="0.3">
      <c r="A299" t="s">
        <v>129</v>
      </c>
      <c r="B299" t="s">
        <v>130</v>
      </c>
      <c r="C299" t="s">
        <v>3163</v>
      </c>
      <c r="D299" t="s">
        <v>131</v>
      </c>
      <c r="E299">
        <v>213906.77437500001</v>
      </c>
      <c r="F299">
        <v>506.25</v>
      </c>
      <c r="G299">
        <v>46.257770182603601</v>
      </c>
      <c r="H299">
        <f>(Table2[[#This Row],[1Y Return vs Nifty]]-AVERAGE(Table2[1Y Return vs Nifty]))/_xlfn.STDEV.P(Table2[1Y Return vs Nifty])</f>
        <v>0.46275418602190582</v>
      </c>
      <c r="I299">
        <v>5.49838717290229</v>
      </c>
      <c r="J299">
        <f>(Table2[[#This Row],[1M Return vs Nifty]]-AVERAGE(Table2[1M Return vs Nifty]))/_xlfn.STDEV.P(Table2[1M Return vs Nifty])</f>
        <v>4.3026780012723406E-2</v>
      </c>
      <c r="K299">
        <v>-0.98530136495242104</v>
      </c>
      <c r="L299">
        <f>(Table2[[#This Row],[6M Return vs Nifty]]-AVERAGE(Table2[6M Return vs Nifty]))/_xlfn.STDEV.P(Table2[6M Return vs Nifty])</f>
        <v>-0.25682329993127184</v>
      </c>
      <c r="M299">
        <v>-9.2776643886576693</v>
      </c>
      <c r="N299">
        <f>(Table2[[#This Row],[1W Return vs Nifty]]-AVERAGE(Table2[1W Return vs Nifty]))/_xlfn.STDEV.P(Table2[1W Return vs Nifty])</f>
        <v>-2.5968743906855156</v>
      </c>
      <c r="O299">
        <v>526.34</v>
      </c>
      <c r="P299">
        <v>527.91372768351198</v>
      </c>
      <c r="Q299">
        <v>498.56128297921498</v>
      </c>
      <c r="R299">
        <v>37.660484265513503</v>
      </c>
      <c r="S299" s="1">
        <f>(Table2[[#This Row],[Close Price]]-Table2[[#This Row],[20D EMA]])/Table2[[#This Row],[20D EMA]]</f>
        <v>-3.8169244214766182E-2</v>
      </c>
      <c r="T299" s="1">
        <f>(Table2[[#This Row],[Close Price]]-Table2[[#This Row],[50D EMA]])/Table2[[#This Row],[50D EMA]]</f>
        <v>-4.1036492418131502E-2</v>
      </c>
      <c r="U299" s="1">
        <f>(Table2[[#This Row],[Close Price]]-Table2[[#This Row],[200D EMA]])/Table2[[#This Row],[200D EMA]]</f>
        <v>1.5421809280576572E-2</v>
      </c>
      <c r="V299">
        <v>1.07064948611385</v>
      </c>
      <c r="W299">
        <v>505.05</v>
      </c>
      <c r="X299">
        <v>512.79999999999995</v>
      </c>
      <c r="Y299">
        <v>505.05</v>
      </c>
      <c r="Z299">
        <v>565</v>
      </c>
      <c r="AA299">
        <v>505.05</v>
      </c>
      <c r="AB299">
        <v>565</v>
      </c>
      <c r="AC299" s="1">
        <f>(Table2[[#This Row],[Close Price]]/Table2[[#This Row],[Day Low]])-1</f>
        <v>2.3760023760024396E-3</v>
      </c>
      <c r="AD299" s="1">
        <f>(Table2[[#This Row],[Day High]]/Table2[[#This Row],[Close Price]])-1</f>
        <v>1.2938271604938212E-2</v>
      </c>
      <c r="AE299" s="1">
        <f>(Table2[[#This Row],[Close Price]]/Table2[[#This Row],[Current Week Low]])-1</f>
        <v>2.3760023760024396E-3</v>
      </c>
      <c r="AF299" s="1">
        <f>(Table2[[#This Row],[Current Week High]]/Table2[[#This Row],[Close Price]])-1</f>
        <v>0.11604938271604937</v>
      </c>
      <c r="AG299" s="1">
        <f>(Table2[[#This Row],[Close Price]]/Table2[[#This Row],[Current Month Low]])-1</f>
        <v>2.3760023760024396E-3</v>
      </c>
      <c r="AH299" s="1">
        <f>(Table2[[#This Row],[Current Month High]]/Table2[[#This Row],[Close Price]])-1</f>
        <v>0.11604938271604937</v>
      </c>
      <c r="AI299">
        <v>59.545679012345602</v>
      </c>
      <c r="AJ299">
        <v>77.881236823611999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-0.02</v>
      </c>
      <c r="AM299" t="s">
        <v>3216</v>
      </c>
      <c r="AN299">
        <v>-3.33</v>
      </c>
      <c r="AO299" t="s">
        <v>3216</v>
      </c>
      <c r="AP299">
        <v>4.4498808703010997E-2</v>
      </c>
      <c r="AQ299">
        <f>(Table2[[#This Row],[Sharpe Ratio]]-AVERAGE(Table2[Sharpe Ratio]))/_xlfn.STDEV.P(Table2[Sharpe Ratio])</f>
        <v>-0.18741249920874919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167</v>
      </c>
      <c r="AT299">
        <f>_xlfn.RANK.AVG(Table2[[#This Row],[6M Return vs Nifty Z-Score]],Table2[6M Return vs Nifty Z-Score])</f>
        <v>393</v>
      </c>
      <c r="AU299">
        <f>_xlfn.RANK.AVG(Table2[[#This Row],[Sharpe Ratio Z-Score]],Table2[Sharpe Ratio Z-Score])</f>
        <v>399</v>
      </c>
      <c r="AV299">
        <f>(Table2[[#This Row],[Rank 1Y]]+Table2[[#This Row],[Rank 6M]]+Table2[[#This Row],[Rank Sharpe]])/3</f>
        <v>319.66666666666669</v>
      </c>
    </row>
    <row r="300" spans="1:48" x14ac:dyDescent="0.3">
      <c r="A300" t="s">
        <v>1661</v>
      </c>
      <c r="B300" t="s">
        <v>1662</v>
      </c>
      <c r="C300" t="s">
        <v>3160</v>
      </c>
      <c r="D300" t="s">
        <v>477</v>
      </c>
      <c r="E300">
        <v>5437.9589932500003</v>
      </c>
      <c r="F300">
        <v>486.05</v>
      </c>
      <c r="G300">
        <v>21.6546875937746</v>
      </c>
      <c r="H300">
        <f>(Table2[[#This Row],[1Y Return vs Nifty]]-AVERAGE(Table2[1Y Return vs Nifty]))/_xlfn.STDEV.P(Table2[1Y Return vs Nifty])</f>
        <v>1.3977211542308172E-2</v>
      </c>
      <c r="I300">
        <v>9.7631242050176308</v>
      </c>
      <c r="J300">
        <f>(Table2[[#This Row],[1M Return vs Nifty]]-AVERAGE(Table2[1M Return vs Nifty]))/_xlfn.STDEV.P(Table2[1M Return vs Nifty])</f>
        <v>0.45741904636699499</v>
      </c>
      <c r="K300">
        <v>15.3224661226006</v>
      </c>
      <c r="L300">
        <f>(Table2[[#This Row],[6M Return vs Nifty]]-AVERAGE(Table2[6M Return vs Nifty]))/_xlfn.STDEV.P(Table2[6M Return vs Nifty])</f>
        <v>0.27975157546297302</v>
      </c>
      <c r="M300">
        <v>3.5269928368230099</v>
      </c>
      <c r="N300">
        <f>(Table2[[#This Row],[1W Return vs Nifty]]-AVERAGE(Table2[1W Return vs Nifty]))/_xlfn.STDEV.P(Table2[1W Return vs Nifty])</f>
        <v>0.69606050237314587</v>
      </c>
      <c r="O300">
        <v>476.81</v>
      </c>
      <c r="P300">
        <v>472.13133334399902</v>
      </c>
      <c r="Q300">
        <v>419.55075560230398</v>
      </c>
      <c r="R300">
        <v>57.723517256538798</v>
      </c>
      <c r="S300" s="1">
        <f>(Table2[[#This Row],[Close Price]]-Table2[[#This Row],[20D EMA]])/Table2[[#This Row],[20D EMA]]</f>
        <v>1.93787881965563E-2</v>
      </c>
      <c r="T300" s="1">
        <f>(Table2[[#This Row],[Close Price]]-Table2[[#This Row],[50D EMA]])/Table2[[#This Row],[50D EMA]]</f>
        <v>2.9480497634881038E-2</v>
      </c>
      <c r="U300" s="1">
        <f>(Table2[[#This Row],[Close Price]]-Table2[[#This Row],[200D EMA]])/Table2[[#This Row],[200D EMA]]</f>
        <v>0.15850107170521049</v>
      </c>
      <c r="V300">
        <v>0.358330623826279</v>
      </c>
      <c r="W300">
        <v>480</v>
      </c>
      <c r="X300">
        <v>497.9</v>
      </c>
      <c r="Y300">
        <v>468.85</v>
      </c>
      <c r="Z300">
        <v>505.7</v>
      </c>
      <c r="AA300">
        <v>468.85</v>
      </c>
      <c r="AB300">
        <v>505.7</v>
      </c>
      <c r="AC300" s="1">
        <f>(Table2[[#This Row],[Close Price]]/Table2[[#This Row],[Day Low]])-1</f>
        <v>1.260416666666675E-2</v>
      </c>
      <c r="AD300" s="1">
        <f>(Table2[[#This Row],[Day High]]/Table2[[#This Row],[Close Price]])-1</f>
        <v>2.4380207797551678E-2</v>
      </c>
      <c r="AE300" s="1">
        <f>(Table2[[#This Row],[Close Price]]/Table2[[#This Row],[Current Week Low]])-1</f>
        <v>3.6685507091820391E-2</v>
      </c>
      <c r="AF300" s="1">
        <f>(Table2[[#This Row],[Current Week High]]/Table2[[#This Row],[Close Price]])-1</f>
        <v>4.0427939512395872E-2</v>
      </c>
      <c r="AG300" s="1">
        <f>(Table2[[#This Row],[Close Price]]/Table2[[#This Row],[Current Month Low]])-1</f>
        <v>3.6685507091820391E-2</v>
      </c>
      <c r="AH300" s="1">
        <f>(Table2[[#This Row],[Current Month High]]/Table2[[#This Row],[Close Price]])-1</f>
        <v>4.0427939512395872E-2</v>
      </c>
      <c r="AI300">
        <v>17.4776257586668</v>
      </c>
      <c r="AJ300">
        <v>55.287539936102199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7.0000000000000007E-2</v>
      </c>
      <c r="AM300" t="s">
        <v>3215</v>
      </c>
      <c r="AN300">
        <v>8.91</v>
      </c>
      <c r="AO300" t="s">
        <v>3215</v>
      </c>
      <c r="AP300">
        <v>2.6617565893237001E-2</v>
      </c>
      <c r="AQ300">
        <f>(Table2[[#This Row],[Sharpe Ratio]]-AVERAGE(Table2[Sharpe Ratio]))/_xlfn.STDEV.P(Table2[Sharpe Ratio])</f>
        <v>-0.4009462783396372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1.0462620574057848</v>
      </c>
      <c r="AS300">
        <f>_xlfn.RANK.AVG(Table2[[#This Row],[1Y Return vs Nifty Z-Score]],Table2[1Y Return vs Nifty Z-Score])</f>
        <v>291</v>
      </c>
      <c r="AT300">
        <f>_xlfn.RANK.AVG(Table2[[#This Row],[6M Return vs Nifty Z-Score]],Table2[6M Return vs Nifty Z-Score])</f>
        <v>224</v>
      </c>
      <c r="AU300">
        <f>_xlfn.RANK.AVG(Table2[[#This Row],[Sharpe Ratio Z-Score]],Table2[Sharpe Ratio Z-Score])</f>
        <v>444</v>
      </c>
      <c r="AV300">
        <f>(Table2[[#This Row],[Rank 1Y]]+Table2[[#This Row],[Rank 6M]]+Table2[[#This Row],[Rank Sharpe]])/3</f>
        <v>319.66666666666669</v>
      </c>
    </row>
    <row r="301" spans="1:48" x14ac:dyDescent="0.3">
      <c r="A301" t="s">
        <v>1089</v>
      </c>
      <c r="B301" t="s">
        <v>1090</v>
      </c>
      <c r="C301" t="s">
        <v>3166</v>
      </c>
      <c r="D301" t="s">
        <v>69</v>
      </c>
      <c r="E301">
        <v>11770.5</v>
      </c>
      <c r="F301">
        <v>78.47</v>
      </c>
      <c r="G301">
        <v>24.5615185669207</v>
      </c>
      <c r="H301">
        <f>(Table2[[#This Row],[1Y Return vs Nifty]]-AVERAGE(Table2[1Y Return vs Nifty]))/_xlfn.STDEV.P(Table2[1Y Return vs Nifty])</f>
        <v>6.6999787259889448E-2</v>
      </c>
      <c r="I301">
        <v>3.1372706048391201</v>
      </c>
      <c r="J301">
        <f>(Table2[[#This Row],[1M Return vs Nifty]]-AVERAGE(Table2[1M Return vs Nifty]))/_xlfn.STDEV.P(Table2[1M Return vs Nifty])</f>
        <v>-0.18639614533960694</v>
      </c>
      <c r="K301">
        <v>2.5575794940776402</v>
      </c>
      <c r="L301">
        <f>(Table2[[#This Row],[6M Return vs Nifty]]-AVERAGE(Table2[6M Return vs Nifty]))/_xlfn.STDEV.P(Table2[6M Return vs Nifty])</f>
        <v>-0.14025180374568585</v>
      </c>
      <c r="M301">
        <v>1.93352796974229</v>
      </c>
      <c r="N301">
        <f>(Table2[[#This Row],[1W Return vs Nifty]]-AVERAGE(Table2[1W Return vs Nifty]))/_xlfn.STDEV.P(Table2[1W Return vs Nifty])</f>
        <v>0.28627397163872331</v>
      </c>
      <c r="O301">
        <v>80</v>
      </c>
      <c r="P301">
        <v>84.620176862527799</v>
      </c>
      <c r="Q301">
        <v>80.683948062174593</v>
      </c>
      <c r="R301">
        <v>46.822317531776001</v>
      </c>
      <c r="S301" s="1">
        <f>(Table2[[#This Row],[Close Price]]-Table2[[#This Row],[20D EMA]])/Table2[[#This Row],[20D EMA]]</f>
        <v>-1.9125000000000014E-2</v>
      </c>
      <c r="T301" s="1">
        <f>(Table2[[#This Row],[Close Price]]-Table2[[#This Row],[50D EMA]])/Table2[[#This Row],[50D EMA]]</f>
        <v>-7.267979210820194E-2</v>
      </c>
      <c r="U301" s="1">
        <f>(Table2[[#This Row],[Close Price]]-Table2[[#This Row],[200D EMA]])/Table2[[#This Row],[200D EMA]]</f>
        <v>-2.7439758655197918E-2</v>
      </c>
      <c r="V301">
        <v>0.39622150996636601</v>
      </c>
      <c r="W301">
        <v>78</v>
      </c>
      <c r="X301">
        <v>82</v>
      </c>
      <c r="Y301">
        <v>76.23</v>
      </c>
      <c r="Z301">
        <v>82.55</v>
      </c>
      <c r="AA301">
        <v>76.23</v>
      </c>
      <c r="AB301">
        <v>82.55</v>
      </c>
      <c r="AC301" s="1">
        <f>(Table2[[#This Row],[Close Price]]/Table2[[#This Row],[Day Low]])-1</f>
        <v>6.0256410256409598E-3</v>
      </c>
      <c r="AD301" s="1">
        <f>(Table2[[#This Row],[Day High]]/Table2[[#This Row],[Close Price]])-1</f>
        <v>4.4985344717726639E-2</v>
      </c>
      <c r="AE301" s="1">
        <f>(Table2[[#This Row],[Close Price]]/Table2[[#This Row],[Current Week Low]])-1</f>
        <v>2.9384756657483857E-2</v>
      </c>
      <c r="AF301" s="1">
        <f>(Table2[[#This Row],[Current Week High]]/Table2[[#This Row],[Close Price]])-1</f>
        <v>5.1994392761564923E-2</v>
      </c>
      <c r="AG301" s="1">
        <f>(Table2[[#This Row],[Close Price]]/Table2[[#This Row],[Current Month Low]])-1</f>
        <v>2.9384756657483857E-2</v>
      </c>
      <c r="AH301" s="1">
        <f>(Table2[[#This Row],[Current Month High]]/Table2[[#This Row],[Close Price]])-1</f>
        <v>5.1994392761564923E-2</v>
      </c>
      <c r="AI301">
        <v>67.962278577800404</v>
      </c>
      <c r="AJ301">
        <v>57.254509018036003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-0.25</v>
      </c>
      <c r="AM301" t="s">
        <v>3216</v>
      </c>
      <c r="AN301">
        <v>2.36</v>
      </c>
      <c r="AO301" t="s">
        <v>3215</v>
      </c>
      <c r="AP301">
        <v>6.6799089756605007E-2</v>
      </c>
      <c r="AQ301">
        <f>(Table2[[#This Row],[Sharpe Ratio]]-AVERAGE(Table2[Sharpe Ratio]))/_xlfn.STDEV.P(Table2[Sharpe Ratio])</f>
        <v>7.8892440538056621E-2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278</v>
      </c>
      <c r="AT301">
        <f>_xlfn.RANK.AVG(Table2[[#This Row],[6M Return vs Nifty Z-Score]],Table2[6M Return vs Nifty Z-Score])</f>
        <v>358</v>
      </c>
      <c r="AU301">
        <f>_xlfn.RANK.AVG(Table2[[#This Row],[Sharpe Ratio Z-Score]],Table2[Sharpe Ratio Z-Score])</f>
        <v>327</v>
      </c>
      <c r="AV301">
        <f>(Table2[[#This Row],[Rank 1Y]]+Table2[[#This Row],[Rank 6M]]+Table2[[#This Row],[Rank Sharpe]])/3</f>
        <v>321</v>
      </c>
    </row>
    <row r="302" spans="1:48" x14ac:dyDescent="0.3">
      <c r="A302" t="s">
        <v>183</v>
      </c>
      <c r="B302" t="s">
        <v>184</v>
      </c>
      <c r="C302" t="s">
        <v>3161</v>
      </c>
      <c r="D302" t="s">
        <v>88</v>
      </c>
      <c r="E302">
        <v>138278.31889642499</v>
      </c>
      <c r="F302">
        <v>432.75</v>
      </c>
      <c r="G302">
        <v>45.542389270125199</v>
      </c>
      <c r="H302">
        <f>(Table2[[#This Row],[1Y Return vs Nifty]]-AVERAGE(Table2[1Y Return vs Nifty]))/_xlfn.STDEV.P(Table2[1Y Return vs Nifty])</f>
        <v>0.44970515119696552</v>
      </c>
      <c r="I302">
        <v>3.7736519023913302</v>
      </c>
      <c r="J302">
        <f>(Table2[[#This Row],[1M Return vs Nifty]]-AVERAGE(Table2[1M Return vs Nifty]))/_xlfn.STDEV.P(Table2[1M Return vs Nifty])</f>
        <v>-0.12456079976676876</v>
      </c>
      <c r="K302">
        <v>-8.8044287042137395</v>
      </c>
      <c r="L302">
        <f>(Table2[[#This Row],[6M Return vs Nifty]]-AVERAGE(Table2[6M Return vs Nifty]))/_xlfn.STDEV.P(Table2[6M Return vs Nifty])</f>
        <v>-0.51409623940371318</v>
      </c>
      <c r="M302">
        <v>0.55265049830823998</v>
      </c>
      <c r="N302">
        <f>(Table2[[#This Row],[1W Return vs Nifty]]-AVERAGE(Table2[1W Return vs Nifty]))/_xlfn.STDEV.P(Table2[1W Return vs Nifty])</f>
        <v>-6.884210282168475E-2</v>
      </c>
      <c r="O302">
        <v>441.28</v>
      </c>
      <c r="P302">
        <v>443.15303469917802</v>
      </c>
      <c r="Q302">
        <v>411.30656519466299</v>
      </c>
      <c r="R302">
        <v>43.735641829740601</v>
      </c>
      <c r="S302" s="1">
        <f>(Table2[[#This Row],[Close Price]]-Table2[[#This Row],[20D EMA]])/Table2[[#This Row],[20D EMA]]</f>
        <v>-1.9330130529369046E-2</v>
      </c>
      <c r="T302" s="1">
        <f>(Table2[[#This Row],[Close Price]]-Table2[[#This Row],[50D EMA]])/Table2[[#This Row],[50D EMA]]</f>
        <v>-2.3475038834473581E-2</v>
      </c>
      <c r="U302" s="1">
        <f>(Table2[[#This Row],[Close Price]]-Table2[[#This Row],[200D EMA]])/Table2[[#This Row],[200D EMA]]</f>
        <v>5.2134919838170507E-2</v>
      </c>
      <c r="V302">
        <v>0.88788070575463196</v>
      </c>
      <c r="W302">
        <v>430</v>
      </c>
      <c r="X302">
        <v>446.8</v>
      </c>
      <c r="Y302">
        <v>425.85</v>
      </c>
      <c r="Z302">
        <v>454.75</v>
      </c>
      <c r="AA302">
        <v>425.85</v>
      </c>
      <c r="AB302">
        <v>454.75</v>
      </c>
      <c r="AC302" s="1">
        <f>(Table2[[#This Row],[Close Price]]/Table2[[#This Row],[Day Low]])-1</f>
        <v>6.3953488372092693E-3</v>
      </c>
      <c r="AD302" s="1">
        <f>(Table2[[#This Row],[Day High]]/Table2[[#This Row],[Close Price]])-1</f>
        <v>3.246678220681698E-2</v>
      </c>
      <c r="AE302" s="1">
        <f>(Table2[[#This Row],[Close Price]]/Table2[[#This Row],[Current Week Low]])-1</f>
        <v>1.620288834096506E-2</v>
      </c>
      <c r="AF302" s="1">
        <f>(Table2[[#This Row],[Current Week High]]/Table2[[#This Row],[Close Price]])-1</f>
        <v>5.0837666088966005E-2</v>
      </c>
      <c r="AG302" s="1">
        <f>(Table2[[#This Row],[Close Price]]/Table2[[#This Row],[Current Month Low]])-1</f>
        <v>1.620288834096506E-2</v>
      </c>
      <c r="AH302" s="1">
        <f>(Table2[[#This Row],[Current Month High]]/Table2[[#This Row],[Close Price]])-1</f>
        <v>5.0837666088966005E-2</v>
      </c>
      <c r="AI302">
        <v>14.3500866551126</v>
      </c>
      <c r="AJ302">
        <v>75.308892039700197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0.15</v>
      </c>
      <c r="AM302" t="s">
        <v>3215</v>
      </c>
      <c r="AN302">
        <v>-1.1299999999999999</v>
      </c>
      <c r="AO302" t="s">
        <v>3216</v>
      </c>
      <c r="AP302">
        <v>7.7049572898191004E-2</v>
      </c>
      <c r="AQ302">
        <f>(Table2[[#This Row],[Sharpe Ratio]]-AVERAGE(Table2[Sharpe Ratio]))/_xlfn.STDEV.P(Table2[Sharpe Ratio])</f>
        <v>0.20130140430112853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173</v>
      </c>
      <c r="AT302">
        <f>_xlfn.RANK.AVG(Table2[[#This Row],[6M Return vs Nifty Z-Score]],Table2[6M Return vs Nifty Z-Score])</f>
        <v>500</v>
      </c>
      <c r="AU302">
        <f>_xlfn.RANK.AVG(Table2[[#This Row],[Sharpe Ratio Z-Score]],Table2[Sharpe Ratio Z-Score])</f>
        <v>297</v>
      </c>
      <c r="AV302">
        <f>(Table2[[#This Row],[Rank 1Y]]+Table2[[#This Row],[Rank 6M]]+Table2[[#This Row],[Rank Sharpe]])/3</f>
        <v>323.33333333333331</v>
      </c>
    </row>
    <row r="303" spans="1:48" x14ac:dyDescent="0.3">
      <c r="A303" t="s">
        <v>280</v>
      </c>
      <c r="B303" t="s">
        <v>281</v>
      </c>
      <c r="C303" t="s">
        <v>3163</v>
      </c>
      <c r="D303" t="s">
        <v>114</v>
      </c>
      <c r="E303">
        <v>93898.188887490003</v>
      </c>
      <c r="F303">
        <v>928.05</v>
      </c>
      <c r="G303">
        <v>23.39387358302</v>
      </c>
      <c r="H303">
        <f>(Table2[[#This Row],[1Y Return vs Nifty]]-AVERAGE(Table2[1Y Return vs Nifty]))/_xlfn.STDEV.P(Table2[1Y Return vs Nifty])</f>
        <v>4.5701147902430968E-2</v>
      </c>
      <c r="I303">
        <v>-1.6871640432047601</v>
      </c>
      <c r="J303">
        <f>(Table2[[#This Row],[1M Return vs Nifty]]-AVERAGE(Table2[1M Return vs Nifty]))/_xlfn.STDEV.P(Table2[1M Return vs Nifty])</f>
        <v>-0.65517262384837771</v>
      </c>
      <c r="K303">
        <v>-9.9236978833421698</v>
      </c>
      <c r="L303">
        <f>(Table2[[#This Row],[6M Return vs Nifty]]-AVERAGE(Table2[6M Return vs Nifty]))/_xlfn.STDEV.P(Table2[6M Return vs Nifty])</f>
        <v>-0.55092358077841974</v>
      </c>
      <c r="M303">
        <v>2.2508841863635198</v>
      </c>
      <c r="N303">
        <f>(Table2[[#This Row],[1W Return vs Nifty]]-AVERAGE(Table2[1W Return vs Nifty]))/_xlfn.STDEV.P(Table2[1W Return vs Nifty])</f>
        <v>0.36788750809181653</v>
      </c>
      <c r="O303">
        <v>941.57</v>
      </c>
      <c r="P303">
        <v>960.94505345965797</v>
      </c>
      <c r="Q303">
        <v>916.26510463826003</v>
      </c>
      <c r="R303">
        <v>46.077897607120903</v>
      </c>
      <c r="S303" s="1">
        <f>(Table2[[#This Row],[Close Price]]-Table2[[#This Row],[20D EMA]])/Table2[[#This Row],[20D EMA]]</f>
        <v>-1.4358996144737082E-2</v>
      </c>
      <c r="T303" s="1">
        <f>(Table2[[#This Row],[Close Price]]-Table2[[#This Row],[50D EMA]])/Table2[[#This Row],[50D EMA]]</f>
        <v>-3.4231981673902234E-2</v>
      </c>
      <c r="U303" s="1">
        <f>(Table2[[#This Row],[Close Price]]-Table2[[#This Row],[200D EMA]])/Table2[[#This Row],[200D EMA]]</f>
        <v>1.2861883860995214E-2</v>
      </c>
      <c r="V303">
        <v>0.71623132703889902</v>
      </c>
      <c r="W303">
        <v>920.15</v>
      </c>
      <c r="X303">
        <v>955.5</v>
      </c>
      <c r="Y303">
        <v>897.8</v>
      </c>
      <c r="Z303">
        <v>968.95</v>
      </c>
      <c r="AA303">
        <v>897.8</v>
      </c>
      <c r="AB303">
        <v>968.95</v>
      </c>
      <c r="AC303" s="1">
        <f>(Table2[[#This Row],[Close Price]]/Table2[[#This Row],[Day Low]])-1</f>
        <v>8.5855567027115498E-3</v>
      </c>
      <c r="AD303" s="1">
        <f>(Table2[[#This Row],[Day High]]/Table2[[#This Row],[Close Price]])-1</f>
        <v>2.9578147729109494E-2</v>
      </c>
      <c r="AE303" s="1">
        <f>(Table2[[#This Row],[Close Price]]/Table2[[#This Row],[Current Week Low]])-1</f>
        <v>3.3693472933838287E-2</v>
      </c>
      <c r="AF303" s="1">
        <f>(Table2[[#This Row],[Current Week High]]/Table2[[#This Row],[Close Price]])-1</f>
        <v>4.4070901352297964E-2</v>
      </c>
      <c r="AG303" s="1">
        <f>(Table2[[#This Row],[Close Price]]/Table2[[#This Row],[Current Month Low]])-1</f>
        <v>3.3693472933838287E-2</v>
      </c>
      <c r="AH303" s="1">
        <f>(Table2[[#This Row],[Current Month High]]/Table2[[#This Row],[Close Price]])-1</f>
        <v>4.4070901352297964E-2</v>
      </c>
      <c r="AI303">
        <v>18.204838101395399</v>
      </c>
      <c r="AJ303">
        <v>49.300193050193002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-0.04</v>
      </c>
      <c r="AM303" t="s">
        <v>3216</v>
      </c>
      <c r="AN303">
        <v>1.38</v>
      </c>
      <c r="AO303" t="s">
        <v>3215</v>
      </c>
      <c r="AP303">
        <v>0.10987966386227099</v>
      </c>
      <c r="AQ303">
        <f>(Table2[[#This Row],[Sharpe Ratio]]-AVERAGE(Table2[Sharpe Ratio]))/_xlfn.STDEV.P(Table2[Sharpe Ratio])</f>
        <v>0.59335096524881203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283</v>
      </c>
      <c r="AT303">
        <f>_xlfn.RANK.AVG(Table2[[#This Row],[6M Return vs Nifty Z-Score]],Table2[6M Return vs Nifty Z-Score])</f>
        <v>509</v>
      </c>
      <c r="AU303">
        <f>_xlfn.RANK.AVG(Table2[[#This Row],[Sharpe Ratio Z-Score]],Table2[Sharpe Ratio Z-Score])</f>
        <v>193</v>
      </c>
      <c r="AV303">
        <f>(Table2[[#This Row],[Rank 1Y]]+Table2[[#This Row],[Rank 6M]]+Table2[[#This Row],[Rank Sharpe]])/3</f>
        <v>328.33333333333331</v>
      </c>
    </row>
    <row r="304" spans="1:48" x14ac:dyDescent="0.3">
      <c r="A304" t="s">
        <v>762</v>
      </c>
      <c r="B304" t="s">
        <v>763</v>
      </c>
      <c r="C304" t="s">
        <v>3154</v>
      </c>
      <c r="D304" t="s">
        <v>191</v>
      </c>
      <c r="E304">
        <v>21487.990254960001</v>
      </c>
      <c r="F304">
        <v>380.85</v>
      </c>
      <c r="G304">
        <v>14.168347343861999</v>
      </c>
      <c r="H304">
        <f>(Table2[[#This Row],[1Y Return vs Nifty]]-AVERAGE(Table2[1Y Return vs Nifty]))/_xlfn.STDEV.P(Table2[1Y Return vs Nifty])</f>
        <v>-0.1225787307933924</v>
      </c>
      <c r="I304">
        <v>-0.50265850445568705</v>
      </c>
      <c r="J304">
        <f>(Table2[[#This Row],[1M Return vs Nifty]]-AVERAGE(Table2[1M Return vs Nifty]))/_xlfn.STDEV.P(Table2[1M Return vs Nifty])</f>
        <v>-0.54007761775184704</v>
      </c>
      <c r="K304">
        <v>21.419461553218301</v>
      </c>
      <c r="L304">
        <f>(Table2[[#This Row],[6M Return vs Nifty]]-AVERAGE(Table2[6M Return vs Nifty]))/_xlfn.STDEV.P(Table2[6M Return vs Nifty])</f>
        <v>0.48036116631959741</v>
      </c>
      <c r="M304">
        <v>0.27243802522118699</v>
      </c>
      <c r="N304">
        <f>(Table2[[#This Row],[1W Return vs Nifty]]-AVERAGE(Table2[1W Return vs Nifty]))/_xlfn.STDEV.P(Table2[1W Return vs Nifty])</f>
        <v>-0.14090349531741236</v>
      </c>
      <c r="O304">
        <v>392.04</v>
      </c>
      <c r="P304">
        <v>391.70298657659998</v>
      </c>
      <c r="Q304">
        <v>353.99526850045697</v>
      </c>
      <c r="R304">
        <v>33.753590408936901</v>
      </c>
      <c r="S304" s="1">
        <f>(Table2[[#This Row],[Close Price]]-Table2[[#This Row],[20D EMA]])/Table2[[#This Row],[20D EMA]]</f>
        <v>-2.8543005815733082E-2</v>
      </c>
      <c r="T304" s="1">
        <f>(Table2[[#This Row],[Close Price]]-Table2[[#This Row],[50D EMA]])/Table2[[#This Row],[50D EMA]]</f>
        <v>-2.770718362770918E-2</v>
      </c>
      <c r="U304" s="1">
        <f>(Table2[[#This Row],[Close Price]]-Table2[[#This Row],[200D EMA]])/Table2[[#This Row],[200D EMA]]</f>
        <v>7.5861837400542489E-2</v>
      </c>
      <c r="V304">
        <v>0.13614492827528499</v>
      </c>
      <c r="W304">
        <v>380</v>
      </c>
      <c r="X304">
        <v>388.15</v>
      </c>
      <c r="Y304">
        <v>380</v>
      </c>
      <c r="Z304">
        <v>401.4</v>
      </c>
      <c r="AA304">
        <v>380</v>
      </c>
      <c r="AB304">
        <v>401.4</v>
      </c>
      <c r="AC304" s="1">
        <f>(Table2[[#This Row],[Close Price]]/Table2[[#This Row],[Day Low]])-1</f>
        <v>2.2368421052632037E-3</v>
      </c>
      <c r="AD304" s="1">
        <f>(Table2[[#This Row],[Day High]]/Table2[[#This Row],[Close Price]])-1</f>
        <v>1.9167651306288391E-2</v>
      </c>
      <c r="AE304" s="1">
        <f>(Table2[[#This Row],[Close Price]]/Table2[[#This Row],[Current Week Low]])-1</f>
        <v>2.2368421052632037E-3</v>
      </c>
      <c r="AF304" s="1">
        <f>(Table2[[#This Row],[Current Week High]]/Table2[[#This Row],[Close Price]])-1</f>
        <v>5.39582512800314E-2</v>
      </c>
      <c r="AG304" s="1">
        <f>(Table2[[#This Row],[Close Price]]/Table2[[#This Row],[Current Month Low]])-1</f>
        <v>2.2368421052632037E-3</v>
      </c>
      <c r="AH304" s="1">
        <f>(Table2[[#This Row],[Current Month High]]/Table2[[#This Row],[Close Price]])-1</f>
        <v>5.39582512800314E-2</v>
      </c>
      <c r="AI304">
        <v>23.329394774845699</v>
      </c>
      <c r="AJ304">
        <v>46.452605268217603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0.28999999999999998</v>
      </c>
      <c r="AM304" t="s">
        <v>3215</v>
      </c>
      <c r="AN304">
        <v>-2.4</v>
      </c>
      <c r="AO304" t="s">
        <v>3216</v>
      </c>
      <c r="AP304">
        <v>1.019386375475E-2</v>
      </c>
      <c r="AQ304">
        <f>(Table2[[#This Row],[Sharpe Ratio]]-AVERAGE(Table2[Sharpe Ratio]))/_xlfn.STDEV.P(Table2[Sharpe Ratio])</f>
        <v>-0.59707443465739707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-0.92027311220045149</v>
      </c>
      <c r="AS304">
        <f>_xlfn.RANK.AVG(Table2[[#This Row],[1Y Return vs Nifty Z-Score]],Table2[1Y Return vs Nifty Z-Score])</f>
        <v>334</v>
      </c>
      <c r="AT304">
        <f>_xlfn.RANK.AVG(Table2[[#This Row],[6M Return vs Nifty Z-Score]],Table2[6M Return vs Nifty Z-Score])</f>
        <v>166</v>
      </c>
      <c r="AU304">
        <f>_xlfn.RANK.AVG(Table2[[#This Row],[Sharpe Ratio Z-Score]],Table2[Sharpe Ratio Z-Score])</f>
        <v>489</v>
      </c>
      <c r="AV304">
        <f>(Table2[[#This Row],[Rank 1Y]]+Table2[[#This Row],[Rank 6M]]+Table2[[#This Row],[Rank Sharpe]])/3</f>
        <v>329.66666666666669</v>
      </c>
    </row>
    <row r="305" spans="1:48" x14ac:dyDescent="0.3">
      <c r="A305" t="s">
        <v>1347</v>
      </c>
      <c r="B305" t="s">
        <v>1348</v>
      </c>
      <c r="C305" t="s">
        <v>3165</v>
      </c>
      <c r="D305" t="s">
        <v>1349</v>
      </c>
      <c r="E305">
        <v>8351.9051662900001</v>
      </c>
      <c r="F305">
        <v>262.14999999999998</v>
      </c>
      <c r="G305">
        <v>7.3385985363873498</v>
      </c>
      <c r="H305">
        <f>(Table2[[#This Row],[1Y Return vs Nifty]]-AVERAGE(Table2[1Y Return vs Nifty]))/_xlfn.STDEV.P(Table2[1Y Return vs Nifty])</f>
        <v>-0.24715799825745352</v>
      </c>
      <c r="I305">
        <v>11.503049297235901</v>
      </c>
      <c r="J305">
        <f>(Table2[[#This Row],[1M Return vs Nifty]]-AVERAGE(Table2[1M Return vs Nifty]))/_xlfn.STDEV.P(Table2[1M Return vs Nifty])</f>
        <v>0.62648257755812375</v>
      </c>
      <c r="K305">
        <v>29.806943026691101</v>
      </c>
      <c r="L305">
        <f>(Table2[[#This Row],[6M Return vs Nifty]]-AVERAGE(Table2[6M Return vs Nifty]))/_xlfn.STDEV.P(Table2[6M Return vs Nifty])</f>
        <v>0.75633467587173209</v>
      </c>
      <c r="M305">
        <v>1.02815251230321</v>
      </c>
      <c r="N305">
        <f>(Table2[[#This Row],[1W Return vs Nifty]]-AVERAGE(Table2[1W Return vs Nifty]))/_xlfn.STDEV.P(Table2[1W Return vs Nifty])</f>
        <v>5.3441309067533235E-2</v>
      </c>
      <c r="O305">
        <v>265.02</v>
      </c>
      <c r="P305">
        <v>257.54470866414198</v>
      </c>
      <c r="Q305">
        <v>226.27732111697301</v>
      </c>
      <c r="R305">
        <v>44.535412428433702</v>
      </c>
      <c r="S305" s="1">
        <f>(Table2[[#This Row],[Close Price]]-Table2[[#This Row],[20D EMA]])/Table2[[#This Row],[20D EMA]]</f>
        <v>-1.0829371368198644E-2</v>
      </c>
      <c r="T305" s="1">
        <f>(Table2[[#This Row],[Close Price]]-Table2[[#This Row],[50D EMA]])/Table2[[#This Row],[50D EMA]]</f>
        <v>1.7881521852051135E-2</v>
      </c>
      <c r="U305" s="1">
        <f>(Table2[[#This Row],[Close Price]]-Table2[[#This Row],[200D EMA]])/Table2[[#This Row],[200D EMA]]</f>
        <v>0.15853413283288231</v>
      </c>
      <c r="V305">
        <v>0.36915402480298298</v>
      </c>
      <c r="W305">
        <v>259.45</v>
      </c>
      <c r="X305">
        <v>274.14999999999998</v>
      </c>
      <c r="Y305">
        <v>259.3</v>
      </c>
      <c r="Z305">
        <v>280.10000000000002</v>
      </c>
      <c r="AA305">
        <v>259.3</v>
      </c>
      <c r="AB305">
        <v>280.10000000000002</v>
      </c>
      <c r="AC305" s="1">
        <f>(Table2[[#This Row],[Close Price]]/Table2[[#This Row],[Day Low]])-1</f>
        <v>1.0406629408363788E-2</v>
      </c>
      <c r="AD305" s="1">
        <f>(Table2[[#This Row],[Day High]]/Table2[[#This Row],[Close Price]])-1</f>
        <v>4.5775319473583931E-2</v>
      </c>
      <c r="AE305" s="1">
        <f>(Table2[[#This Row],[Close Price]]/Table2[[#This Row],[Current Week Low]])-1</f>
        <v>1.0991129965290947E-2</v>
      </c>
      <c r="AF305" s="1">
        <f>(Table2[[#This Row],[Current Week High]]/Table2[[#This Row],[Close Price]])-1</f>
        <v>6.8472248712569295E-2</v>
      </c>
      <c r="AG305" s="1">
        <f>(Table2[[#This Row],[Close Price]]/Table2[[#This Row],[Current Month Low]])-1</f>
        <v>1.0991129965290947E-2</v>
      </c>
      <c r="AH305" s="1">
        <f>(Table2[[#This Row],[Current Month High]]/Table2[[#This Row],[Close Price]])-1</f>
        <v>6.8472248712569295E-2</v>
      </c>
      <c r="AI305">
        <v>6.8472248712569197</v>
      </c>
      <c r="AJ305">
        <v>54.569575471698002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0.09</v>
      </c>
      <c r="AM305" t="s">
        <v>3215</v>
      </c>
      <c r="AN305">
        <v>0.33</v>
      </c>
      <c r="AO305" t="s">
        <v>3215</v>
      </c>
      <c r="AP305">
        <v>1.0650740435102999E-2</v>
      </c>
      <c r="AQ305">
        <f>(Table2[[#This Row],[Sharpe Ratio]]-AVERAGE(Table2[Sharpe Ratio]))/_xlfn.STDEV.P(Table2[Sharpe Ratio])</f>
        <v>-0.59161851611804239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0.59748204812189309</v>
      </c>
      <c r="AS305">
        <f>_xlfn.RANK.AVG(Table2[[#This Row],[1Y Return vs Nifty Z-Score]],Table2[1Y Return vs Nifty Z-Score])</f>
        <v>382</v>
      </c>
      <c r="AT305">
        <f>_xlfn.RANK.AVG(Table2[[#This Row],[6M Return vs Nifty Z-Score]],Table2[6M Return vs Nifty Z-Score])</f>
        <v>126</v>
      </c>
      <c r="AU305">
        <f>_xlfn.RANK.AVG(Table2[[#This Row],[Sharpe Ratio Z-Score]],Table2[Sharpe Ratio Z-Score])</f>
        <v>486</v>
      </c>
      <c r="AV305">
        <f>(Table2[[#This Row],[Rank 1Y]]+Table2[[#This Row],[Rank 6M]]+Table2[[#This Row],[Rank Sharpe]])/3</f>
        <v>331.33333333333331</v>
      </c>
    </row>
    <row r="306" spans="1:48" x14ac:dyDescent="0.3">
      <c r="A306" t="s">
        <v>576</v>
      </c>
      <c r="B306" t="s">
        <v>577</v>
      </c>
      <c r="C306" t="s">
        <v>3162</v>
      </c>
      <c r="D306" t="s">
        <v>206</v>
      </c>
      <c r="E306">
        <v>34134.653324159997</v>
      </c>
      <c r="F306">
        <v>2426.6999999999998</v>
      </c>
      <c r="G306">
        <v>16.5100348054652</v>
      </c>
      <c r="H306">
        <f>(Table2[[#This Row],[1Y Return vs Nifty]]-AVERAGE(Table2[1Y Return vs Nifty]))/_xlfn.STDEV.P(Table2[1Y Return vs Nifty])</f>
        <v>-7.9864757436563905E-2</v>
      </c>
      <c r="I306">
        <v>14.6294496205862</v>
      </c>
      <c r="J306">
        <f>(Table2[[#This Row],[1M Return vs Nifty]]-AVERAGE(Table2[1M Return vs Nifty]))/_xlfn.STDEV.P(Table2[1M Return vs Nifty])</f>
        <v>0.93026593061547569</v>
      </c>
      <c r="K306">
        <v>16.512768516952299</v>
      </c>
      <c r="L306">
        <f>(Table2[[#This Row],[6M Return vs Nifty]]-AVERAGE(Table2[6M Return vs Nifty]))/_xlfn.STDEV.P(Table2[6M Return vs Nifty])</f>
        <v>0.31891612446811518</v>
      </c>
      <c r="M306">
        <v>1.4803154190115699</v>
      </c>
      <c r="N306">
        <f>(Table2[[#This Row],[1W Return vs Nifty]]-AVERAGE(Table2[1W Return vs Nifty]))/_xlfn.STDEV.P(Table2[1W Return vs Nifty])</f>
        <v>0.16972267346703146</v>
      </c>
      <c r="O306">
        <v>2384.3200000000002</v>
      </c>
      <c r="P306">
        <v>2402.3310037671499</v>
      </c>
      <c r="Q306">
        <v>2255.0978188630102</v>
      </c>
      <c r="R306">
        <v>64.343746994945306</v>
      </c>
      <c r="S306" s="1">
        <f>(Table2[[#This Row],[Close Price]]-Table2[[#This Row],[20D EMA]])/Table2[[#This Row],[20D EMA]]</f>
        <v>1.7774459804053001E-2</v>
      </c>
      <c r="T306" s="1">
        <f>(Table2[[#This Row],[Close Price]]-Table2[[#This Row],[50D EMA]])/Table2[[#This Row],[50D EMA]]</f>
        <v>1.0143896155290972E-2</v>
      </c>
      <c r="U306" s="1">
        <f>(Table2[[#This Row],[Close Price]]-Table2[[#This Row],[200D EMA]])/Table2[[#This Row],[200D EMA]]</f>
        <v>7.6095227311917299E-2</v>
      </c>
      <c r="V306">
        <v>1.0965109888327</v>
      </c>
      <c r="W306">
        <v>2397.6</v>
      </c>
      <c r="X306">
        <v>2476.3000000000002</v>
      </c>
      <c r="Y306">
        <v>2351</v>
      </c>
      <c r="Z306">
        <v>2533.1999999999998</v>
      </c>
      <c r="AA306">
        <v>2351</v>
      </c>
      <c r="AB306">
        <v>2533.1999999999998</v>
      </c>
      <c r="AC306" s="1">
        <f>(Table2[[#This Row],[Close Price]]/Table2[[#This Row],[Day Low]])-1</f>
        <v>1.2137137137137044E-2</v>
      </c>
      <c r="AD306" s="1">
        <f>(Table2[[#This Row],[Day High]]/Table2[[#This Row],[Close Price]])-1</f>
        <v>2.0439279680224409E-2</v>
      </c>
      <c r="AE306" s="1">
        <f>(Table2[[#This Row],[Close Price]]/Table2[[#This Row],[Current Week Low]])-1</f>
        <v>3.2199064227987906E-2</v>
      </c>
      <c r="AF306" s="1">
        <f>(Table2[[#This Row],[Current Week High]]/Table2[[#This Row],[Close Price]])-1</f>
        <v>4.3886759797255426E-2</v>
      </c>
      <c r="AG306" s="1">
        <f>(Table2[[#This Row],[Close Price]]/Table2[[#This Row],[Current Month Low]])-1</f>
        <v>3.2199064227987906E-2</v>
      </c>
      <c r="AH306" s="1">
        <f>(Table2[[#This Row],[Current Month High]]/Table2[[#This Row],[Close Price]])-1</f>
        <v>4.3886759797255426E-2</v>
      </c>
      <c r="AI306">
        <v>26.1507396876416</v>
      </c>
      <c r="AJ306">
        <v>54.335866696346201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0.01</v>
      </c>
      <c r="AM306" t="s">
        <v>3215</v>
      </c>
      <c r="AN306">
        <v>1.88</v>
      </c>
      <c r="AO306" t="s">
        <v>3215</v>
      </c>
      <c r="AP306">
        <v>1.9760257053200999E-2</v>
      </c>
      <c r="AQ306">
        <f>(Table2[[#This Row],[Sharpe Ratio]]-AVERAGE(Table2[Sharpe Ratio]))/_xlfn.STDEV.P(Table2[Sharpe Ratio])</f>
        <v>-0.48283471791052412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321</v>
      </c>
      <c r="AT306">
        <f>_xlfn.RANK.AVG(Table2[[#This Row],[6M Return vs Nifty Z-Score]],Table2[6M Return vs Nifty Z-Score])</f>
        <v>211</v>
      </c>
      <c r="AU306">
        <f>_xlfn.RANK.AVG(Table2[[#This Row],[Sharpe Ratio Z-Score]],Table2[Sharpe Ratio Z-Score])</f>
        <v>464</v>
      </c>
      <c r="AV306">
        <f>(Table2[[#This Row],[Rank 1Y]]+Table2[[#This Row],[Rank 6M]]+Table2[[#This Row],[Rank Sharpe]])/3</f>
        <v>332</v>
      </c>
    </row>
    <row r="307" spans="1:48" x14ac:dyDescent="0.3">
      <c r="A307" t="s">
        <v>272</v>
      </c>
      <c r="B307" t="s">
        <v>273</v>
      </c>
      <c r="C307" t="s">
        <v>3162</v>
      </c>
      <c r="D307" t="s">
        <v>96</v>
      </c>
      <c r="E307">
        <v>95368.518473019998</v>
      </c>
      <c r="F307">
        <v>4768.8999999999996</v>
      </c>
      <c r="G307">
        <v>28.0620925802979</v>
      </c>
      <c r="H307">
        <f>(Table2[[#This Row],[1Y Return vs Nifty]]-AVERAGE(Table2[1Y Return vs Nifty]))/_xlfn.STDEV.P(Table2[1Y Return vs Nifty])</f>
        <v>0.13085264021005685</v>
      </c>
      <c r="I307">
        <v>-7.96375882816813</v>
      </c>
      <c r="J307">
        <f>(Table2[[#This Row],[1M Return vs Nifty]]-AVERAGE(Table2[1M Return vs Nifty]))/_xlfn.STDEV.P(Table2[1M Return vs Nifty])</f>
        <v>-1.2650513381376551</v>
      </c>
      <c r="K307">
        <v>-4.9163398944367698</v>
      </c>
      <c r="L307">
        <f>(Table2[[#This Row],[6M Return vs Nifty]]-AVERAGE(Table2[6M Return vs Nifty]))/_xlfn.STDEV.P(Table2[6M Return vs Nifty])</f>
        <v>-0.38616635751030404</v>
      </c>
      <c r="M307">
        <v>-3.6510012197125898</v>
      </c>
      <c r="N307">
        <f>(Table2[[#This Row],[1W Return vs Nifty]]-AVERAGE(Table2[1W Return vs Nifty]))/_xlfn.STDEV.P(Table2[1W Return vs Nifty])</f>
        <v>-1.1498824756159784</v>
      </c>
      <c r="O307">
        <v>5053.3999999999996</v>
      </c>
      <c r="P307">
        <v>5286.1080451993903</v>
      </c>
      <c r="Q307">
        <v>4996.6542047078901</v>
      </c>
      <c r="R307">
        <v>30.401602696345599</v>
      </c>
      <c r="S307" s="1">
        <f>(Table2[[#This Row],[Close Price]]-Table2[[#This Row],[20D EMA]])/Table2[[#This Row],[20D EMA]]</f>
        <v>-5.6298729568211504E-2</v>
      </c>
      <c r="T307" s="1">
        <f>(Table2[[#This Row],[Close Price]]-Table2[[#This Row],[50D EMA]])/Table2[[#This Row],[50D EMA]]</f>
        <v>-9.78428819042199E-2</v>
      </c>
      <c r="U307" s="1">
        <f>(Table2[[#This Row],[Close Price]]-Table2[[#This Row],[200D EMA]])/Table2[[#This Row],[200D EMA]]</f>
        <v>-4.5581342109545731E-2</v>
      </c>
      <c r="V307">
        <v>0.94637787438821297</v>
      </c>
      <c r="W307">
        <v>4735.95</v>
      </c>
      <c r="X307">
        <v>4832</v>
      </c>
      <c r="Y307">
        <v>4726.5</v>
      </c>
      <c r="Z307">
        <v>5127.5</v>
      </c>
      <c r="AA307">
        <v>4726.5</v>
      </c>
      <c r="AB307">
        <v>5127.5</v>
      </c>
      <c r="AC307" s="1">
        <f>(Table2[[#This Row],[Close Price]]/Table2[[#This Row],[Day Low]])-1</f>
        <v>6.9574214254795042E-3</v>
      </c>
      <c r="AD307" s="1">
        <f>(Table2[[#This Row],[Day High]]/Table2[[#This Row],[Close Price]])-1</f>
        <v>1.3231562834196575E-2</v>
      </c>
      <c r="AE307" s="1">
        <f>(Table2[[#This Row],[Close Price]]/Table2[[#This Row],[Current Week Low]])-1</f>
        <v>8.9706971331851015E-3</v>
      </c>
      <c r="AF307" s="1">
        <f>(Table2[[#This Row],[Current Week High]]/Table2[[#This Row],[Close Price]])-1</f>
        <v>7.5195537755037956E-2</v>
      </c>
      <c r="AG307" s="1">
        <f>(Table2[[#This Row],[Close Price]]/Table2[[#This Row],[Current Month Low]])-1</f>
        <v>8.9706971331851015E-3</v>
      </c>
      <c r="AH307" s="1">
        <f>(Table2[[#This Row],[Current Month High]]/Table2[[#This Row],[Close Price]])-1</f>
        <v>7.5195537755037956E-2</v>
      </c>
      <c r="AI307">
        <v>30.978842080983</v>
      </c>
      <c r="AJ307">
        <v>54.076539101497403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-0.04</v>
      </c>
      <c r="AM307" t="s">
        <v>3216</v>
      </c>
      <c r="AN307">
        <v>-7.32</v>
      </c>
      <c r="AO307" t="s">
        <v>3216</v>
      </c>
      <c r="AP307">
        <v>7.3791474344629002E-2</v>
      </c>
      <c r="AQ307">
        <f>(Table2[[#This Row],[Sharpe Ratio]]-AVERAGE(Table2[Sharpe Ratio]))/_xlfn.STDEV.P(Table2[Sharpe Ratio])</f>
        <v>0.16239392430523625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254</v>
      </c>
      <c r="AT307">
        <f>_xlfn.RANK.AVG(Table2[[#This Row],[6M Return vs Nifty Z-Score]],Table2[6M Return vs Nifty Z-Score])</f>
        <v>441</v>
      </c>
      <c r="AU307">
        <f>_xlfn.RANK.AVG(Table2[[#This Row],[Sharpe Ratio Z-Score]],Table2[Sharpe Ratio Z-Score])</f>
        <v>304</v>
      </c>
      <c r="AV307">
        <f>(Table2[[#This Row],[Rank 1Y]]+Table2[[#This Row],[Rank 6M]]+Table2[[#This Row],[Rank Sharpe]])/3</f>
        <v>333</v>
      </c>
    </row>
    <row r="308" spans="1:48" x14ac:dyDescent="0.3">
      <c r="A308" t="s">
        <v>1472</v>
      </c>
      <c r="B308" t="s">
        <v>1473</v>
      </c>
      <c r="C308" t="s">
        <v>3159</v>
      </c>
      <c r="D308" t="s">
        <v>46</v>
      </c>
      <c r="E308">
        <v>7040.0576182000004</v>
      </c>
      <c r="F308">
        <v>1050.95</v>
      </c>
      <c r="G308">
        <v>29.709646343347</v>
      </c>
      <c r="H308">
        <f>(Table2[[#This Row],[1Y Return vs Nifty]]-AVERAGE(Table2[1Y Return vs Nifty]))/_xlfn.STDEV.P(Table2[1Y Return vs Nifty])</f>
        <v>0.16090514238754283</v>
      </c>
      <c r="I308">
        <v>0.823726549763656</v>
      </c>
      <c r="J308">
        <f>(Table2[[#This Row],[1M Return vs Nifty]]-AVERAGE(Table2[1M Return vs Nifty]))/_xlfn.STDEV.P(Table2[1M Return vs Nifty])</f>
        <v>-0.41119658604055304</v>
      </c>
      <c r="K308">
        <v>-10.6038207537538</v>
      </c>
      <c r="L308">
        <f>(Table2[[#This Row],[6M Return vs Nifty]]-AVERAGE(Table2[6M Return vs Nifty]))/_xlfn.STDEV.P(Table2[6M Return vs Nifty])</f>
        <v>-0.57330168033879403</v>
      </c>
      <c r="M308">
        <v>-1.48972848562608</v>
      </c>
      <c r="N308">
        <f>(Table2[[#This Row],[1W Return vs Nifty]]-AVERAGE(Table2[1W Return vs Nifty]))/_xlfn.STDEV.P(Table2[1W Return vs Nifty])</f>
        <v>-0.59407451651439491</v>
      </c>
      <c r="O308">
        <v>1074.0999999999999</v>
      </c>
      <c r="P308">
        <v>1128.8314771888499</v>
      </c>
      <c r="Q308">
        <v>1113.5303826679999</v>
      </c>
      <c r="R308">
        <v>42.287052476325002</v>
      </c>
      <c r="S308" s="1">
        <f>(Table2[[#This Row],[Close Price]]-Table2[[#This Row],[20D EMA]])/Table2[[#This Row],[20D EMA]]</f>
        <v>-2.1552928032771496E-2</v>
      </c>
      <c r="T308" s="1">
        <f>(Table2[[#This Row],[Close Price]]-Table2[[#This Row],[50D EMA]])/Table2[[#This Row],[50D EMA]]</f>
        <v>-6.8993006274771479E-2</v>
      </c>
      <c r="U308" s="1">
        <f>(Table2[[#This Row],[Close Price]]-Table2[[#This Row],[200D EMA]])/Table2[[#This Row],[200D EMA]]</f>
        <v>-5.6199977694419367E-2</v>
      </c>
      <c r="V308">
        <v>0.42780510229518598</v>
      </c>
      <c r="W308">
        <v>1025.0999999999999</v>
      </c>
      <c r="X308">
        <v>1064</v>
      </c>
      <c r="Y308">
        <v>1025.0999999999999</v>
      </c>
      <c r="Z308">
        <v>1083.95</v>
      </c>
      <c r="AA308">
        <v>1025.0999999999999</v>
      </c>
      <c r="AB308">
        <v>1083.95</v>
      </c>
      <c r="AC308" s="1">
        <f>(Table2[[#This Row],[Close Price]]/Table2[[#This Row],[Day Low]])-1</f>
        <v>2.521705199492752E-2</v>
      </c>
      <c r="AD308" s="1">
        <f>(Table2[[#This Row],[Day High]]/Table2[[#This Row],[Close Price]])-1</f>
        <v>1.2417336695370818E-2</v>
      </c>
      <c r="AE308" s="1">
        <f>(Table2[[#This Row],[Close Price]]/Table2[[#This Row],[Current Week Low]])-1</f>
        <v>2.521705199492752E-2</v>
      </c>
      <c r="AF308" s="1">
        <f>(Table2[[#This Row],[Current Week High]]/Table2[[#This Row],[Close Price]])-1</f>
        <v>3.1400161758408984E-2</v>
      </c>
      <c r="AG308" s="1">
        <f>(Table2[[#This Row],[Close Price]]/Table2[[#This Row],[Current Month Low]])-1</f>
        <v>2.521705199492752E-2</v>
      </c>
      <c r="AH308" s="1">
        <f>(Table2[[#This Row],[Current Month High]]/Table2[[#This Row],[Close Price]])-1</f>
        <v>3.1400161758408984E-2</v>
      </c>
      <c r="AI308">
        <v>46.767210618963702</v>
      </c>
      <c r="AJ308">
        <v>56.275092936802899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-0.13</v>
      </c>
      <c r="AM308" t="s">
        <v>3216</v>
      </c>
      <c r="AN308">
        <v>-1.2</v>
      </c>
      <c r="AO308" t="s">
        <v>3216</v>
      </c>
      <c r="AP308">
        <v>9.8569086445747994E-2</v>
      </c>
      <c r="AQ308">
        <f>(Table2[[#This Row],[Sharpe Ratio]]-AVERAGE(Table2[Sharpe Ratio]))/_xlfn.STDEV.P(Table2[Sharpe Ratio])</f>
        <v>0.45828259412963712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243</v>
      </c>
      <c r="AT308">
        <f>_xlfn.RANK.AVG(Table2[[#This Row],[6M Return vs Nifty Z-Score]],Table2[6M Return vs Nifty Z-Score])</f>
        <v>524</v>
      </c>
      <c r="AU308">
        <f>_xlfn.RANK.AVG(Table2[[#This Row],[Sharpe Ratio Z-Score]],Table2[Sharpe Ratio Z-Score])</f>
        <v>232</v>
      </c>
      <c r="AV308">
        <f>(Table2[[#This Row],[Rank 1Y]]+Table2[[#This Row],[Rank 6M]]+Table2[[#This Row],[Rank Sharpe]])/3</f>
        <v>333</v>
      </c>
    </row>
    <row r="309" spans="1:48" x14ac:dyDescent="0.3">
      <c r="A309" t="s">
        <v>1239</v>
      </c>
      <c r="B309" t="s">
        <v>1240</v>
      </c>
      <c r="C309" t="s">
        <v>3160</v>
      </c>
      <c r="D309" t="s">
        <v>51</v>
      </c>
      <c r="E309">
        <v>9414.8359418750006</v>
      </c>
      <c r="F309">
        <v>542.75</v>
      </c>
      <c r="G309">
        <v>9.7163754805871996</v>
      </c>
      <c r="H309">
        <f>(Table2[[#This Row],[1Y Return vs Nifty]]-AVERAGE(Table2[1Y Return vs Nifty]))/_xlfn.STDEV.P(Table2[1Y Return vs Nifty])</f>
        <v>-0.20378572817086432</v>
      </c>
      <c r="I309">
        <v>15.700971756145901</v>
      </c>
      <c r="J309">
        <f>(Table2[[#This Row],[1M Return vs Nifty]]-AVERAGE(Table2[1M Return vs Nifty]))/_xlfn.STDEV.P(Table2[1M Return vs Nifty])</f>
        <v>1.0343826634549471</v>
      </c>
      <c r="K309">
        <v>34.892275704400298</v>
      </c>
      <c r="L309">
        <f>(Table2[[#This Row],[6M Return vs Nifty]]-AVERAGE(Table2[6M Return vs Nifty]))/_xlfn.STDEV.P(Table2[6M Return vs Nifty])</f>
        <v>0.92365750224651078</v>
      </c>
      <c r="M309">
        <v>13.956242126723501</v>
      </c>
      <c r="N309">
        <f>(Table2[[#This Row],[1W Return vs Nifty]]-AVERAGE(Table2[1W Return vs Nifty]))/_xlfn.STDEV.P(Table2[1W Return vs Nifty])</f>
        <v>3.3781189355172936</v>
      </c>
      <c r="O309">
        <v>504.82</v>
      </c>
      <c r="P309">
        <v>496.49504422313601</v>
      </c>
      <c r="Q309">
        <v>436.07020134003602</v>
      </c>
      <c r="R309">
        <v>70.075805691430901</v>
      </c>
      <c r="S309" s="1">
        <f>(Table2[[#This Row],[Close Price]]-Table2[[#This Row],[20D EMA]])/Table2[[#This Row],[20D EMA]]</f>
        <v>7.5135691929796772E-2</v>
      </c>
      <c r="T309" s="1">
        <f>(Table2[[#This Row],[Close Price]]-Table2[[#This Row],[50D EMA]])/Table2[[#This Row],[50D EMA]]</f>
        <v>9.3162975773985732E-2</v>
      </c>
      <c r="U309" s="1">
        <f>(Table2[[#This Row],[Close Price]]-Table2[[#This Row],[200D EMA]])/Table2[[#This Row],[200D EMA]]</f>
        <v>0.24463904741057482</v>
      </c>
      <c r="V309">
        <v>1.15687385861923</v>
      </c>
      <c r="W309">
        <v>533.70000000000005</v>
      </c>
      <c r="X309">
        <v>564.75</v>
      </c>
      <c r="Y309">
        <v>468.5</v>
      </c>
      <c r="Z309">
        <v>568</v>
      </c>
      <c r="AA309">
        <v>468.5</v>
      </c>
      <c r="AB309">
        <v>568</v>
      </c>
      <c r="AC309" s="1">
        <f>(Table2[[#This Row],[Close Price]]/Table2[[#This Row],[Day Low]])-1</f>
        <v>1.6957091999250329E-2</v>
      </c>
      <c r="AD309" s="1">
        <f>(Table2[[#This Row],[Day High]]/Table2[[#This Row],[Close Price]])-1</f>
        <v>4.0534315983417724E-2</v>
      </c>
      <c r="AE309" s="1">
        <f>(Table2[[#This Row],[Close Price]]/Table2[[#This Row],[Current Week Low]])-1</f>
        <v>0.15848452508004263</v>
      </c>
      <c r="AF309" s="1">
        <f>(Table2[[#This Row],[Current Week High]]/Table2[[#This Row],[Close Price]])-1</f>
        <v>4.652233993551369E-2</v>
      </c>
      <c r="AG309" s="1">
        <f>(Table2[[#This Row],[Close Price]]/Table2[[#This Row],[Current Month Low]])-1</f>
        <v>0.15848452508004263</v>
      </c>
      <c r="AH309" s="1">
        <f>(Table2[[#This Row],[Current Month High]]/Table2[[#This Row],[Close Price]])-1</f>
        <v>4.652233993551369E-2</v>
      </c>
      <c r="AI309">
        <v>4.6522339935513601</v>
      </c>
      <c r="AJ309">
        <v>69.874804381846602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0.14000000000000001</v>
      </c>
      <c r="AM309" t="s">
        <v>3215</v>
      </c>
      <c r="AN309">
        <v>12.23</v>
      </c>
      <c r="AO309" t="s">
        <v>3215</v>
      </c>
      <c r="AQ309">
        <f>(Table2[[#This Row],[Sharpe Ratio]]-AVERAGE(Table2[Sharpe Ratio]))/_xlfn.STDEV.P(Table2[Sharpe Ratio])</f>
        <v>-0.71880726243977788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4.4135661106081088</v>
      </c>
      <c r="AS309">
        <f>_xlfn.RANK.AVG(Table2[[#This Row],[1Y Return vs Nifty Z-Score]],Table2[1Y Return vs Nifty Z-Score])</f>
        <v>360</v>
      </c>
      <c r="AT309">
        <f>_xlfn.RANK.AVG(Table2[[#This Row],[6M Return vs Nifty Z-Score]],Table2[6M Return vs Nifty Z-Score])</f>
        <v>98</v>
      </c>
      <c r="AU309">
        <f>_xlfn.RANK.AVG(Table2[[#This Row],[Sharpe Ratio Z-Score]],Table2[Sharpe Ratio Z-Score])</f>
        <v>541.5</v>
      </c>
      <c r="AV309">
        <f>(Table2[[#This Row],[Rank 1Y]]+Table2[[#This Row],[Rank 6M]]+Table2[[#This Row],[Rank Sharpe]])/3</f>
        <v>333.16666666666669</v>
      </c>
    </row>
    <row r="310" spans="1:48" x14ac:dyDescent="0.3">
      <c r="A310" t="s">
        <v>524</v>
      </c>
      <c r="B310" t="s">
        <v>525</v>
      </c>
      <c r="C310" t="s">
        <v>3160</v>
      </c>
      <c r="D310" t="s">
        <v>51</v>
      </c>
      <c r="E310">
        <v>39543.60793857</v>
      </c>
      <c r="F310">
        <v>1558.65</v>
      </c>
      <c r="G310">
        <v>23.2770138072365</v>
      </c>
      <c r="H310">
        <f>(Table2[[#This Row],[1Y Return vs Nifty]]-AVERAGE(Table2[1Y Return vs Nifty]))/_xlfn.STDEV.P(Table2[1Y Return vs Nifty])</f>
        <v>4.3569546042170774E-2</v>
      </c>
      <c r="I310">
        <v>9.3203545820028904</v>
      </c>
      <c r="J310">
        <f>(Table2[[#This Row],[1M Return vs Nifty]]-AVERAGE(Table2[1M Return vs Nifty]))/_xlfn.STDEV.P(Table2[1M Return vs Nifty])</f>
        <v>0.41439639194018801</v>
      </c>
      <c r="K310">
        <v>10.1222103827048</v>
      </c>
      <c r="L310">
        <f>(Table2[[#This Row],[6M Return vs Nifty]]-AVERAGE(Table2[6M Return vs Nifty]))/_xlfn.STDEV.P(Table2[6M Return vs Nifty])</f>
        <v>0.10864743274187247</v>
      </c>
      <c r="M310">
        <v>-2.7754518291327201</v>
      </c>
      <c r="N310">
        <f>(Table2[[#This Row],[1W Return vs Nifty]]-AVERAGE(Table2[1W Return vs Nifty]))/_xlfn.STDEV.P(Table2[1W Return vs Nifty])</f>
        <v>-0.92472009226850338</v>
      </c>
      <c r="O310">
        <v>1578.38</v>
      </c>
      <c r="P310">
        <v>1523.69579536366</v>
      </c>
      <c r="Q310">
        <v>1325.57309772187</v>
      </c>
      <c r="R310">
        <v>39.307154136219197</v>
      </c>
      <c r="S310" s="1">
        <f>(Table2[[#This Row],[Close Price]]-Table2[[#This Row],[20D EMA]])/Table2[[#This Row],[20D EMA]]</f>
        <v>-1.2500158390248239E-2</v>
      </c>
      <c r="T310" s="1">
        <f>(Table2[[#This Row],[Close Price]]-Table2[[#This Row],[50D EMA]])/Table2[[#This Row],[50D EMA]]</f>
        <v>2.2940408933790901E-2</v>
      </c>
      <c r="U310" s="1">
        <f>(Table2[[#This Row],[Close Price]]-Table2[[#This Row],[200D EMA]])/Table2[[#This Row],[200D EMA]]</f>
        <v>0.17583104445820155</v>
      </c>
      <c r="V310">
        <v>0.45639701747741701</v>
      </c>
      <c r="W310">
        <v>1548.85</v>
      </c>
      <c r="X310">
        <v>1576.5</v>
      </c>
      <c r="Y310">
        <v>1548.85</v>
      </c>
      <c r="Z310">
        <v>1610.2</v>
      </c>
      <c r="AA310">
        <v>1548.85</v>
      </c>
      <c r="AB310">
        <v>1618.05</v>
      </c>
      <c r="AC310" s="1">
        <f>(Table2[[#This Row],[Close Price]]/Table2[[#This Row],[Day Low]])-1</f>
        <v>6.327275075055816E-3</v>
      </c>
      <c r="AD310" s="1">
        <f>(Table2[[#This Row],[Day High]]/Table2[[#This Row],[Close Price]])-1</f>
        <v>1.1452218265806779E-2</v>
      </c>
      <c r="AE310" s="1">
        <f>(Table2[[#This Row],[Close Price]]/Table2[[#This Row],[Current Week Low]])-1</f>
        <v>6.327275075055816E-3</v>
      </c>
      <c r="AF310" s="1">
        <f>(Table2[[#This Row],[Current Week High]]/Table2[[#This Row],[Close Price]])-1</f>
        <v>3.3073493086966277E-2</v>
      </c>
      <c r="AG310" s="1">
        <f>(Table2[[#This Row],[Close Price]]/Table2[[#This Row],[Current Month Low]])-1</f>
        <v>6.327275075055816E-3</v>
      </c>
      <c r="AH310" s="1">
        <f>(Table2[[#This Row],[Current Month High]]/Table2[[#This Row],[Close Price]])-1</f>
        <v>3.8109902800500306E-2</v>
      </c>
      <c r="AI310">
        <v>9.6237128284091895</v>
      </c>
      <c r="AJ310">
        <v>54.192016619676501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0.11</v>
      </c>
      <c r="AM310" t="s">
        <v>3215</v>
      </c>
      <c r="AN310">
        <v>-0.46</v>
      </c>
      <c r="AO310" t="s">
        <v>3216</v>
      </c>
      <c r="AP310">
        <v>2.4962189865667998E-2</v>
      </c>
      <c r="AQ310">
        <f>(Table2[[#This Row],[Sharpe Ratio]]-AVERAGE(Table2[Sharpe Ratio]))/_xlfn.STDEV.P(Table2[Sharpe Ratio])</f>
        <v>-0.42071440647311753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-0.77882112801738967</v>
      </c>
      <c r="AS310">
        <f>_xlfn.RANK.AVG(Table2[[#This Row],[1Y Return vs Nifty Z-Score]],Table2[1Y Return vs Nifty Z-Score])</f>
        <v>285</v>
      </c>
      <c r="AT310">
        <f>_xlfn.RANK.AVG(Table2[[#This Row],[6M Return vs Nifty Z-Score]],Table2[6M Return vs Nifty Z-Score])</f>
        <v>268</v>
      </c>
      <c r="AU310">
        <f>_xlfn.RANK.AVG(Table2[[#This Row],[Sharpe Ratio Z-Score]],Table2[Sharpe Ratio Z-Score])</f>
        <v>451</v>
      </c>
      <c r="AV310">
        <f>(Table2[[#This Row],[Rank 1Y]]+Table2[[#This Row],[Rank 6M]]+Table2[[#This Row],[Rank Sharpe]])/3</f>
        <v>334.66666666666669</v>
      </c>
    </row>
    <row r="311" spans="1:48" x14ac:dyDescent="0.3">
      <c r="A311" t="s">
        <v>1551</v>
      </c>
      <c r="B311" t="s">
        <v>1552</v>
      </c>
      <c r="C311" t="s">
        <v>3170</v>
      </c>
      <c r="D311" t="s">
        <v>403</v>
      </c>
      <c r="E311">
        <v>6386.3583476000003</v>
      </c>
      <c r="F311">
        <v>328.4</v>
      </c>
      <c r="G311">
        <v>25.757562627601502</v>
      </c>
      <c r="H311">
        <f>(Table2[[#This Row],[1Y Return vs Nifty]]-AVERAGE(Table2[1Y Return vs Nifty]))/_xlfn.STDEV.P(Table2[1Y Return vs Nifty])</f>
        <v>8.8816445109923911E-2</v>
      </c>
      <c r="I311">
        <v>12.522497230972601</v>
      </c>
      <c r="J311">
        <f>(Table2[[#This Row],[1M Return vs Nifty]]-AVERAGE(Table2[1M Return vs Nifty]))/_xlfn.STDEV.P(Table2[1M Return vs Nifty])</f>
        <v>0.72553940955270779</v>
      </c>
      <c r="K311">
        <v>11.841290784006899</v>
      </c>
      <c r="L311">
        <f>(Table2[[#This Row],[6M Return vs Nifty]]-AVERAGE(Table2[6M Return vs Nifty]))/_xlfn.STDEV.P(Table2[6M Return vs Nifty])</f>
        <v>0.16521037753645579</v>
      </c>
      <c r="M311">
        <v>-1.64075941304591</v>
      </c>
      <c r="N311">
        <f>(Table2[[#This Row],[1W Return vs Nifty]]-AVERAGE(Table2[1W Return vs Nifty]))/_xlfn.STDEV.P(Table2[1W Return vs Nifty])</f>
        <v>-0.63291468240669957</v>
      </c>
      <c r="O311">
        <v>333.73</v>
      </c>
      <c r="P311">
        <v>331.88457814299397</v>
      </c>
      <c r="Q311">
        <v>304.23951530659298</v>
      </c>
      <c r="R311">
        <v>43.098158641697999</v>
      </c>
      <c r="S311" s="1">
        <f>(Table2[[#This Row],[Close Price]]-Table2[[#This Row],[20D EMA]])/Table2[[#This Row],[20D EMA]]</f>
        <v>-1.5970994516525457E-2</v>
      </c>
      <c r="T311" s="1">
        <f>(Table2[[#This Row],[Close Price]]-Table2[[#This Row],[50D EMA]])/Table2[[#This Row],[50D EMA]]</f>
        <v>-1.0499367468327046E-2</v>
      </c>
      <c r="U311" s="1">
        <f>(Table2[[#This Row],[Close Price]]-Table2[[#This Row],[200D EMA]])/Table2[[#This Row],[200D EMA]]</f>
        <v>7.9412710965765312E-2</v>
      </c>
      <c r="V311">
        <v>0.66468805545042597</v>
      </c>
      <c r="W311">
        <v>326.8</v>
      </c>
      <c r="X311">
        <v>340.9</v>
      </c>
      <c r="Y311">
        <v>326.8</v>
      </c>
      <c r="Z311">
        <v>349.65</v>
      </c>
      <c r="AA311">
        <v>326.8</v>
      </c>
      <c r="AB311">
        <v>349.65</v>
      </c>
      <c r="AC311" s="1">
        <f>(Table2[[#This Row],[Close Price]]/Table2[[#This Row],[Day Low]])-1</f>
        <v>4.8959608323131398E-3</v>
      </c>
      <c r="AD311" s="1">
        <f>(Table2[[#This Row],[Day High]]/Table2[[#This Row],[Close Price]])-1</f>
        <v>3.8063337393422714E-2</v>
      </c>
      <c r="AE311" s="1">
        <f>(Table2[[#This Row],[Close Price]]/Table2[[#This Row],[Current Week Low]])-1</f>
        <v>4.8959608323131398E-3</v>
      </c>
      <c r="AF311" s="1">
        <f>(Table2[[#This Row],[Current Week High]]/Table2[[#This Row],[Close Price]])-1</f>
        <v>6.4707673568818569E-2</v>
      </c>
      <c r="AG311" s="1">
        <f>(Table2[[#This Row],[Close Price]]/Table2[[#This Row],[Current Month Low]])-1</f>
        <v>4.8959608323131398E-3</v>
      </c>
      <c r="AH311" s="1">
        <f>(Table2[[#This Row],[Current Month High]]/Table2[[#This Row],[Close Price]])-1</f>
        <v>6.4707673568818569E-2</v>
      </c>
      <c r="AI311">
        <v>15.316686967113201</v>
      </c>
      <c r="AJ311">
        <v>54.905660377358402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0.01</v>
      </c>
      <c r="AM311" t="s">
        <v>3215</v>
      </c>
      <c r="AN311">
        <v>-2.74</v>
      </c>
      <c r="AO311" t="s">
        <v>3216</v>
      </c>
      <c r="AP311">
        <v>1.2031484306619E-2</v>
      </c>
      <c r="AQ311">
        <f>(Table2[[#This Row],[Sharpe Ratio]]-AVERAGE(Table2[Sharpe Ratio]))/_xlfn.STDEV.P(Table2[Sharpe Ratio])</f>
        <v>-0.5751299834118333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-0.22847843361944536</v>
      </c>
      <c r="AS311">
        <f>_xlfn.RANK.AVG(Table2[[#This Row],[1Y Return vs Nifty Z-Score]],Table2[1Y Return vs Nifty Z-Score])</f>
        <v>268</v>
      </c>
      <c r="AT311">
        <f>_xlfn.RANK.AVG(Table2[[#This Row],[6M Return vs Nifty Z-Score]],Table2[6M Return vs Nifty Z-Score])</f>
        <v>255</v>
      </c>
      <c r="AU311">
        <f>_xlfn.RANK.AVG(Table2[[#This Row],[Sharpe Ratio Z-Score]],Table2[Sharpe Ratio Z-Score])</f>
        <v>482</v>
      </c>
      <c r="AV311">
        <f>(Table2[[#This Row],[Rank 1Y]]+Table2[[#This Row],[Rank 6M]]+Table2[[#This Row],[Rank Sharpe]])/3</f>
        <v>335</v>
      </c>
    </row>
    <row r="312" spans="1:48" x14ac:dyDescent="0.3">
      <c r="A312" t="s">
        <v>1197</v>
      </c>
      <c r="B312" t="s">
        <v>1198</v>
      </c>
      <c r="C312" t="s">
        <v>3166</v>
      </c>
      <c r="D312" t="s">
        <v>454</v>
      </c>
      <c r="E312">
        <v>9892.1735753699995</v>
      </c>
      <c r="F312">
        <v>212.37</v>
      </c>
      <c r="G312">
        <v>35.180335422242003</v>
      </c>
      <c r="H312">
        <f>(Table2[[#This Row],[1Y Return vs Nifty]]-AVERAGE(Table2[1Y Return vs Nifty]))/_xlfn.STDEV.P(Table2[1Y Return vs Nifty])</f>
        <v>0.26069423524941943</v>
      </c>
      <c r="I312">
        <v>-0.98694330410713005</v>
      </c>
      <c r="J312">
        <f>(Table2[[#This Row],[1M Return vs Nifty]]-AVERAGE(Table2[1M Return vs Nifty]))/_xlfn.STDEV.P(Table2[1M Return vs Nifty])</f>
        <v>-0.58713418282895447</v>
      </c>
      <c r="K312">
        <v>-8.0539511021155299</v>
      </c>
      <c r="L312">
        <f>(Table2[[#This Row],[6M Return vs Nifty]]-AVERAGE(Table2[6M Return vs Nifty]))/_xlfn.STDEV.P(Table2[6M Return vs Nifty])</f>
        <v>-0.48940325637342585</v>
      </c>
      <c r="M312">
        <v>1.0737860348194299</v>
      </c>
      <c r="N312">
        <f>(Table2[[#This Row],[1W Return vs Nifty]]-AVERAGE(Table2[1W Return vs Nifty]))/_xlfn.STDEV.P(Table2[1W Return vs Nifty])</f>
        <v>6.5176743756703334E-2</v>
      </c>
      <c r="O312">
        <v>222.75</v>
      </c>
      <c r="P312">
        <v>237.21164355255999</v>
      </c>
      <c r="Q312">
        <v>231.49121816837399</v>
      </c>
      <c r="R312">
        <v>39.846040697778299</v>
      </c>
      <c r="S312" s="1">
        <f>(Table2[[#This Row],[Close Price]]-Table2[[#This Row],[20D EMA]])/Table2[[#This Row],[20D EMA]]</f>
        <v>-4.6599326599326578E-2</v>
      </c>
      <c r="T312" s="1">
        <f>(Table2[[#This Row],[Close Price]]-Table2[[#This Row],[50D EMA]])/Table2[[#This Row],[50D EMA]]</f>
        <v>-0.10472354215216134</v>
      </c>
      <c r="U312" s="1">
        <f>(Table2[[#This Row],[Close Price]]-Table2[[#This Row],[200D EMA]])/Table2[[#This Row],[200D EMA]]</f>
        <v>-8.260018811800568E-2</v>
      </c>
      <c r="V312">
        <v>0.72147848538391801</v>
      </c>
      <c r="W312">
        <v>211.5</v>
      </c>
      <c r="X312">
        <v>219.75</v>
      </c>
      <c r="Y312">
        <v>211.1</v>
      </c>
      <c r="Z312">
        <v>227.55</v>
      </c>
      <c r="AA312">
        <v>211.1</v>
      </c>
      <c r="AB312">
        <v>227.55</v>
      </c>
      <c r="AC312" s="1">
        <f>(Table2[[#This Row],[Close Price]]/Table2[[#This Row],[Day Low]])-1</f>
        <v>4.1134751773050926E-3</v>
      </c>
      <c r="AD312" s="1">
        <f>(Table2[[#This Row],[Day High]]/Table2[[#This Row],[Close Price]])-1</f>
        <v>3.4750670998728639E-2</v>
      </c>
      <c r="AE312" s="1">
        <f>(Table2[[#This Row],[Close Price]]/Table2[[#This Row],[Current Week Low]])-1</f>
        <v>6.0161061108479075E-3</v>
      </c>
      <c r="AF312" s="1">
        <f>(Table2[[#This Row],[Current Week High]]/Table2[[#This Row],[Close Price]])-1</f>
        <v>7.1479022460799513E-2</v>
      </c>
      <c r="AG312" s="1">
        <f>(Table2[[#This Row],[Close Price]]/Table2[[#This Row],[Current Month Low]])-1</f>
        <v>6.0161061108479075E-3</v>
      </c>
      <c r="AH312" s="1">
        <f>(Table2[[#This Row],[Current Month High]]/Table2[[#This Row],[Close Price]])-1</f>
        <v>7.1479022460799513E-2</v>
      </c>
      <c r="AI312">
        <v>80.910674765739003</v>
      </c>
      <c r="AJ312">
        <v>62.424474187380497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-0.18</v>
      </c>
      <c r="AM312" t="s">
        <v>3216</v>
      </c>
      <c r="AN312">
        <v>-0.81</v>
      </c>
      <c r="AO312" t="s">
        <v>3216</v>
      </c>
      <c r="AP312">
        <v>7.6297335631306001E-2</v>
      </c>
      <c r="AQ312">
        <f>(Table2[[#This Row],[Sharpe Ratio]]-AVERAGE(Table2[Sharpe Ratio]))/_xlfn.STDEV.P(Table2[Sharpe Ratio])</f>
        <v>0.19231835608071934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220</v>
      </c>
      <c r="AT312">
        <f>_xlfn.RANK.AVG(Table2[[#This Row],[6M Return vs Nifty Z-Score]],Table2[6M Return vs Nifty Z-Score])</f>
        <v>487</v>
      </c>
      <c r="AU312">
        <f>_xlfn.RANK.AVG(Table2[[#This Row],[Sharpe Ratio Z-Score]],Table2[Sharpe Ratio Z-Score])</f>
        <v>299</v>
      </c>
      <c r="AV312">
        <f>(Table2[[#This Row],[Rank 1Y]]+Table2[[#This Row],[Rank 6M]]+Table2[[#This Row],[Rank Sharpe]])/3</f>
        <v>335.33333333333331</v>
      </c>
    </row>
    <row r="313" spans="1:48" x14ac:dyDescent="0.3">
      <c r="A313" t="s">
        <v>1470</v>
      </c>
      <c r="B313" t="s">
        <v>1471</v>
      </c>
      <c r="C313" t="s">
        <v>3162</v>
      </c>
      <c r="D313" t="s">
        <v>206</v>
      </c>
      <c r="E313">
        <v>7050.1638174749996</v>
      </c>
      <c r="F313">
        <v>514.35</v>
      </c>
      <c r="G313">
        <v>9.8183367655777598</v>
      </c>
      <c r="H313">
        <f>(Table2[[#This Row],[1Y Return vs Nifty]]-AVERAGE(Table2[1Y Return vs Nifty]))/_xlfn.STDEV.P(Table2[1Y Return vs Nifty])</f>
        <v>-0.20192588492451877</v>
      </c>
      <c r="I313">
        <v>7.8768187772910698</v>
      </c>
      <c r="J313">
        <f>(Table2[[#This Row],[1M Return vs Nifty]]-AVERAGE(Table2[1M Return vs Nifty]))/_xlfn.STDEV.P(Table2[1M Return vs Nifty])</f>
        <v>0.27413215778613942</v>
      </c>
      <c r="K313">
        <v>17.1142997931187</v>
      </c>
      <c r="L313">
        <f>(Table2[[#This Row],[6M Return vs Nifty]]-AVERAGE(Table2[6M Return vs Nifty]))/_xlfn.STDEV.P(Table2[6M Return vs Nifty])</f>
        <v>0.33870832286688929</v>
      </c>
      <c r="M313">
        <v>1.0568156039141301</v>
      </c>
      <c r="N313">
        <f>(Table2[[#This Row],[1W Return vs Nifty]]-AVERAGE(Table2[1W Return vs Nifty]))/_xlfn.STDEV.P(Table2[1W Return vs Nifty])</f>
        <v>6.0812509471142043E-2</v>
      </c>
      <c r="O313">
        <v>511.16</v>
      </c>
      <c r="P313">
        <v>513.58063721401402</v>
      </c>
      <c r="Q313">
        <v>479.71420990241</v>
      </c>
      <c r="R313">
        <v>52.288157409358497</v>
      </c>
      <c r="S313" s="1">
        <f>(Table2[[#This Row],[Close Price]]-Table2[[#This Row],[20D EMA]])/Table2[[#This Row],[20D EMA]]</f>
        <v>6.2407074105955036E-3</v>
      </c>
      <c r="T313" s="1">
        <f>(Table2[[#This Row],[Close Price]]-Table2[[#This Row],[50D EMA]])/Table2[[#This Row],[50D EMA]]</f>
        <v>1.4980369784957518E-3</v>
      </c>
      <c r="U313" s="1">
        <f>(Table2[[#This Row],[Close Price]]-Table2[[#This Row],[200D EMA]])/Table2[[#This Row],[200D EMA]]</f>
        <v>7.2200884156915224E-2</v>
      </c>
      <c r="V313">
        <v>0.21467284663775399</v>
      </c>
      <c r="W313">
        <v>511.35</v>
      </c>
      <c r="X313">
        <v>526.85</v>
      </c>
      <c r="Y313">
        <v>511.35</v>
      </c>
      <c r="Z313">
        <v>535.5</v>
      </c>
      <c r="AA313">
        <v>511.35</v>
      </c>
      <c r="AB313">
        <v>535.5</v>
      </c>
      <c r="AC313" s="1">
        <f>(Table2[[#This Row],[Close Price]]/Table2[[#This Row],[Day Low]])-1</f>
        <v>5.8668231152829708E-3</v>
      </c>
      <c r="AD313" s="1">
        <f>(Table2[[#This Row],[Day High]]/Table2[[#This Row],[Close Price]])-1</f>
        <v>2.4302517740838026E-2</v>
      </c>
      <c r="AE313" s="1">
        <f>(Table2[[#This Row],[Close Price]]/Table2[[#This Row],[Current Week Low]])-1</f>
        <v>5.8668231152829708E-3</v>
      </c>
      <c r="AF313" s="1">
        <f>(Table2[[#This Row],[Current Week High]]/Table2[[#This Row],[Close Price]])-1</f>
        <v>4.1119860017497789E-2</v>
      </c>
      <c r="AG313" s="1">
        <f>(Table2[[#This Row],[Close Price]]/Table2[[#This Row],[Current Month Low]])-1</f>
        <v>5.8668231152829708E-3</v>
      </c>
      <c r="AH313" s="1">
        <f>(Table2[[#This Row],[Current Month High]]/Table2[[#This Row],[Close Price]])-1</f>
        <v>4.1119860017497789E-2</v>
      </c>
      <c r="AI313">
        <v>24.351122776319599</v>
      </c>
      <c r="AJ313">
        <v>43.8338926174496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-0.02</v>
      </c>
      <c r="AM313" t="s">
        <v>3216</v>
      </c>
      <c r="AN313">
        <v>5.63</v>
      </c>
      <c r="AO313" t="s">
        <v>3215</v>
      </c>
      <c r="AP313">
        <v>2.5957499894522999E-2</v>
      </c>
      <c r="AQ313">
        <f>(Table2[[#This Row],[Sharpe Ratio]]-AVERAGE(Table2[Sharpe Ratio]))/_xlfn.STDEV.P(Table2[Sharpe Ratio])</f>
        <v>-0.40882863801008262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358</v>
      </c>
      <c r="AT313">
        <f>_xlfn.RANK.AVG(Table2[[#This Row],[6M Return vs Nifty Z-Score]],Table2[6M Return vs Nifty Z-Score])</f>
        <v>202</v>
      </c>
      <c r="AU313">
        <f>_xlfn.RANK.AVG(Table2[[#This Row],[Sharpe Ratio Z-Score]],Table2[Sharpe Ratio Z-Score])</f>
        <v>446</v>
      </c>
      <c r="AV313">
        <f>(Table2[[#This Row],[Rank 1Y]]+Table2[[#This Row],[Rank 6M]]+Table2[[#This Row],[Rank Sharpe]])/3</f>
        <v>335.33333333333331</v>
      </c>
    </row>
    <row r="314" spans="1:48" x14ac:dyDescent="0.3">
      <c r="A314" t="s">
        <v>1127</v>
      </c>
      <c r="B314" t="s">
        <v>1128</v>
      </c>
      <c r="C314" t="s">
        <v>3167</v>
      </c>
      <c r="D314" t="s">
        <v>426</v>
      </c>
      <c r="E314">
        <v>10923.820012725</v>
      </c>
      <c r="F314">
        <v>2234.5500000000002</v>
      </c>
      <c r="G314">
        <v>-18.541795248773301</v>
      </c>
      <c r="H314">
        <f>(Table2[[#This Row],[1Y Return vs Nifty]]-AVERAGE(Table2[1Y Return vs Nifty]))/_xlfn.STDEV.P(Table2[1Y Return vs Nifty])</f>
        <v>-0.71923399846234404</v>
      </c>
      <c r="I314">
        <v>-1.96315084715539</v>
      </c>
      <c r="J314">
        <f>(Table2[[#This Row],[1M Return vs Nifty]]-AVERAGE(Table2[1M Return vs Nifty]))/_xlfn.STDEV.P(Table2[1M Return vs Nifty])</f>
        <v>-0.68198947007165989</v>
      </c>
      <c r="K314">
        <v>1.17248655454344</v>
      </c>
      <c r="L314">
        <f>(Table2[[#This Row],[6M Return vs Nifty]]-AVERAGE(Table2[6M Return vs Nifty]))/_xlfn.STDEV.P(Table2[6M Return vs Nifty])</f>
        <v>-0.18582555085774563</v>
      </c>
      <c r="M314">
        <v>2.2297077970010699</v>
      </c>
      <c r="N314">
        <f>(Table2[[#This Row],[1W Return vs Nifty]]-AVERAGE(Table2[1W Return vs Nifty]))/_xlfn.STDEV.P(Table2[1W Return vs Nifty])</f>
        <v>0.36244164021634984</v>
      </c>
      <c r="O314">
        <v>2295.41</v>
      </c>
      <c r="P314">
        <v>2342.7879711251999</v>
      </c>
      <c r="Q314">
        <v>2167.8504470314601</v>
      </c>
      <c r="R314">
        <v>41.930088816104202</v>
      </c>
      <c r="S314" s="1">
        <f>(Table2[[#This Row],[Close Price]]-Table2[[#This Row],[20D EMA]])/Table2[[#This Row],[20D EMA]]</f>
        <v>-2.6513781851608069E-2</v>
      </c>
      <c r="T314" s="1">
        <f>(Table2[[#This Row],[Close Price]]-Table2[[#This Row],[50D EMA]])/Table2[[#This Row],[50D EMA]]</f>
        <v>-4.6200498064370245E-2</v>
      </c>
      <c r="U314" s="1">
        <f>(Table2[[#This Row],[Close Price]]-Table2[[#This Row],[200D EMA]])/Table2[[#This Row],[200D EMA]]</f>
        <v>3.076759887190322E-2</v>
      </c>
      <c r="V314">
        <v>0.52886323697786597</v>
      </c>
      <c r="W314">
        <v>2200</v>
      </c>
      <c r="X314">
        <v>2294.6999999999998</v>
      </c>
      <c r="Y314">
        <v>2181.5500000000002</v>
      </c>
      <c r="Z314">
        <v>2294.6999999999998</v>
      </c>
      <c r="AA314">
        <v>2181.5500000000002</v>
      </c>
      <c r="AB314">
        <v>2294.6999999999998</v>
      </c>
      <c r="AC314" s="1">
        <f>(Table2[[#This Row],[Close Price]]/Table2[[#This Row],[Day Low]])-1</f>
        <v>1.5704545454545471E-2</v>
      </c>
      <c r="AD314" s="1">
        <f>(Table2[[#This Row],[Day High]]/Table2[[#This Row],[Close Price]])-1</f>
        <v>2.6918171443914618E-2</v>
      </c>
      <c r="AE314" s="1">
        <f>(Table2[[#This Row],[Close Price]]/Table2[[#This Row],[Current Week Low]])-1</f>
        <v>2.4294652884417012E-2</v>
      </c>
      <c r="AF314" s="1">
        <f>(Table2[[#This Row],[Current Week High]]/Table2[[#This Row],[Close Price]])-1</f>
        <v>2.6918171443914618E-2</v>
      </c>
      <c r="AG314" s="1">
        <f>(Table2[[#This Row],[Close Price]]/Table2[[#This Row],[Current Month Low]])-1</f>
        <v>2.4294652884417012E-2</v>
      </c>
      <c r="AH314" s="1">
        <f>(Table2[[#This Row],[Current Month High]]/Table2[[#This Row],[Close Price]])-1</f>
        <v>2.6918171443914618E-2</v>
      </c>
      <c r="AI314">
        <v>20.829697254480699</v>
      </c>
      <c r="AJ314">
        <v>35.542278296736598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0.03</v>
      </c>
      <c r="AM314" t="s">
        <v>3215</v>
      </c>
      <c r="AN314">
        <v>-1.92</v>
      </c>
      <c r="AO314" t="s">
        <v>3216</v>
      </c>
      <c r="AP314">
        <v>0.18356377403948801</v>
      </c>
      <c r="AQ314">
        <f>(Table2[[#This Row],[Sharpe Ratio]]-AVERAGE(Table2[Sharpe Ratio]))/_xlfn.STDEV.P(Table2[Sharpe Ratio])</f>
        <v>1.4732700332588695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584</v>
      </c>
      <c r="AT314">
        <f>_xlfn.RANK.AVG(Table2[[#This Row],[6M Return vs Nifty Z-Score]],Table2[6M Return vs Nifty Z-Score])</f>
        <v>373</v>
      </c>
      <c r="AU314">
        <f>_xlfn.RANK.AVG(Table2[[#This Row],[Sharpe Ratio Z-Score]],Table2[Sharpe Ratio Z-Score])</f>
        <v>52</v>
      </c>
      <c r="AV314">
        <f>(Table2[[#This Row],[Rank 1Y]]+Table2[[#This Row],[Rank 6M]]+Table2[[#This Row],[Rank Sharpe]])/3</f>
        <v>336.33333333333331</v>
      </c>
    </row>
    <row r="315" spans="1:48" x14ac:dyDescent="0.3">
      <c r="A315" t="s">
        <v>1356</v>
      </c>
      <c r="B315" t="s">
        <v>1357</v>
      </c>
      <c r="C315" t="s">
        <v>3159</v>
      </c>
      <c r="D315" t="s">
        <v>46</v>
      </c>
      <c r="E315">
        <v>8280.3155081050008</v>
      </c>
      <c r="F315">
        <v>1270.55</v>
      </c>
      <c r="G315">
        <v>20.6034982479168</v>
      </c>
      <c r="H315">
        <f>(Table2[[#This Row],[1Y Return vs Nifty]]-AVERAGE(Table2[1Y Return vs Nifty]))/_xlfn.STDEV.P(Table2[1Y Return vs Nifty])</f>
        <v>-5.1971977023873763E-3</v>
      </c>
      <c r="I315">
        <v>-4.7542105505593604</v>
      </c>
      <c r="J315">
        <f>(Table2[[#This Row],[1M Return vs Nifty]]-AVERAGE(Table2[1M Return vs Nifty]))/_xlfn.STDEV.P(Table2[1M Return vs Nifty])</f>
        <v>-0.95318873682925731</v>
      </c>
      <c r="K315">
        <v>-1.1060857527135699</v>
      </c>
      <c r="L315">
        <f>(Table2[[#This Row],[6M Return vs Nifty]]-AVERAGE(Table2[6M Return vs Nifty]))/_xlfn.STDEV.P(Table2[6M Return vs Nifty])</f>
        <v>-0.26079747161737021</v>
      </c>
      <c r="M315">
        <v>-3.8795188820692599</v>
      </c>
      <c r="N315">
        <f>(Table2[[#This Row],[1W Return vs Nifty]]-AVERAGE(Table2[1W Return vs Nifty]))/_xlfn.STDEV.P(Table2[1W Return vs Nifty])</f>
        <v>-1.2086496703017564</v>
      </c>
      <c r="O315">
        <v>1369.18</v>
      </c>
      <c r="P315">
        <v>1440.9518458248399</v>
      </c>
      <c r="Q315">
        <v>1357.77063172046</v>
      </c>
      <c r="R315">
        <v>32.8168288594782</v>
      </c>
      <c r="S315" s="1">
        <f>(Table2[[#This Row],[Close Price]]-Table2[[#This Row],[20D EMA]])/Table2[[#This Row],[20D EMA]]</f>
        <v>-7.2035817058385382E-2</v>
      </c>
      <c r="T315" s="1">
        <f>(Table2[[#This Row],[Close Price]]-Table2[[#This Row],[50D EMA]])/Table2[[#This Row],[50D EMA]]</f>
        <v>-0.11825644716621138</v>
      </c>
      <c r="U315" s="1">
        <f>(Table2[[#This Row],[Close Price]]-Table2[[#This Row],[200D EMA]])/Table2[[#This Row],[200D EMA]]</f>
        <v>-6.4238119224850884E-2</v>
      </c>
      <c r="V315">
        <v>0.81074083028385602</v>
      </c>
      <c r="W315">
        <v>1266.5999999999999</v>
      </c>
      <c r="X315">
        <v>1328.6</v>
      </c>
      <c r="Y315">
        <v>1266.5999999999999</v>
      </c>
      <c r="Z315">
        <v>1415.6</v>
      </c>
      <c r="AA315">
        <v>1266.5999999999999</v>
      </c>
      <c r="AB315">
        <v>1415.6</v>
      </c>
      <c r="AC315" s="1">
        <f>(Table2[[#This Row],[Close Price]]/Table2[[#This Row],[Day Low]])-1</f>
        <v>3.1185851886941229E-3</v>
      </c>
      <c r="AD315" s="1">
        <f>(Table2[[#This Row],[Day High]]/Table2[[#This Row],[Close Price]])-1</f>
        <v>4.5688874896698151E-2</v>
      </c>
      <c r="AE315" s="1">
        <f>(Table2[[#This Row],[Close Price]]/Table2[[#This Row],[Current Week Low]])-1</f>
        <v>3.1185851886941229E-3</v>
      </c>
      <c r="AF315" s="1">
        <f>(Table2[[#This Row],[Current Week High]]/Table2[[#This Row],[Close Price]])-1</f>
        <v>0.11416315768761565</v>
      </c>
      <c r="AG315" s="1">
        <f>(Table2[[#This Row],[Close Price]]/Table2[[#This Row],[Current Month Low]])-1</f>
        <v>3.1185851886941229E-3</v>
      </c>
      <c r="AH315" s="1">
        <f>(Table2[[#This Row],[Current Month High]]/Table2[[#This Row],[Close Price]])-1</f>
        <v>0.11416315768761565</v>
      </c>
      <c r="AI315">
        <v>47.959545078902799</v>
      </c>
      <c r="AJ315">
        <v>57.812694075270102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-0.15</v>
      </c>
      <c r="AM315" t="s">
        <v>3216</v>
      </c>
      <c r="AN315">
        <v>-5.8</v>
      </c>
      <c r="AO315" t="s">
        <v>3216</v>
      </c>
      <c r="AP315">
        <v>6.9415450050117997E-2</v>
      </c>
      <c r="AQ315">
        <f>(Table2[[#This Row],[Sharpe Ratio]]-AVERAGE(Table2[Sharpe Ratio]))/_xlfn.STDEV.P(Table2[Sharpe Ratio])</f>
        <v>0.11013642659569516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299</v>
      </c>
      <c r="AT315">
        <f>_xlfn.RANK.AVG(Table2[[#This Row],[6M Return vs Nifty Z-Score]],Table2[6M Return vs Nifty Z-Score])</f>
        <v>396</v>
      </c>
      <c r="AU315">
        <f>_xlfn.RANK.AVG(Table2[[#This Row],[Sharpe Ratio Z-Score]],Table2[Sharpe Ratio Z-Score])</f>
        <v>317</v>
      </c>
      <c r="AV315">
        <f>(Table2[[#This Row],[Rank 1Y]]+Table2[[#This Row],[Rank 6M]]+Table2[[#This Row],[Rank Sharpe]])/3</f>
        <v>337.33333333333331</v>
      </c>
    </row>
    <row r="316" spans="1:48" x14ac:dyDescent="0.3">
      <c r="A316" t="s">
        <v>1342</v>
      </c>
      <c r="B316" t="s">
        <v>1343</v>
      </c>
      <c r="C316" t="s">
        <v>3160</v>
      </c>
      <c r="D316" t="s">
        <v>51</v>
      </c>
      <c r="E316">
        <v>8374.9507209599997</v>
      </c>
      <c r="F316">
        <v>514.4</v>
      </c>
      <c r="G316">
        <v>16.388083979219701</v>
      </c>
      <c r="H316">
        <f>(Table2[[#This Row],[1Y Return vs Nifty]]-AVERAGE(Table2[1Y Return vs Nifty]))/_xlfn.STDEV.P(Table2[1Y Return vs Nifty])</f>
        <v>-8.2089223522882351E-2</v>
      </c>
      <c r="I316">
        <v>5.6134929129640101</v>
      </c>
      <c r="J316">
        <f>(Table2[[#This Row],[1M Return vs Nifty]]-AVERAGE(Table2[1M Return vs Nifty]))/_xlfn.STDEV.P(Table2[1M Return vs Nifty])</f>
        <v>5.4211274656910849E-2</v>
      </c>
      <c r="K316">
        <v>5.6051405596816499</v>
      </c>
      <c r="L316">
        <f>(Table2[[#This Row],[6M Return vs Nifty]]-AVERAGE(Table2[6M Return vs Nifty]))/_xlfn.STDEV.P(Table2[6M Return vs Nifty])</f>
        <v>-3.9977826925686931E-2</v>
      </c>
      <c r="M316">
        <v>-5.0886759156473298</v>
      </c>
      <c r="N316">
        <f>(Table2[[#This Row],[1W Return vs Nifty]]-AVERAGE(Table2[1W Return vs Nifty]))/_xlfn.STDEV.P(Table2[1W Return vs Nifty])</f>
        <v>-1.5196049201723412</v>
      </c>
      <c r="O316">
        <v>533.02</v>
      </c>
      <c r="P316">
        <v>533.37524102611303</v>
      </c>
      <c r="Q316">
        <v>486.26681481411401</v>
      </c>
      <c r="R316">
        <v>36.519587055310197</v>
      </c>
      <c r="S316" s="1">
        <f>(Table2[[#This Row],[Close Price]]-Table2[[#This Row],[20D EMA]])/Table2[[#This Row],[20D EMA]]</f>
        <v>-3.4933023151101285E-2</v>
      </c>
      <c r="T316" s="1">
        <f>(Table2[[#This Row],[Close Price]]-Table2[[#This Row],[50D EMA]])/Table2[[#This Row],[50D EMA]]</f>
        <v>-3.5575781488485066E-2</v>
      </c>
      <c r="U316" s="1">
        <f>(Table2[[#This Row],[Close Price]]-Table2[[#This Row],[200D EMA]])/Table2[[#This Row],[200D EMA]]</f>
        <v>5.785544957790402E-2</v>
      </c>
      <c r="V316">
        <v>0.17655157944528899</v>
      </c>
      <c r="W316">
        <v>512</v>
      </c>
      <c r="X316">
        <v>522.29999999999995</v>
      </c>
      <c r="Y316">
        <v>512</v>
      </c>
      <c r="Z316">
        <v>551.5</v>
      </c>
      <c r="AA316">
        <v>512</v>
      </c>
      <c r="AB316">
        <v>556</v>
      </c>
      <c r="AC316" s="1">
        <f>(Table2[[#This Row],[Close Price]]/Table2[[#This Row],[Day Low]])-1</f>
        <v>4.6874999999999556E-3</v>
      </c>
      <c r="AD316" s="1">
        <f>(Table2[[#This Row],[Day High]]/Table2[[#This Row],[Close Price]])-1</f>
        <v>1.5357698289268917E-2</v>
      </c>
      <c r="AE316" s="1">
        <f>(Table2[[#This Row],[Close Price]]/Table2[[#This Row],[Current Week Low]])-1</f>
        <v>4.6874999999999556E-3</v>
      </c>
      <c r="AF316" s="1">
        <f>(Table2[[#This Row],[Current Week High]]/Table2[[#This Row],[Close Price]])-1</f>
        <v>7.2122861586314091E-2</v>
      </c>
      <c r="AG316" s="1">
        <f>(Table2[[#This Row],[Close Price]]/Table2[[#This Row],[Current Month Low]])-1</f>
        <v>4.6874999999999556E-3</v>
      </c>
      <c r="AH316" s="1">
        <f>(Table2[[#This Row],[Current Month High]]/Table2[[#This Row],[Close Price]])-1</f>
        <v>8.0870917573872436E-2</v>
      </c>
      <c r="AI316">
        <v>28.081259720062199</v>
      </c>
      <c r="AJ316">
        <v>42.710500762935197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-0.03</v>
      </c>
      <c r="AM316" t="s">
        <v>3216</v>
      </c>
      <c r="AN316">
        <v>-1.18</v>
      </c>
      <c r="AO316" t="s">
        <v>3216</v>
      </c>
      <c r="AP316">
        <v>5.5852241332424002E-2</v>
      </c>
      <c r="AQ316">
        <f>(Table2[[#This Row],[Sharpe Ratio]]-AVERAGE(Table2[Sharpe Ratio]))/_xlfn.STDEV.P(Table2[Sharpe Ratio])</f>
        <v>-5.1832360777804488E-2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323</v>
      </c>
      <c r="AT316">
        <f>_xlfn.RANK.AVG(Table2[[#This Row],[6M Return vs Nifty Z-Score]],Table2[6M Return vs Nifty Z-Score])</f>
        <v>326</v>
      </c>
      <c r="AU316">
        <f>_xlfn.RANK.AVG(Table2[[#This Row],[Sharpe Ratio Z-Score]],Table2[Sharpe Ratio Z-Score])</f>
        <v>365</v>
      </c>
      <c r="AV316">
        <f>(Table2[[#This Row],[Rank 1Y]]+Table2[[#This Row],[Rank 6M]]+Table2[[#This Row],[Rank Sharpe]])/3</f>
        <v>338</v>
      </c>
    </row>
    <row r="317" spans="1:48" x14ac:dyDescent="0.3">
      <c r="A317" t="s">
        <v>1416</v>
      </c>
      <c r="B317" t="s">
        <v>1417</v>
      </c>
      <c r="C317" t="s">
        <v>3165</v>
      </c>
      <c r="D317" t="s">
        <v>114</v>
      </c>
      <c r="E317">
        <v>7556.4628407</v>
      </c>
      <c r="F317">
        <v>695.25</v>
      </c>
      <c r="G317">
        <v>9.1333618457108994</v>
      </c>
      <c r="H317">
        <f>(Table2[[#This Row],[1Y Return vs Nifty]]-AVERAGE(Table2[1Y Return vs Nifty]))/_xlfn.STDEV.P(Table2[1Y Return vs Nifty])</f>
        <v>-0.21442029374594951</v>
      </c>
      <c r="I317">
        <v>5.9581649389872204</v>
      </c>
      <c r="J317">
        <f>(Table2[[#This Row],[1M Return vs Nifty]]-AVERAGE(Table2[1M Return vs Nifty]))/_xlfn.STDEV.P(Table2[1M Return vs Nifty])</f>
        <v>8.7702066923141656E-2</v>
      </c>
      <c r="K317">
        <v>1.34190481269543</v>
      </c>
      <c r="L317">
        <f>(Table2[[#This Row],[6M Return vs Nifty]]-AVERAGE(Table2[6M Return vs Nifty]))/_xlfn.STDEV.P(Table2[6M Return vs Nifty])</f>
        <v>-0.18025117773605387</v>
      </c>
      <c r="M317">
        <v>3.0598177722097399</v>
      </c>
      <c r="N317">
        <f>(Table2[[#This Row],[1W Return vs Nifty]]-AVERAGE(Table2[1W Return vs Nifty]))/_xlfn.STDEV.P(Table2[1W Return vs Nifty])</f>
        <v>0.57591850682088142</v>
      </c>
      <c r="O317">
        <v>671.04</v>
      </c>
      <c r="P317">
        <v>668.22042909171</v>
      </c>
      <c r="Q317">
        <v>623.14754096554202</v>
      </c>
      <c r="R317">
        <v>66.460156977332005</v>
      </c>
      <c r="S317" s="1">
        <f>(Table2[[#This Row],[Close Price]]-Table2[[#This Row],[20D EMA]])/Table2[[#This Row],[20D EMA]]</f>
        <v>3.6078326180257567E-2</v>
      </c>
      <c r="T317" s="1">
        <f>(Table2[[#This Row],[Close Price]]-Table2[[#This Row],[50D EMA]])/Table2[[#This Row],[50D EMA]]</f>
        <v>4.0450081637028672E-2</v>
      </c>
      <c r="U317" s="1">
        <f>(Table2[[#This Row],[Close Price]]-Table2[[#This Row],[200D EMA]])/Table2[[#This Row],[200D EMA]]</f>
        <v>0.11570688206959483</v>
      </c>
      <c r="V317">
        <v>0.62454092530767502</v>
      </c>
      <c r="W317">
        <v>682.35</v>
      </c>
      <c r="X317">
        <v>719.85</v>
      </c>
      <c r="Y317">
        <v>646.70000000000005</v>
      </c>
      <c r="Z317">
        <v>719.85</v>
      </c>
      <c r="AA317">
        <v>646.70000000000005</v>
      </c>
      <c r="AB317">
        <v>719.85</v>
      </c>
      <c r="AC317" s="1">
        <f>(Table2[[#This Row],[Close Price]]/Table2[[#This Row],[Day Low]])-1</f>
        <v>1.890525390195652E-2</v>
      </c>
      <c r="AD317" s="1">
        <f>(Table2[[#This Row],[Day High]]/Table2[[#This Row],[Close Price]])-1</f>
        <v>3.5382955771305236E-2</v>
      </c>
      <c r="AE317" s="1">
        <f>(Table2[[#This Row],[Close Price]]/Table2[[#This Row],[Current Week Low]])-1</f>
        <v>7.5073449822174121E-2</v>
      </c>
      <c r="AF317" s="1">
        <f>(Table2[[#This Row],[Current Week High]]/Table2[[#This Row],[Close Price]])-1</f>
        <v>3.5382955771305236E-2</v>
      </c>
      <c r="AG317" s="1">
        <f>(Table2[[#This Row],[Close Price]]/Table2[[#This Row],[Current Month Low]])-1</f>
        <v>7.5073449822174121E-2</v>
      </c>
      <c r="AH317" s="1">
        <f>(Table2[[#This Row],[Current Month High]]/Table2[[#This Row],[Close Price]])-1</f>
        <v>3.5382955771305236E-2</v>
      </c>
      <c r="AI317">
        <v>21.057173678532902</v>
      </c>
      <c r="AJ317">
        <v>48.700673724735303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</v>
      </c>
      <c r="AM317">
        <v>0</v>
      </c>
      <c r="AN317">
        <v>10.199999999999999</v>
      </c>
      <c r="AO317" t="s">
        <v>3215</v>
      </c>
      <c r="AP317">
        <v>8.0813390873670995E-2</v>
      </c>
      <c r="AQ317">
        <f>(Table2[[#This Row],[Sharpe Ratio]]-AVERAGE(Table2[Sharpe Ratio]))/_xlfn.STDEV.P(Table2[Sharpe Ratio])</f>
        <v>0.24624807186864806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0.51519717413066779</v>
      </c>
      <c r="AS317">
        <f>_xlfn.RANK.AVG(Table2[[#This Row],[1Y Return vs Nifty Z-Score]],Table2[1Y Return vs Nifty Z-Score])</f>
        <v>366</v>
      </c>
      <c r="AT317">
        <f>_xlfn.RANK.AVG(Table2[[#This Row],[6M Return vs Nifty Z-Score]],Table2[6M Return vs Nifty Z-Score])</f>
        <v>372</v>
      </c>
      <c r="AU317">
        <f>_xlfn.RANK.AVG(Table2[[#This Row],[Sharpe Ratio Z-Score]],Table2[Sharpe Ratio Z-Score])</f>
        <v>276</v>
      </c>
      <c r="AV317">
        <f>(Table2[[#This Row],[Rank 1Y]]+Table2[[#This Row],[Rank 6M]]+Table2[[#This Row],[Rank Sharpe]])/3</f>
        <v>338</v>
      </c>
    </row>
    <row r="318" spans="1:48" x14ac:dyDescent="0.3">
      <c r="A318" t="s">
        <v>864</v>
      </c>
      <c r="B318" t="s">
        <v>865</v>
      </c>
      <c r="C318" t="s">
        <v>3169</v>
      </c>
      <c r="D318" t="s">
        <v>138</v>
      </c>
      <c r="E318">
        <v>17918.510563845</v>
      </c>
      <c r="F318">
        <v>1591.65</v>
      </c>
      <c r="G318">
        <v>83.007262495587995</v>
      </c>
      <c r="H318">
        <f>(Table2[[#This Row],[1Y Return vs Nifty]]-AVERAGE(Table2[1Y Return vs Nifty]))/_xlfn.STDEV.P(Table2[1Y Return vs Nifty])</f>
        <v>1.1330899422970437</v>
      </c>
      <c r="I318">
        <v>0.93729552274415895</v>
      </c>
      <c r="J318">
        <f>(Table2[[#This Row],[1M Return vs Nifty]]-AVERAGE(Table2[1M Return vs Nifty]))/_xlfn.STDEV.P(Table2[1M Return vs Nifty])</f>
        <v>-0.40016141464627492</v>
      </c>
      <c r="K318">
        <v>-18.436490787868699</v>
      </c>
      <c r="L318">
        <f>(Table2[[#This Row],[6M Return vs Nifty]]-AVERAGE(Table2[6M Return vs Nifty]))/_xlfn.STDEV.P(Table2[6M Return vs Nifty])</f>
        <v>-0.8310202154336348</v>
      </c>
      <c r="M318">
        <v>3.3609181366946701</v>
      </c>
      <c r="N318">
        <f>(Table2[[#This Row],[1W Return vs Nifty]]-AVERAGE(Table2[1W Return vs Nifty]))/_xlfn.STDEV.P(Table2[1W Return vs Nifty])</f>
        <v>0.65335157504484453</v>
      </c>
      <c r="O318">
        <v>1648.62</v>
      </c>
      <c r="P318">
        <v>1714.47006551813</v>
      </c>
      <c r="Q318">
        <v>1607.6754716089599</v>
      </c>
      <c r="R318">
        <v>42.1755678740669</v>
      </c>
      <c r="S318" s="1">
        <f>(Table2[[#This Row],[Close Price]]-Table2[[#This Row],[20D EMA]])/Table2[[#This Row],[20D EMA]]</f>
        <v>-3.4556174254831193E-2</v>
      </c>
      <c r="T318" s="1">
        <f>(Table2[[#This Row],[Close Price]]-Table2[[#This Row],[50D EMA]])/Table2[[#This Row],[50D EMA]]</f>
        <v>-7.1637334467553077E-2</v>
      </c>
      <c r="U318" s="1">
        <f>(Table2[[#This Row],[Close Price]]-Table2[[#This Row],[200D EMA]])/Table2[[#This Row],[200D EMA]]</f>
        <v>-9.9681010825658483E-3</v>
      </c>
      <c r="V318">
        <v>1.0241757394409099</v>
      </c>
      <c r="W318">
        <v>1582.25</v>
      </c>
      <c r="X318">
        <v>1658</v>
      </c>
      <c r="Y318">
        <v>1543.05</v>
      </c>
      <c r="Z318">
        <v>1695.65</v>
      </c>
      <c r="AA318">
        <v>1543.05</v>
      </c>
      <c r="AB318">
        <v>1695.65</v>
      </c>
      <c r="AC318" s="1">
        <f>(Table2[[#This Row],[Close Price]]/Table2[[#This Row],[Day Low]])-1</f>
        <v>5.9409069363249856E-3</v>
      </c>
      <c r="AD318" s="1">
        <f>(Table2[[#This Row],[Day High]]/Table2[[#This Row],[Close Price]])-1</f>
        <v>4.1686300380108676E-2</v>
      </c>
      <c r="AE318" s="1">
        <f>(Table2[[#This Row],[Close Price]]/Table2[[#This Row],[Current Week Low]])-1</f>
        <v>3.149606299212615E-2</v>
      </c>
      <c r="AF318" s="1">
        <f>(Table2[[#This Row],[Current Week High]]/Table2[[#This Row],[Close Price]])-1</f>
        <v>6.5340998335061018E-2</v>
      </c>
      <c r="AG318" s="1">
        <f>(Table2[[#This Row],[Close Price]]/Table2[[#This Row],[Current Month Low]])-1</f>
        <v>3.149606299212615E-2</v>
      </c>
      <c r="AH318" s="1">
        <f>(Table2[[#This Row],[Current Month High]]/Table2[[#This Row],[Close Price]])-1</f>
        <v>6.5340998335061018E-2</v>
      </c>
      <c r="AI318">
        <v>35.758704078911599</v>
      </c>
      <c r="AJ318">
        <v>114.024509660538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0.01</v>
      </c>
      <c r="AM318" t="s">
        <v>3215</v>
      </c>
      <c r="AN318">
        <v>-3.85</v>
      </c>
      <c r="AO318" t="s">
        <v>3216</v>
      </c>
      <c r="AP318">
        <v>6.8897086683018E-2</v>
      </c>
      <c r="AQ318">
        <f>(Table2[[#This Row],[Sharpe Ratio]]-AVERAGE(Table2[Sharpe Ratio]))/_xlfn.STDEV.P(Table2[Sharpe Ratio])</f>
        <v>0.10394624787504318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84</v>
      </c>
      <c r="AT318">
        <f>_xlfn.RANK.AVG(Table2[[#This Row],[6M Return vs Nifty Z-Score]],Table2[6M Return vs Nifty Z-Score])</f>
        <v>618</v>
      </c>
      <c r="AU318">
        <f>_xlfn.RANK.AVG(Table2[[#This Row],[Sharpe Ratio Z-Score]],Table2[Sharpe Ratio Z-Score])</f>
        <v>319</v>
      </c>
      <c r="AV318">
        <f>(Table2[[#This Row],[Rank 1Y]]+Table2[[#This Row],[Rank 6M]]+Table2[[#This Row],[Rank Sharpe]])/3</f>
        <v>340.33333333333331</v>
      </c>
    </row>
    <row r="319" spans="1:48" x14ac:dyDescent="0.3">
      <c r="A319" t="s">
        <v>459</v>
      </c>
      <c r="B319" t="s">
        <v>460</v>
      </c>
      <c r="C319" t="s">
        <v>3154</v>
      </c>
      <c r="D319" t="s">
        <v>461</v>
      </c>
      <c r="E319">
        <v>49335.002894320001</v>
      </c>
      <c r="F319">
        <v>328.9</v>
      </c>
      <c r="G319">
        <v>40.500270296410697</v>
      </c>
      <c r="H319">
        <f>(Table2[[#This Row],[1Y Return vs Nifty]]-AVERAGE(Table2[1Y Return vs Nifty]))/_xlfn.STDEV.P(Table2[1Y Return vs Nifty])</f>
        <v>0.35773346879416035</v>
      </c>
      <c r="I319">
        <v>3.1703768453973802</v>
      </c>
      <c r="J319">
        <f>(Table2[[#This Row],[1M Return vs Nifty]]-AVERAGE(Table2[1M Return vs Nifty]))/_xlfn.STDEV.P(Table2[1M Return vs Nifty])</f>
        <v>-0.18317930689163298</v>
      </c>
      <c r="K319">
        <v>-1.2642034894915899</v>
      </c>
      <c r="L319">
        <f>(Table2[[#This Row],[6M Return vs Nifty]]-AVERAGE(Table2[6M Return vs Nifty]))/_xlfn.STDEV.P(Table2[6M Return vs Nifty])</f>
        <v>-0.26600002340589934</v>
      </c>
      <c r="M319">
        <v>3.7656185686811599</v>
      </c>
      <c r="N319">
        <f>(Table2[[#This Row],[1W Return vs Nifty]]-AVERAGE(Table2[1W Return vs Nifty]))/_xlfn.STDEV.P(Table2[1W Return vs Nifty])</f>
        <v>0.75742715865924293</v>
      </c>
      <c r="O319">
        <v>339.94</v>
      </c>
      <c r="P319">
        <v>343.16036724701502</v>
      </c>
      <c r="Q319">
        <v>317.06778385697498</v>
      </c>
      <c r="R319">
        <v>36.347256920439797</v>
      </c>
      <c r="S319" s="1">
        <f>(Table2[[#This Row],[Close Price]]-Table2[[#This Row],[20D EMA]])/Table2[[#This Row],[20D EMA]]</f>
        <v>-3.2476319350473674E-2</v>
      </c>
      <c r="T319" s="1">
        <f>(Table2[[#This Row],[Close Price]]-Table2[[#This Row],[50D EMA]])/Table2[[#This Row],[50D EMA]]</f>
        <v>-4.1555985504439348E-2</v>
      </c>
      <c r="U319" s="1">
        <f>(Table2[[#This Row],[Close Price]]-Table2[[#This Row],[200D EMA]])/Table2[[#This Row],[200D EMA]]</f>
        <v>3.7317623377221908E-2</v>
      </c>
      <c r="V319">
        <v>0.77307972442086004</v>
      </c>
      <c r="W319">
        <v>326.5</v>
      </c>
      <c r="X319">
        <v>341.95</v>
      </c>
      <c r="Y319">
        <v>326.5</v>
      </c>
      <c r="Z319">
        <v>349.9</v>
      </c>
      <c r="AA319">
        <v>326.5</v>
      </c>
      <c r="AB319">
        <v>349.9</v>
      </c>
      <c r="AC319" s="1">
        <f>(Table2[[#This Row],[Close Price]]/Table2[[#This Row],[Day Low]])-1</f>
        <v>7.3506891271055697E-3</v>
      </c>
      <c r="AD319" s="1">
        <f>(Table2[[#This Row],[Day High]]/Table2[[#This Row],[Close Price]])-1</f>
        <v>3.9677713590757113E-2</v>
      </c>
      <c r="AE319" s="1">
        <f>(Table2[[#This Row],[Close Price]]/Table2[[#This Row],[Current Week Low]])-1</f>
        <v>7.3506891271055697E-3</v>
      </c>
      <c r="AF319" s="1">
        <f>(Table2[[#This Row],[Current Week High]]/Table2[[#This Row],[Close Price]])-1</f>
        <v>6.3849194283976951E-2</v>
      </c>
      <c r="AG319" s="1">
        <f>(Table2[[#This Row],[Close Price]]/Table2[[#This Row],[Current Month Low]])-1</f>
        <v>7.3506891271055697E-3</v>
      </c>
      <c r="AH319" s="1">
        <f>(Table2[[#This Row],[Current Month High]]/Table2[[#This Row],[Close Price]])-1</f>
        <v>6.3849194283976951E-2</v>
      </c>
      <c r="AI319">
        <v>16.813621161447202</v>
      </c>
      <c r="AJ319">
        <v>71.570161711006705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-0.03</v>
      </c>
      <c r="AM319" t="s">
        <v>3216</v>
      </c>
      <c r="AN319">
        <v>-4.68</v>
      </c>
      <c r="AO319" t="s">
        <v>3216</v>
      </c>
      <c r="AP319">
        <v>3.4413422495892999E-2</v>
      </c>
      <c r="AQ319">
        <f>(Table2[[#This Row],[Sharpe Ratio]]-AVERAGE(Table2[Sharpe Ratio]))/_xlfn.STDEV.P(Table2[Sharpe Ratio])</f>
        <v>-0.3078499125200479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199</v>
      </c>
      <c r="AT319">
        <f>_xlfn.RANK.AVG(Table2[[#This Row],[6M Return vs Nifty Z-Score]],Table2[6M Return vs Nifty Z-Score])</f>
        <v>401</v>
      </c>
      <c r="AU319">
        <f>_xlfn.RANK.AVG(Table2[[#This Row],[Sharpe Ratio Z-Score]],Table2[Sharpe Ratio Z-Score])</f>
        <v>422</v>
      </c>
      <c r="AV319">
        <f>(Table2[[#This Row],[Rank 1Y]]+Table2[[#This Row],[Rank 6M]]+Table2[[#This Row],[Rank Sharpe]])/3</f>
        <v>340.66666666666669</v>
      </c>
    </row>
    <row r="320" spans="1:48" x14ac:dyDescent="0.3">
      <c r="A320" t="s">
        <v>1744</v>
      </c>
      <c r="B320" t="s">
        <v>1745</v>
      </c>
      <c r="C320" t="s">
        <v>3158</v>
      </c>
      <c r="D320" t="s">
        <v>1746</v>
      </c>
      <c r="E320">
        <v>4738.0650394000004</v>
      </c>
      <c r="F320">
        <v>926.5</v>
      </c>
      <c r="G320">
        <v>27.402668399824499</v>
      </c>
      <c r="H320">
        <f>(Table2[[#This Row],[1Y Return vs Nifty]]-AVERAGE(Table2[1Y Return vs Nifty]))/_xlfn.STDEV.P(Table2[1Y Return vs Nifty])</f>
        <v>0.1188242942683207</v>
      </c>
      <c r="I320">
        <v>12.1238876013702</v>
      </c>
      <c r="J320">
        <f>(Table2[[#This Row],[1M Return vs Nifty]]-AVERAGE(Table2[1M Return vs Nifty]))/_xlfn.STDEV.P(Table2[1M Return vs Nifty])</f>
        <v>0.68680765503708541</v>
      </c>
      <c r="K320">
        <v>-4.1804782929380604</v>
      </c>
      <c r="L320">
        <f>(Table2[[#This Row],[6M Return vs Nifty]]-AVERAGE(Table2[6M Return vs Nifty]))/_xlfn.STDEV.P(Table2[6M Return vs Nifty])</f>
        <v>-0.36195428510781569</v>
      </c>
      <c r="M320">
        <v>3.7642651697686502</v>
      </c>
      <c r="N320">
        <f>(Table2[[#This Row],[1W Return vs Nifty]]-AVERAGE(Table2[1W Return vs Nifty]))/_xlfn.STDEV.P(Table2[1W Return vs Nifty])</f>
        <v>0.75707910916250509</v>
      </c>
      <c r="O320">
        <v>916.78</v>
      </c>
      <c r="P320">
        <v>953.30489236305004</v>
      </c>
      <c r="Q320">
        <v>888.335298026543</v>
      </c>
      <c r="R320">
        <v>55.187432111032102</v>
      </c>
      <c r="S320" s="1">
        <f>(Table2[[#This Row],[Close Price]]-Table2[[#This Row],[20D EMA]])/Table2[[#This Row],[20D EMA]]</f>
        <v>1.0602325530661694E-2</v>
      </c>
      <c r="T320" s="1">
        <f>(Table2[[#This Row],[Close Price]]-Table2[[#This Row],[50D EMA]])/Table2[[#This Row],[50D EMA]]</f>
        <v>-2.8117858806542089E-2</v>
      </c>
      <c r="U320" s="1">
        <f>(Table2[[#This Row],[Close Price]]-Table2[[#This Row],[200D EMA]])/Table2[[#This Row],[200D EMA]]</f>
        <v>4.2962046040769461E-2</v>
      </c>
      <c r="V320">
        <v>0.54317241172650998</v>
      </c>
      <c r="W320">
        <v>913</v>
      </c>
      <c r="X320">
        <v>956</v>
      </c>
      <c r="Y320">
        <v>913</v>
      </c>
      <c r="Z320">
        <v>964.4</v>
      </c>
      <c r="AA320">
        <v>911</v>
      </c>
      <c r="AB320">
        <v>964.4</v>
      </c>
      <c r="AC320" s="1">
        <f>(Table2[[#This Row],[Close Price]]/Table2[[#This Row],[Day Low]])-1</f>
        <v>1.4786418400876133E-2</v>
      </c>
      <c r="AD320" s="1">
        <f>(Table2[[#This Row],[Day High]]/Table2[[#This Row],[Close Price]])-1</f>
        <v>3.184025903939558E-2</v>
      </c>
      <c r="AE320" s="1">
        <f>(Table2[[#This Row],[Close Price]]/Table2[[#This Row],[Current Week Low]])-1</f>
        <v>1.4786418400876133E-2</v>
      </c>
      <c r="AF320" s="1">
        <f>(Table2[[#This Row],[Current Week High]]/Table2[[#This Row],[Close Price]])-1</f>
        <v>4.0906637884511543E-2</v>
      </c>
      <c r="AG320" s="1">
        <f>(Table2[[#This Row],[Close Price]]/Table2[[#This Row],[Current Month Low]])-1</f>
        <v>1.7014270032930767E-2</v>
      </c>
      <c r="AH320" s="1">
        <f>(Table2[[#This Row],[Current Month High]]/Table2[[#This Row],[Close Price]])-1</f>
        <v>4.0906637884511543E-2</v>
      </c>
      <c r="AI320">
        <v>29.627630868861299</v>
      </c>
      <c r="AJ320">
        <v>59.411562284927697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-0.11</v>
      </c>
      <c r="AM320" t="s">
        <v>3216</v>
      </c>
      <c r="AN320">
        <v>8.17</v>
      </c>
      <c r="AO320" t="s">
        <v>3215</v>
      </c>
      <c r="AP320">
        <v>6.4400377510839005E-2</v>
      </c>
      <c r="AQ320">
        <f>(Table2[[#This Row],[Sharpe Ratio]]-AVERAGE(Table2[Sharpe Ratio]))/_xlfn.STDEV.P(Table2[Sharpe Ratio])</f>
        <v>5.0247558505249666E-2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259</v>
      </c>
      <c r="AT320">
        <f>_xlfn.RANK.AVG(Table2[[#This Row],[6M Return vs Nifty Z-Score]],Table2[6M Return vs Nifty Z-Score])</f>
        <v>431</v>
      </c>
      <c r="AU320">
        <f>_xlfn.RANK.AVG(Table2[[#This Row],[Sharpe Ratio Z-Score]],Table2[Sharpe Ratio Z-Score])</f>
        <v>334</v>
      </c>
      <c r="AV320">
        <f>(Table2[[#This Row],[Rank 1Y]]+Table2[[#This Row],[Rank 6M]]+Table2[[#This Row],[Rank Sharpe]])/3</f>
        <v>341.33333333333331</v>
      </c>
    </row>
    <row r="321" spans="1:48" x14ac:dyDescent="0.3">
      <c r="A321" t="s">
        <v>381</v>
      </c>
      <c r="B321" t="s">
        <v>382</v>
      </c>
      <c r="C321" t="s">
        <v>3166</v>
      </c>
      <c r="D321" t="s">
        <v>85</v>
      </c>
      <c r="E321">
        <v>63076.0432344</v>
      </c>
      <c r="F321">
        <v>304.5</v>
      </c>
      <c r="G321">
        <v>26.2850631268721</v>
      </c>
      <c r="H321">
        <f>(Table2[[#This Row],[1Y Return vs Nifty]]-AVERAGE(Table2[1Y Return vs Nifty]))/_xlfn.STDEV.P(Table2[1Y Return vs Nifty])</f>
        <v>9.8438413302097655E-2</v>
      </c>
      <c r="I321">
        <v>4.1454311419084</v>
      </c>
      <c r="J321">
        <f>(Table2[[#This Row],[1M Return vs Nifty]]-AVERAGE(Table2[1M Return vs Nifty]))/_xlfn.STDEV.P(Table2[1M Return vs Nifty])</f>
        <v>-8.8436077307496752E-2</v>
      </c>
      <c r="K321">
        <v>15.3790684957696</v>
      </c>
      <c r="L321">
        <f>(Table2[[#This Row],[6M Return vs Nifty]]-AVERAGE(Table2[6M Return vs Nifty]))/_xlfn.STDEV.P(Table2[6M Return vs Nifty])</f>
        <v>0.28161396474178479</v>
      </c>
      <c r="M321">
        <v>-1.9255917257569599</v>
      </c>
      <c r="N321">
        <f>(Table2[[#This Row],[1W Return vs Nifty]]-AVERAGE(Table2[1W Return vs Nifty]))/_xlfn.STDEV.P(Table2[1W Return vs Nifty])</f>
        <v>-0.70616414505770808</v>
      </c>
      <c r="O321">
        <v>312.35000000000002</v>
      </c>
      <c r="P321">
        <v>316.774945815254</v>
      </c>
      <c r="Q321">
        <v>283.57213366775198</v>
      </c>
      <c r="R321">
        <v>42.450159886214003</v>
      </c>
      <c r="S321" s="1">
        <f>(Table2[[#This Row],[Close Price]]-Table2[[#This Row],[20D EMA]])/Table2[[#This Row],[20D EMA]]</f>
        <v>-2.5132063390427475E-2</v>
      </c>
      <c r="T321" s="1">
        <f>(Table2[[#This Row],[Close Price]]-Table2[[#This Row],[50D EMA]])/Table2[[#This Row],[50D EMA]]</f>
        <v>-3.8749736926520881E-2</v>
      </c>
      <c r="U321" s="1">
        <f>(Table2[[#This Row],[Close Price]]-Table2[[#This Row],[200D EMA]])/Table2[[#This Row],[200D EMA]]</f>
        <v>7.3800856457807679E-2</v>
      </c>
      <c r="V321">
        <v>1.329025637602</v>
      </c>
      <c r="W321">
        <v>302.95</v>
      </c>
      <c r="X321">
        <v>315.7</v>
      </c>
      <c r="Y321">
        <v>302.95</v>
      </c>
      <c r="Z321">
        <v>321.45</v>
      </c>
      <c r="AA321">
        <v>302.95</v>
      </c>
      <c r="AB321">
        <v>323.39999999999998</v>
      </c>
      <c r="AC321" s="1">
        <f>(Table2[[#This Row],[Close Price]]/Table2[[#This Row],[Day Low]])-1</f>
        <v>5.116355834296149E-3</v>
      </c>
      <c r="AD321" s="1">
        <f>(Table2[[#This Row],[Day High]]/Table2[[#This Row],[Close Price]])-1</f>
        <v>3.6781609195402298E-2</v>
      </c>
      <c r="AE321" s="1">
        <f>(Table2[[#This Row],[Close Price]]/Table2[[#This Row],[Current Week Low]])-1</f>
        <v>5.116355834296149E-3</v>
      </c>
      <c r="AF321" s="1">
        <f>(Table2[[#This Row],[Current Week High]]/Table2[[#This Row],[Close Price]])-1</f>
        <v>5.5665024630541904E-2</v>
      </c>
      <c r="AG321" s="1">
        <f>(Table2[[#This Row],[Close Price]]/Table2[[#This Row],[Current Month Low]])-1</f>
        <v>5.116355834296149E-3</v>
      </c>
      <c r="AH321" s="1">
        <f>(Table2[[#This Row],[Current Month High]]/Table2[[#This Row],[Close Price]])-1</f>
        <v>6.2068965517241281E-2</v>
      </c>
      <c r="AI321">
        <v>18.5385878489326</v>
      </c>
      <c r="AJ321">
        <v>56.274056966897597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0.04</v>
      </c>
      <c r="AM321" t="s">
        <v>3215</v>
      </c>
      <c r="AN321">
        <v>4.51</v>
      </c>
      <c r="AO321" t="s">
        <v>3215</v>
      </c>
      <c r="AQ321">
        <f>(Table2[[#This Row],[Sharpe Ratio]]-AVERAGE(Table2[Sharpe Ratio]))/_xlfn.STDEV.P(Table2[Sharpe Ratio])</f>
        <v>-0.71880726243977788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263</v>
      </c>
      <c r="AT321">
        <f>_xlfn.RANK.AVG(Table2[[#This Row],[6M Return vs Nifty Z-Score]],Table2[6M Return vs Nifty Z-Score])</f>
        <v>222</v>
      </c>
      <c r="AU321">
        <f>_xlfn.RANK.AVG(Table2[[#This Row],[Sharpe Ratio Z-Score]],Table2[Sharpe Ratio Z-Score])</f>
        <v>541.5</v>
      </c>
      <c r="AV321">
        <f>(Table2[[#This Row],[Rank 1Y]]+Table2[[#This Row],[Rank 6M]]+Table2[[#This Row],[Rank Sharpe]])/3</f>
        <v>342.16666666666669</v>
      </c>
    </row>
    <row r="322" spans="1:48" x14ac:dyDescent="0.3">
      <c r="A322" t="s">
        <v>862</v>
      </c>
      <c r="B322" t="s">
        <v>863</v>
      </c>
      <c r="C322" t="s">
        <v>3158</v>
      </c>
      <c r="D322" t="s">
        <v>40</v>
      </c>
      <c r="E322">
        <v>17943.65038906</v>
      </c>
      <c r="F322">
        <v>488.65</v>
      </c>
      <c r="G322">
        <v>-6.8738461002731199</v>
      </c>
      <c r="H322">
        <f>(Table2[[#This Row],[1Y Return vs Nifty]]-AVERAGE(Table2[1Y Return vs Nifty]))/_xlfn.STDEV.P(Table2[1Y Return vs Nifty])</f>
        <v>-0.50640266326927985</v>
      </c>
      <c r="I322">
        <v>-2.1670188980596099</v>
      </c>
      <c r="J322">
        <f>(Table2[[#This Row],[1M Return vs Nifty]]-AVERAGE(Table2[1M Return vs Nifty]))/_xlfn.STDEV.P(Table2[1M Return vs Nifty])</f>
        <v>-0.70179874389446451</v>
      </c>
      <c r="K322">
        <v>-2.2779230366526502</v>
      </c>
      <c r="L322">
        <f>(Table2[[#This Row],[6M Return vs Nifty]]-AVERAGE(Table2[6M Return vs Nifty]))/_xlfn.STDEV.P(Table2[6M Return vs Nifty])</f>
        <v>-0.29935446263970727</v>
      </c>
      <c r="M322">
        <v>-6.1302071709310297</v>
      </c>
      <c r="N322">
        <f>(Table2[[#This Row],[1W Return vs Nifty]]-AVERAGE(Table2[1W Return vs Nifty]))/_xlfn.STDEV.P(Table2[1W Return vs Nifty])</f>
        <v>-1.7874523566433425</v>
      </c>
      <c r="O322">
        <v>507.9</v>
      </c>
      <c r="P322">
        <v>518.406478060317</v>
      </c>
      <c r="Q322">
        <v>481.038885137053</v>
      </c>
      <c r="R322">
        <v>38.053501348347901</v>
      </c>
      <c r="S322" s="1">
        <f>(Table2[[#This Row],[Close Price]]-Table2[[#This Row],[20D EMA]])/Table2[[#This Row],[20D EMA]]</f>
        <v>-3.790116164599331E-2</v>
      </c>
      <c r="T322" s="1">
        <f>(Table2[[#This Row],[Close Price]]-Table2[[#This Row],[50D EMA]])/Table2[[#This Row],[50D EMA]]</f>
        <v>-5.7399896258346586E-2</v>
      </c>
      <c r="U322" s="1">
        <f>(Table2[[#This Row],[Close Price]]-Table2[[#This Row],[200D EMA]])/Table2[[#This Row],[200D EMA]]</f>
        <v>1.5822244517256626E-2</v>
      </c>
      <c r="V322">
        <v>0.924998668216925</v>
      </c>
      <c r="W322">
        <v>486.05</v>
      </c>
      <c r="X322">
        <v>492.8</v>
      </c>
      <c r="Y322">
        <v>486.05</v>
      </c>
      <c r="Z322">
        <v>528.95000000000005</v>
      </c>
      <c r="AA322">
        <v>486.05</v>
      </c>
      <c r="AB322">
        <v>535</v>
      </c>
      <c r="AC322" s="1">
        <f>(Table2[[#This Row],[Close Price]]/Table2[[#This Row],[Day Low]])-1</f>
        <v>5.3492439049480645E-3</v>
      </c>
      <c r="AD322" s="1">
        <f>(Table2[[#This Row],[Day High]]/Table2[[#This Row],[Close Price]])-1</f>
        <v>8.4927862478256788E-3</v>
      </c>
      <c r="AE322" s="1">
        <f>(Table2[[#This Row],[Close Price]]/Table2[[#This Row],[Current Week Low]])-1</f>
        <v>5.3492439049480645E-3</v>
      </c>
      <c r="AF322" s="1">
        <f>(Table2[[#This Row],[Current Week High]]/Table2[[#This Row],[Close Price]])-1</f>
        <v>8.247211705719848E-2</v>
      </c>
      <c r="AG322" s="1">
        <f>(Table2[[#This Row],[Close Price]]/Table2[[#This Row],[Current Month Low]])-1</f>
        <v>5.3492439049480645E-3</v>
      </c>
      <c r="AH322" s="1">
        <f>(Table2[[#This Row],[Current Month High]]/Table2[[#This Row],[Close Price]])-1</f>
        <v>9.485316688836587E-2</v>
      </c>
      <c r="AI322">
        <v>21.9379924281182</v>
      </c>
      <c r="AJ322">
        <v>33.2197382769901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-7.0000000000000007E-2</v>
      </c>
      <c r="AM322" t="s">
        <v>3216</v>
      </c>
      <c r="AN322">
        <v>-2.2799999999999998</v>
      </c>
      <c r="AO322" t="s">
        <v>3216</v>
      </c>
      <c r="AP322">
        <v>0.13896960431852501</v>
      </c>
      <c r="AQ322">
        <f>(Table2[[#This Row],[Sharpe Ratio]]-AVERAGE(Table2[Sharpe Ratio]))/_xlfn.STDEV.P(Table2[Sharpe Ratio])</f>
        <v>0.94073649020354755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499</v>
      </c>
      <c r="AT322">
        <f>_xlfn.RANK.AVG(Table2[[#This Row],[6M Return vs Nifty Z-Score]],Table2[6M Return vs Nifty Z-Score])</f>
        <v>409</v>
      </c>
      <c r="AU322">
        <f>_xlfn.RANK.AVG(Table2[[#This Row],[Sharpe Ratio Z-Score]],Table2[Sharpe Ratio Z-Score])</f>
        <v>127</v>
      </c>
      <c r="AV322">
        <f>(Table2[[#This Row],[Rank 1Y]]+Table2[[#This Row],[Rank 6M]]+Table2[[#This Row],[Rank Sharpe]])/3</f>
        <v>345</v>
      </c>
    </row>
    <row r="323" spans="1:48" x14ac:dyDescent="0.3">
      <c r="A323" t="s">
        <v>482</v>
      </c>
      <c r="B323" t="s">
        <v>483</v>
      </c>
      <c r="C323" t="s">
        <v>3161</v>
      </c>
      <c r="D323" t="s">
        <v>108</v>
      </c>
      <c r="E323">
        <v>43801.497020549999</v>
      </c>
      <c r="F323">
        <v>111.46</v>
      </c>
      <c r="G323">
        <v>20.7447071727916</v>
      </c>
      <c r="H323">
        <f>(Table2[[#This Row],[1Y Return vs Nifty]]-AVERAGE(Table2[1Y Return vs Nifty]))/_xlfn.STDEV.P(Table2[1Y Return vs Nifty])</f>
        <v>-2.6214507875026924E-3</v>
      </c>
      <c r="I323">
        <v>0.323765919532429</v>
      </c>
      <c r="J323">
        <f>(Table2[[#This Row],[1M Return vs Nifty]]-AVERAGE(Table2[1M Return vs Nifty]))/_xlfn.STDEV.P(Table2[1M Return vs Nifty])</f>
        <v>-0.45977632661758583</v>
      </c>
      <c r="K323">
        <v>-21.333476148148002</v>
      </c>
      <c r="L323">
        <f>(Table2[[#This Row],[6M Return vs Nifty]]-AVERAGE(Table2[6M Return vs Nifty]))/_xlfn.STDEV.P(Table2[6M Return vs Nifty])</f>
        <v>-0.92633979611181527</v>
      </c>
      <c r="M323">
        <v>1.02665639895073</v>
      </c>
      <c r="N323">
        <f>(Table2[[#This Row],[1W Return vs Nifty]]-AVERAGE(Table2[1W Return vs Nifty]))/_xlfn.STDEV.P(Table2[1W Return vs Nifty])</f>
        <v>5.3056558130776511E-2</v>
      </c>
      <c r="O323">
        <v>115.31</v>
      </c>
      <c r="P323">
        <v>121.598908155115</v>
      </c>
      <c r="Q323">
        <v>120.670832384495</v>
      </c>
      <c r="R323">
        <v>40.778072714179402</v>
      </c>
      <c r="S323" s="1">
        <f>(Table2[[#This Row],[Close Price]]-Table2[[#This Row],[20D EMA]])/Table2[[#This Row],[20D EMA]]</f>
        <v>-3.3388257740005277E-2</v>
      </c>
      <c r="T323" s="1">
        <f>(Table2[[#This Row],[Close Price]]-Table2[[#This Row],[50D EMA]])/Table2[[#This Row],[50D EMA]]</f>
        <v>-8.3379927574526627E-2</v>
      </c>
      <c r="U323" s="1">
        <f>(Table2[[#This Row],[Close Price]]-Table2[[#This Row],[200D EMA]])/Table2[[#This Row],[200D EMA]]</f>
        <v>-7.633022995272308E-2</v>
      </c>
      <c r="V323">
        <v>0.53330192425148304</v>
      </c>
      <c r="W323">
        <v>111</v>
      </c>
      <c r="X323">
        <v>114.98</v>
      </c>
      <c r="Y323">
        <v>109.15</v>
      </c>
      <c r="Z323">
        <v>117.4</v>
      </c>
      <c r="AA323">
        <v>109.15</v>
      </c>
      <c r="AB323">
        <v>117.4</v>
      </c>
      <c r="AC323" s="1">
        <f>(Table2[[#This Row],[Close Price]]/Table2[[#This Row],[Day Low]])-1</f>
        <v>4.1441441441441018E-3</v>
      </c>
      <c r="AD323" s="1">
        <f>(Table2[[#This Row],[Day High]]/Table2[[#This Row],[Close Price]])-1</f>
        <v>3.1580836174412541E-2</v>
      </c>
      <c r="AE323" s="1">
        <f>(Table2[[#This Row],[Close Price]]/Table2[[#This Row],[Current Week Low]])-1</f>
        <v>2.1163536417773576E-2</v>
      </c>
      <c r="AF323" s="1">
        <f>(Table2[[#This Row],[Current Week High]]/Table2[[#This Row],[Close Price]])-1</f>
        <v>5.3292661044320955E-2</v>
      </c>
      <c r="AG323" s="1">
        <f>(Table2[[#This Row],[Close Price]]/Table2[[#This Row],[Current Month Low]])-1</f>
        <v>2.1163536417773576E-2</v>
      </c>
      <c r="AH323" s="1">
        <f>(Table2[[#This Row],[Current Month High]]/Table2[[#This Row],[Close Price]])-1</f>
        <v>5.3292661044320955E-2</v>
      </c>
      <c r="AI323">
        <v>52.969675219809801</v>
      </c>
      <c r="AJ323">
        <v>53.6319779462439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-0.06</v>
      </c>
      <c r="AM323" t="s">
        <v>3216</v>
      </c>
      <c r="AN323">
        <v>-0.36</v>
      </c>
      <c r="AO323" t="s">
        <v>3216</v>
      </c>
      <c r="AP323">
        <v>0.155537002148943</v>
      </c>
      <c r="AQ323">
        <f>(Table2[[#This Row],[Sharpe Ratio]]-AVERAGE(Table2[Sharpe Ratio]))/_xlfn.STDEV.P(Table2[Sharpe Ratio])</f>
        <v>1.1385806281490543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298</v>
      </c>
      <c r="AT323">
        <f>_xlfn.RANK.AVG(Table2[[#This Row],[6M Return vs Nifty Z-Score]],Table2[6M Return vs Nifty Z-Score])</f>
        <v>646</v>
      </c>
      <c r="AU323">
        <f>_xlfn.RANK.AVG(Table2[[#This Row],[Sharpe Ratio Z-Score]],Table2[Sharpe Ratio Z-Score])</f>
        <v>93</v>
      </c>
      <c r="AV323">
        <f>(Table2[[#This Row],[Rank 1Y]]+Table2[[#This Row],[Rank 6M]]+Table2[[#This Row],[Rank Sharpe]])/3</f>
        <v>345.66666666666669</v>
      </c>
    </row>
    <row r="324" spans="1:48" x14ac:dyDescent="0.3">
      <c r="A324" t="s">
        <v>32</v>
      </c>
      <c r="B324" t="s">
        <v>33</v>
      </c>
      <c r="C324" t="s">
        <v>3156</v>
      </c>
      <c r="D324" t="s">
        <v>34</v>
      </c>
      <c r="E324">
        <v>752479.33816670999</v>
      </c>
      <c r="F324">
        <v>843.15</v>
      </c>
      <c r="G324">
        <v>21.098761519372999</v>
      </c>
      <c r="H324">
        <f>(Table2[[#This Row],[1Y Return vs Nifty]]-AVERAGE(Table2[1Y Return vs Nifty]))/_xlfn.STDEV.P(Table2[1Y Return vs Nifty])</f>
        <v>3.8367415095997802E-3</v>
      </c>
      <c r="I324">
        <v>14.589202821397301</v>
      </c>
      <c r="J324">
        <f>(Table2[[#This Row],[1M Return vs Nifty]]-AVERAGE(Table2[1M Return vs Nifty]))/_xlfn.STDEV.P(Table2[1M Return vs Nifty])</f>
        <v>0.92635526456413397</v>
      </c>
      <c r="K324">
        <v>-4.28586730743526</v>
      </c>
      <c r="L324">
        <f>(Table2[[#This Row],[6M Return vs Nifty]]-AVERAGE(Table2[6M Return vs Nifty]))/_xlfn.STDEV.P(Table2[6M Return vs Nifty])</f>
        <v>-0.36542190244813638</v>
      </c>
      <c r="M324">
        <v>4.8806392255076902</v>
      </c>
      <c r="N324">
        <f>(Table2[[#This Row],[1W Return vs Nifty]]-AVERAGE(Table2[1W Return vs Nifty]))/_xlfn.STDEV.P(Table2[1W Return vs Nifty])</f>
        <v>1.0441736418090437</v>
      </c>
      <c r="O324">
        <v>822.29</v>
      </c>
      <c r="P324">
        <v>813.251239471075</v>
      </c>
      <c r="Q324">
        <v>778.04714858010902</v>
      </c>
      <c r="R324">
        <v>60.589269228749899</v>
      </c>
      <c r="S324" s="1">
        <f>(Table2[[#This Row],[Close Price]]-Table2[[#This Row],[20D EMA]])/Table2[[#This Row],[20D EMA]]</f>
        <v>2.5368179109559904E-2</v>
      </c>
      <c r="T324" s="1">
        <f>(Table2[[#This Row],[Close Price]]-Table2[[#This Row],[50D EMA]])/Table2[[#This Row],[50D EMA]]</f>
        <v>3.6764481967922528E-2</v>
      </c>
      <c r="U324" s="1">
        <f>(Table2[[#This Row],[Close Price]]-Table2[[#This Row],[200D EMA]])/Table2[[#This Row],[200D EMA]]</f>
        <v>8.3674686731645867E-2</v>
      </c>
      <c r="V324">
        <v>1.13088153473148</v>
      </c>
      <c r="W324">
        <v>834.2</v>
      </c>
      <c r="X324">
        <v>863.5</v>
      </c>
      <c r="Y324">
        <v>807.1</v>
      </c>
      <c r="Z324">
        <v>863.5</v>
      </c>
      <c r="AA324">
        <v>807.1</v>
      </c>
      <c r="AB324">
        <v>863.5</v>
      </c>
      <c r="AC324" s="1">
        <f>(Table2[[#This Row],[Close Price]]/Table2[[#This Row],[Day Low]])-1</f>
        <v>1.0728842004315453E-2</v>
      </c>
      <c r="AD324" s="1">
        <f>(Table2[[#This Row],[Day High]]/Table2[[#This Row],[Close Price]])-1</f>
        <v>2.4135681669928299E-2</v>
      </c>
      <c r="AE324" s="1">
        <f>(Table2[[#This Row],[Close Price]]/Table2[[#This Row],[Current Week Low]])-1</f>
        <v>4.4666088464874187E-2</v>
      </c>
      <c r="AF324" s="1">
        <f>(Table2[[#This Row],[Current Week High]]/Table2[[#This Row],[Close Price]])-1</f>
        <v>2.4135681669928299E-2</v>
      </c>
      <c r="AG324" s="1">
        <f>(Table2[[#This Row],[Close Price]]/Table2[[#This Row],[Current Month Low]])-1</f>
        <v>4.4666088464874187E-2</v>
      </c>
      <c r="AH324" s="1">
        <f>(Table2[[#This Row],[Current Month High]]/Table2[[#This Row],[Close Price]])-1</f>
        <v>2.4135681669928299E-2</v>
      </c>
      <c r="AI324">
        <v>8.1658067959437801</v>
      </c>
      <c r="AJ324">
        <v>51.877870845717297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0.02</v>
      </c>
      <c r="AM324" t="s">
        <v>3215</v>
      </c>
      <c r="AN324">
        <v>7.27</v>
      </c>
      <c r="AO324" t="s">
        <v>3215</v>
      </c>
      <c r="AP324">
        <v>7.1450280563876006E-2</v>
      </c>
      <c r="AQ324">
        <f>(Table2[[#This Row],[Sharpe Ratio]]-AVERAGE(Table2[Sharpe Ratio]))/_xlfn.STDEV.P(Table2[Sharpe Ratio])</f>
        <v>0.13443591484245679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1.7433796602770979</v>
      </c>
      <c r="AS324">
        <f>_xlfn.RANK.AVG(Table2[[#This Row],[1Y Return vs Nifty Z-Score]],Table2[1Y Return vs Nifty Z-Score])</f>
        <v>295</v>
      </c>
      <c r="AT324">
        <f>_xlfn.RANK.AVG(Table2[[#This Row],[6M Return vs Nifty Z-Score]],Table2[6M Return vs Nifty Z-Score])</f>
        <v>434</v>
      </c>
      <c r="AU324">
        <f>_xlfn.RANK.AVG(Table2[[#This Row],[Sharpe Ratio Z-Score]],Table2[Sharpe Ratio Z-Score])</f>
        <v>309</v>
      </c>
      <c r="AV324">
        <f>(Table2[[#This Row],[Rank 1Y]]+Table2[[#This Row],[Rank 6M]]+Table2[[#This Row],[Rank Sharpe]])/3</f>
        <v>346</v>
      </c>
    </row>
    <row r="325" spans="1:48" x14ac:dyDescent="0.3">
      <c r="A325" t="s">
        <v>192</v>
      </c>
      <c r="B325" t="s">
        <v>193</v>
      </c>
      <c r="C325" t="s">
        <v>3156</v>
      </c>
      <c r="D325" t="s">
        <v>34</v>
      </c>
      <c r="E325">
        <v>132697.15351313999</v>
      </c>
      <c r="F325">
        <v>256.60000000000002</v>
      </c>
      <c r="G325">
        <v>9.1019260267595197</v>
      </c>
      <c r="H325">
        <f>(Table2[[#This Row],[1Y Return vs Nifty]]-AVERAGE(Table2[1Y Return vs Nifty]))/_xlfn.STDEV.P(Table2[1Y Return vs Nifty])</f>
        <v>-0.21499370448293148</v>
      </c>
      <c r="I325">
        <v>10.988163217757799</v>
      </c>
      <c r="J325">
        <f>(Table2[[#This Row],[1M Return vs Nifty]]-AVERAGE(Table2[1M Return vs Nifty]))/_xlfn.STDEV.P(Table2[1M Return vs Nifty])</f>
        <v>0.57645257388322768</v>
      </c>
      <c r="K325">
        <v>-10.5233728868747</v>
      </c>
      <c r="L325">
        <f>(Table2[[#This Row],[6M Return vs Nifty]]-AVERAGE(Table2[6M Return vs Nifty]))/_xlfn.STDEV.P(Table2[6M Return vs Nifty])</f>
        <v>-0.5706547021929913</v>
      </c>
      <c r="M325">
        <v>4.4141995400994798</v>
      </c>
      <c r="N325">
        <f>(Table2[[#This Row],[1W Return vs Nifty]]-AVERAGE(Table2[1W Return vs Nifty]))/_xlfn.STDEV.P(Table2[1W Return vs Nifty])</f>
        <v>0.92422076149831411</v>
      </c>
      <c r="O325">
        <v>251.36</v>
      </c>
      <c r="P325">
        <v>248.71547883189101</v>
      </c>
      <c r="Q325">
        <v>246.40185210951901</v>
      </c>
      <c r="R325">
        <v>56.657969191211102</v>
      </c>
      <c r="S325" s="1">
        <f>(Table2[[#This Row],[Close Price]]-Table2[[#This Row],[20D EMA]])/Table2[[#This Row],[20D EMA]]</f>
        <v>2.0846594525779794E-2</v>
      </c>
      <c r="T325" s="1">
        <f>(Table2[[#This Row],[Close Price]]-Table2[[#This Row],[50D EMA]])/Table2[[#This Row],[50D EMA]]</f>
        <v>3.1700966924693236E-2</v>
      </c>
      <c r="U325" s="1">
        <f>(Table2[[#This Row],[Close Price]]-Table2[[#This Row],[200D EMA]])/Table2[[#This Row],[200D EMA]]</f>
        <v>4.1388276115506661E-2</v>
      </c>
      <c r="V325">
        <v>1.1203692804913901</v>
      </c>
      <c r="W325">
        <v>254.15</v>
      </c>
      <c r="X325">
        <v>262.7</v>
      </c>
      <c r="Y325">
        <v>247.55</v>
      </c>
      <c r="Z325">
        <v>266.39999999999998</v>
      </c>
      <c r="AA325">
        <v>247.55</v>
      </c>
      <c r="AB325">
        <v>266.39999999999998</v>
      </c>
      <c r="AC325" s="1">
        <f>(Table2[[#This Row],[Close Price]]/Table2[[#This Row],[Day Low]])-1</f>
        <v>9.6399763918946224E-3</v>
      </c>
      <c r="AD325" s="1">
        <f>(Table2[[#This Row],[Day High]]/Table2[[#This Row],[Close Price]])-1</f>
        <v>2.3772408417770619E-2</v>
      </c>
      <c r="AE325" s="1">
        <f>(Table2[[#This Row],[Close Price]]/Table2[[#This Row],[Current Week Low]])-1</f>
        <v>3.6558271056352343E-2</v>
      </c>
      <c r="AF325" s="1">
        <f>(Table2[[#This Row],[Current Week High]]/Table2[[#This Row],[Close Price]])-1</f>
        <v>3.8191738113795504E-2</v>
      </c>
      <c r="AG325" s="1">
        <f>(Table2[[#This Row],[Close Price]]/Table2[[#This Row],[Current Month Low]])-1</f>
        <v>3.6558271056352343E-2</v>
      </c>
      <c r="AH325" s="1">
        <f>(Table2[[#This Row],[Current Month High]]/Table2[[#This Row],[Close Price]])-1</f>
        <v>3.8191738113795504E-2</v>
      </c>
      <c r="AI325">
        <v>16.796570537802001</v>
      </c>
      <c r="AJ325">
        <v>33.959801618376403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</v>
      </c>
      <c r="AM325" t="s">
        <v>3217</v>
      </c>
      <c r="AN325">
        <v>7.83</v>
      </c>
      <c r="AO325" t="s">
        <v>3215</v>
      </c>
      <c r="AP325">
        <v>0.127775227638285</v>
      </c>
      <c r="AQ325">
        <f>(Table2[[#This Row],[Sharpe Ratio]]-AVERAGE(Table2[Sharpe Ratio]))/_xlfn.STDEV.P(Table2[Sharpe Ratio])</f>
        <v>0.80705576213694252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1.5220806908425613</v>
      </c>
      <c r="AS325">
        <f>_xlfn.RANK.AVG(Table2[[#This Row],[1Y Return vs Nifty Z-Score]],Table2[1Y Return vs Nifty Z-Score])</f>
        <v>367</v>
      </c>
      <c r="AT325">
        <f>_xlfn.RANK.AVG(Table2[[#This Row],[6M Return vs Nifty Z-Score]],Table2[6M Return vs Nifty Z-Score])</f>
        <v>521</v>
      </c>
      <c r="AU325">
        <f>_xlfn.RANK.AVG(Table2[[#This Row],[Sharpe Ratio Z-Score]],Table2[Sharpe Ratio Z-Score])</f>
        <v>150</v>
      </c>
      <c r="AV325">
        <f>(Table2[[#This Row],[Rank 1Y]]+Table2[[#This Row],[Rank 6M]]+Table2[[#This Row],[Rank Sharpe]])/3</f>
        <v>346</v>
      </c>
    </row>
    <row r="326" spans="1:48" x14ac:dyDescent="0.3">
      <c r="A326" t="s">
        <v>809</v>
      </c>
      <c r="B326" t="s">
        <v>810</v>
      </c>
      <c r="C326" t="s">
        <v>3172</v>
      </c>
      <c r="D326" t="s">
        <v>158</v>
      </c>
      <c r="E326">
        <v>19231.959524079899</v>
      </c>
      <c r="F326">
        <v>1242.2</v>
      </c>
      <c r="G326">
        <v>15.6906121154456</v>
      </c>
      <c r="H326">
        <f>(Table2[[#This Row],[1Y Return vs Nifty]]-AVERAGE(Table2[1Y Return vs Nifty]))/_xlfn.STDEV.P(Table2[1Y Return vs Nifty])</f>
        <v>-9.4811585108227306E-2</v>
      </c>
      <c r="I326">
        <v>31.827029329833799</v>
      </c>
      <c r="J326">
        <f>(Table2[[#This Row],[1M Return vs Nifty]]-AVERAGE(Table2[1M Return vs Nifty]))/_xlfn.STDEV.P(Table2[1M Return vs Nifty])</f>
        <v>2.601305429148995</v>
      </c>
      <c r="K326">
        <v>15.9753089264357</v>
      </c>
      <c r="L326">
        <f>(Table2[[#This Row],[6M Return vs Nifty]]-AVERAGE(Table2[6M Return vs Nifty]))/_xlfn.STDEV.P(Table2[6M Return vs Nifty])</f>
        <v>0.30123207832071952</v>
      </c>
      <c r="M326">
        <v>19.184085213175202</v>
      </c>
      <c r="N326">
        <f>(Table2[[#This Row],[1W Return vs Nifty]]-AVERAGE(Table2[1W Return vs Nifty]))/_xlfn.STDEV.P(Table2[1W Return vs Nifty])</f>
        <v>4.7225474986306688</v>
      </c>
      <c r="O326" t="e">
        <v>#N/A</v>
      </c>
      <c r="P326">
        <v>1075.10225689092</v>
      </c>
      <c r="Q326">
        <v>1030.06048542702</v>
      </c>
      <c r="R326">
        <v>80.728606298895997</v>
      </c>
      <c r="S326" s="1" t="e">
        <f>(Table2[[#This Row],[Close Price]]-Table2[[#This Row],[20D EMA]])/Table2[[#This Row],[20D EMA]]</f>
        <v>#N/A</v>
      </c>
      <c r="T326" s="1">
        <f>(Table2[[#This Row],[Close Price]]-Table2[[#This Row],[50D EMA]])/Table2[[#This Row],[50D EMA]]</f>
        <v>0.15542497658995597</v>
      </c>
      <c r="U326" s="1">
        <f>(Table2[[#This Row],[Close Price]]-Table2[[#This Row],[200D EMA]])/Table2[[#This Row],[200D EMA]]</f>
        <v>0.20594859969318779</v>
      </c>
      <c r="V326">
        <v>2.4105606452595199</v>
      </c>
      <c r="W326" t="e">
        <v>#N/A</v>
      </c>
      <c r="X326" t="e">
        <v>#N/A</v>
      </c>
      <c r="Y326" t="e">
        <v>#N/A</v>
      </c>
      <c r="Z326" t="e">
        <v>#N/A</v>
      </c>
      <c r="AA326" t="e">
        <v>#N/A</v>
      </c>
      <c r="AB326" t="e">
        <v>#N/A</v>
      </c>
      <c r="AC326" s="1" t="e">
        <f>(Table2[[#This Row],[Close Price]]/Table2[[#This Row],[Day Low]])-1</f>
        <v>#N/A</v>
      </c>
      <c r="AD326" s="1" t="e">
        <f>(Table2[[#This Row],[Day High]]/Table2[[#This Row],[Close Price]])-1</f>
        <v>#N/A</v>
      </c>
      <c r="AE326" s="1" t="e">
        <f>(Table2[[#This Row],[Close Price]]/Table2[[#This Row],[Current Week Low]])-1</f>
        <v>#N/A</v>
      </c>
      <c r="AF326" s="1" t="e">
        <f>(Table2[[#This Row],[Current Week High]]/Table2[[#This Row],[Close Price]])-1</f>
        <v>#N/A</v>
      </c>
      <c r="AG326" s="1" t="e">
        <f>(Table2[[#This Row],[Close Price]]/Table2[[#This Row],[Current Month Low]])-1</f>
        <v>#N/A</v>
      </c>
      <c r="AH326" s="1" t="e">
        <f>(Table2[[#This Row],[Current Month High]]/Table2[[#This Row],[Close Price]])-1</f>
        <v>#N/A</v>
      </c>
      <c r="AI326">
        <v>6.6655933022057496</v>
      </c>
      <c r="AJ326">
        <v>49.231138875540601</v>
      </c>
      <c r="AK326" t="e">
        <f>IF(AND(Table2[[#This Row],[20D EMA]]&gt;Table2[[#This Row],[50D EMA]],Table2[[#This Row],[50D EMA]]&gt;Table2[[#This Row],[200D EMA]]),"Uptrend","Downtrend/NoTrend")</f>
        <v>#N/A</v>
      </c>
      <c r="AL326" t="e">
        <v>#N/A</v>
      </c>
      <c r="AM326" t="e">
        <v>#N/A</v>
      </c>
      <c r="AN326" t="e">
        <v>#N/A</v>
      </c>
      <c r="AO326" t="e">
        <v>#N/A</v>
      </c>
      <c r="AP326">
        <v>7.1280212640349996E-3</v>
      </c>
      <c r="AQ326">
        <f>(Table2[[#This Row],[Sharpe Ratio]]-AVERAGE(Table2[Sharpe Ratio]))/_xlfn.STDEV.P(Table2[Sharpe Ratio])</f>
        <v>-0.63368603600003914</v>
      </c>
      <c r="AR326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326">
        <f>_xlfn.RANK.AVG(Table2[[#This Row],[1Y Return vs Nifty Z-Score]],Table2[1Y Return vs Nifty Z-Score])</f>
        <v>326</v>
      </c>
      <c r="AT326">
        <f>_xlfn.RANK.AVG(Table2[[#This Row],[6M Return vs Nifty Z-Score]],Table2[6M Return vs Nifty Z-Score])</f>
        <v>215</v>
      </c>
      <c r="AU326">
        <f>_xlfn.RANK.AVG(Table2[[#This Row],[Sharpe Ratio Z-Score]],Table2[Sharpe Ratio Z-Score])</f>
        <v>499</v>
      </c>
      <c r="AV326">
        <f>(Table2[[#This Row],[Rank 1Y]]+Table2[[#This Row],[Rank 6M]]+Table2[[#This Row],[Rank Sharpe]])/3</f>
        <v>346.66666666666669</v>
      </c>
    </row>
    <row r="327" spans="1:48" x14ac:dyDescent="0.3">
      <c r="A327" t="s">
        <v>154</v>
      </c>
      <c r="B327" t="s">
        <v>155</v>
      </c>
      <c r="C327" t="s">
        <v>3155</v>
      </c>
      <c r="D327" t="s">
        <v>21</v>
      </c>
      <c r="E327">
        <v>164509.65665277001</v>
      </c>
      <c r="F327">
        <v>1681.35</v>
      </c>
      <c r="G327">
        <v>23.400117147844799</v>
      </c>
      <c r="H327">
        <f>(Table2[[#This Row],[1Y Return vs Nifty]]-AVERAGE(Table2[1Y Return vs Nifty]))/_xlfn.STDEV.P(Table2[1Y Return vs Nifty])</f>
        <v>4.5815034775017943E-2</v>
      </c>
      <c r="I327">
        <v>5.02672917945499</v>
      </c>
      <c r="J327">
        <f>(Table2[[#This Row],[1M Return vs Nifty]]-AVERAGE(Table2[1M Return vs Nifty]))/_xlfn.STDEV.P(Table2[1M Return vs Nifty])</f>
        <v>-2.8028745185876358E-3</v>
      </c>
      <c r="K327">
        <v>22.3652718017699</v>
      </c>
      <c r="L327">
        <f>(Table2[[#This Row],[6M Return vs Nifty]]-AVERAGE(Table2[6M Return vs Nifty]))/_xlfn.STDEV.P(Table2[6M Return vs Nifty])</f>
        <v>0.51148118422827338</v>
      </c>
      <c r="M327">
        <v>3.2527945482340099</v>
      </c>
      <c r="N327">
        <f>(Table2[[#This Row],[1W Return vs Nifty]]-AVERAGE(Table2[1W Return vs Nifty]))/_xlfn.STDEV.P(Table2[1W Return vs Nifty])</f>
        <v>0.62554575947827762</v>
      </c>
      <c r="O327">
        <v>1664.37</v>
      </c>
      <c r="P327">
        <v>1636.7107569017301</v>
      </c>
      <c r="Q327">
        <v>1471.3996750859999</v>
      </c>
      <c r="R327">
        <v>54.205556813898397</v>
      </c>
      <c r="S327" s="1">
        <f>(Table2[[#This Row],[Close Price]]-Table2[[#This Row],[20D EMA]])/Table2[[#This Row],[20D EMA]]</f>
        <v>1.0202058436525543E-2</v>
      </c>
      <c r="T327" s="1">
        <f>(Table2[[#This Row],[Close Price]]-Table2[[#This Row],[50D EMA]])/Table2[[#This Row],[50D EMA]]</f>
        <v>2.7273751889290012E-2</v>
      </c>
      <c r="U327" s="1">
        <f>(Table2[[#This Row],[Close Price]]-Table2[[#This Row],[200D EMA]])/Table2[[#This Row],[200D EMA]]</f>
        <v>0.14268748897319752</v>
      </c>
      <c r="V327">
        <v>0.84228600130817499</v>
      </c>
      <c r="W327">
        <v>1650.05</v>
      </c>
      <c r="X327">
        <v>1686.45</v>
      </c>
      <c r="Y327">
        <v>1608.05</v>
      </c>
      <c r="Z327">
        <v>1715.5</v>
      </c>
      <c r="AA327">
        <v>1598.8</v>
      </c>
      <c r="AB327">
        <v>1715.5</v>
      </c>
      <c r="AC327" s="1">
        <f>(Table2[[#This Row],[Close Price]]/Table2[[#This Row],[Day Low]])-1</f>
        <v>1.8969122147813655E-2</v>
      </c>
      <c r="AD327" s="1">
        <f>(Table2[[#This Row],[Day High]]/Table2[[#This Row],[Close Price]])-1</f>
        <v>3.0332768311178704E-3</v>
      </c>
      <c r="AE327" s="1">
        <f>(Table2[[#This Row],[Close Price]]/Table2[[#This Row],[Current Week Low]])-1</f>
        <v>4.5583159727620393E-2</v>
      </c>
      <c r="AF327" s="1">
        <f>(Table2[[#This Row],[Current Week High]]/Table2[[#This Row],[Close Price]])-1</f>
        <v>2.0311059565230272E-2</v>
      </c>
      <c r="AG327" s="1">
        <f>(Table2[[#This Row],[Close Price]]/Table2[[#This Row],[Current Month Low]])-1</f>
        <v>5.1632474355766789E-2</v>
      </c>
      <c r="AH327" s="1">
        <f>(Table2[[#This Row],[Current Month High]]/Table2[[#This Row],[Close Price]])-1</f>
        <v>2.0311059565230272E-2</v>
      </c>
      <c r="AI327">
        <v>4.7878193118624903</v>
      </c>
      <c r="AJ327">
        <v>50.496777658431697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0.03</v>
      </c>
      <c r="AM327" t="s">
        <v>3215</v>
      </c>
      <c r="AN327">
        <v>-3.15</v>
      </c>
      <c r="AO327" t="s">
        <v>3216</v>
      </c>
      <c r="AP327">
        <v>-1.603624525169E-2</v>
      </c>
      <c r="AQ327">
        <f>(Table2[[#This Row],[Sharpe Ratio]]-AVERAGE(Table2[Sharpe Ratio]))/_xlfn.STDEV.P(Table2[Sharpe Ratio])</f>
        <v>-0.91030849577638862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0.26973060818659267</v>
      </c>
      <c r="AS327">
        <f>_xlfn.RANK.AVG(Table2[[#This Row],[1Y Return vs Nifty Z-Score]],Table2[1Y Return vs Nifty Z-Score])</f>
        <v>282</v>
      </c>
      <c r="AT327">
        <f>_xlfn.RANK.AVG(Table2[[#This Row],[6M Return vs Nifty Z-Score]],Table2[6M Return vs Nifty Z-Score])</f>
        <v>160</v>
      </c>
      <c r="AU327">
        <f>_xlfn.RANK.AVG(Table2[[#This Row],[Sharpe Ratio Z-Score]],Table2[Sharpe Ratio Z-Score])</f>
        <v>601</v>
      </c>
      <c r="AV327">
        <f>(Table2[[#This Row],[Rank 1Y]]+Table2[[#This Row],[Rank 6M]]+Table2[[#This Row],[Rank Sharpe]])/3</f>
        <v>347.66666666666669</v>
      </c>
    </row>
    <row r="328" spans="1:48" x14ac:dyDescent="0.3">
      <c r="A328" t="s">
        <v>307</v>
      </c>
      <c r="B328" t="s">
        <v>308</v>
      </c>
      <c r="C328" t="s">
        <v>3166</v>
      </c>
      <c r="D328" t="s">
        <v>46</v>
      </c>
      <c r="E328">
        <v>84778.017918607904</v>
      </c>
      <c r="F328">
        <v>80.290000000000006</v>
      </c>
      <c r="G328">
        <v>17.5331452929302</v>
      </c>
      <c r="H328">
        <f>(Table2[[#This Row],[1Y Return vs Nifty]]-AVERAGE(Table2[1Y Return vs Nifty]))/_xlfn.STDEV.P(Table2[1Y Return vs Nifty])</f>
        <v>-6.1202525683077651E-2</v>
      </c>
      <c r="I328">
        <v>-3.0059411922316799</v>
      </c>
      <c r="J328">
        <f>(Table2[[#This Row],[1M Return vs Nifty]]-AVERAGE(Table2[1M Return vs Nifty]))/_xlfn.STDEV.P(Table2[1M Return vs Nifty])</f>
        <v>-0.78331441723122253</v>
      </c>
      <c r="K328">
        <v>-8.6603692238710597</v>
      </c>
      <c r="L328">
        <f>(Table2[[#This Row],[6M Return vs Nifty]]-AVERAGE(Table2[6M Return vs Nifty]))/_xlfn.STDEV.P(Table2[6M Return vs Nifty])</f>
        <v>-0.50935624677300928</v>
      </c>
      <c r="M328">
        <v>1.26444548762975</v>
      </c>
      <c r="N328">
        <f>(Table2[[#This Row],[1W Return vs Nifty]]-AVERAGE(Table2[1W Return vs Nifty]))/_xlfn.STDEV.P(Table2[1W Return vs Nifty])</f>
        <v>0.11420805742601602</v>
      </c>
      <c r="O328">
        <v>82.27</v>
      </c>
      <c r="P328">
        <v>86.643171390262196</v>
      </c>
      <c r="Q328">
        <v>85.127775456639895</v>
      </c>
      <c r="R328">
        <v>45.405957481967199</v>
      </c>
      <c r="S328" s="1">
        <f>(Table2[[#This Row],[Close Price]]-Table2[[#This Row],[20D EMA]])/Table2[[#This Row],[20D EMA]]</f>
        <v>-2.4067096146833472E-2</v>
      </c>
      <c r="T328" s="1">
        <f>(Table2[[#This Row],[Close Price]]-Table2[[#This Row],[50D EMA]])/Table2[[#This Row],[50D EMA]]</f>
        <v>-7.3325702283518007E-2</v>
      </c>
      <c r="U328" s="1">
        <f>(Table2[[#This Row],[Close Price]]-Table2[[#This Row],[200D EMA]])/Table2[[#This Row],[200D EMA]]</f>
        <v>-5.6829576841274626E-2</v>
      </c>
      <c r="V328">
        <v>0.72276458050735504</v>
      </c>
      <c r="W328">
        <v>79.7</v>
      </c>
      <c r="X328">
        <v>81.790000000000006</v>
      </c>
      <c r="Y328">
        <v>76.12</v>
      </c>
      <c r="Z328">
        <v>82.27</v>
      </c>
      <c r="AA328">
        <v>76.12</v>
      </c>
      <c r="AB328">
        <v>82.27</v>
      </c>
      <c r="AC328" s="1">
        <f>(Table2[[#This Row],[Close Price]]/Table2[[#This Row],[Day Low]])-1</f>
        <v>7.4027603513173723E-3</v>
      </c>
      <c r="AD328" s="1">
        <f>(Table2[[#This Row],[Day High]]/Table2[[#This Row],[Close Price]])-1</f>
        <v>1.8682276746792903E-2</v>
      </c>
      <c r="AE328" s="1">
        <f>(Table2[[#This Row],[Close Price]]/Table2[[#This Row],[Current Week Low]])-1</f>
        <v>5.4781923279033196E-2</v>
      </c>
      <c r="AF328" s="1">
        <f>(Table2[[#This Row],[Current Week High]]/Table2[[#This Row],[Close Price]])-1</f>
        <v>2.4660605305766525E-2</v>
      </c>
      <c r="AG328" s="1">
        <f>(Table2[[#This Row],[Close Price]]/Table2[[#This Row],[Current Month Low]])-1</f>
        <v>5.4781923279033196E-2</v>
      </c>
      <c r="AH328" s="1">
        <f>(Table2[[#This Row],[Current Month High]]/Table2[[#This Row],[Close Price]])-1</f>
        <v>2.4660605305766525E-2</v>
      </c>
      <c r="AI328">
        <v>29.219080831984002</v>
      </c>
      <c r="AJ328">
        <v>44.147217235188499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-0.1</v>
      </c>
      <c r="AM328" t="s">
        <v>3216</v>
      </c>
      <c r="AN328">
        <v>-2.36</v>
      </c>
      <c r="AO328" t="s">
        <v>3216</v>
      </c>
      <c r="AP328">
        <v>9.4705518681187997E-2</v>
      </c>
      <c r="AQ328">
        <f>(Table2[[#This Row],[Sharpe Ratio]]-AVERAGE(Table2[Sharpe Ratio]))/_xlfn.STDEV.P(Table2[Sharpe Ratio])</f>
        <v>0.41214473702029675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312</v>
      </c>
      <c r="AT328">
        <f>_xlfn.RANK.AVG(Table2[[#This Row],[6M Return vs Nifty Z-Score]],Table2[6M Return vs Nifty Z-Score])</f>
        <v>496</v>
      </c>
      <c r="AU328">
        <f>_xlfn.RANK.AVG(Table2[[#This Row],[Sharpe Ratio Z-Score]],Table2[Sharpe Ratio Z-Score])</f>
        <v>237</v>
      </c>
      <c r="AV328">
        <f>(Table2[[#This Row],[Rank 1Y]]+Table2[[#This Row],[Rank 6M]]+Table2[[#This Row],[Rank Sharpe]])/3</f>
        <v>348.33333333333331</v>
      </c>
    </row>
    <row r="329" spans="1:48" x14ac:dyDescent="0.3">
      <c r="A329" t="s">
        <v>979</v>
      </c>
      <c r="B329" t="s">
        <v>980</v>
      </c>
      <c r="C329" t="s">
        <v>3160</v>
      </c>
      <c r="D329" t="s">
        <v>51</v>
      </c>
      <c r="E329">
        <v>14859.127008179999</v>
      </c>
      <c r="F329">
        <v>6451.9</v>
      </c>
      <c r="G329">
        <v>8.3899549320803697</v>
      </c>
      <c r="H329">
        <f>(Table2[[#This Row],[1Y Return vs Nifty]]-AVERAGE(Table2[1Y Return vs Nifty]))/_xlfn.STDEV.P(Table2[1Y Return vs Nifty])</f>
        <v>-0.22798054191004771</v>
      </c>
      <c r="I329">
        <v>1.3071306095500499</v>
      </c>
      <c r="J329">
        <f>(Table2[[#This Row],[1M Return vs Nifty]]-AVERAGE(Table2[1M Return vs Nifty]))/_xlfn.STDEV.P(Table2[1M Return vs Nifty])</f>
        <v>-0.36422559993021364</v>
      </c>
      <c r="K329">
        <v>16.8176253735177</v>
      </c>
      <c r="L329">
        <f>(Table2[[#This Row],[6M Return vs Nifty]]-AVERAGE(Table2[6M Return vs Nifty]))/_xlfn.STDEV.P(Table2[6M Return vs Nifty])</f>
        <v>0.3289468371300116</v>
      </c>
      <c r="M329">
        <v>-3.2154611374892101</v>
      </c>
      <c r="N329">
        <f>(Table2[[#This Row],[1W Return vs Nifty]]-AVERAGE(Table2[1W Return vs Nifty]))/_xlfn.STDEV.P(Table2[1W Return vs Nifty])</f>
        <v>-1.0378759526123791</v>
      </c>
      <c r="O329">
        <v>6656.71</v>
      </c>
      <c r="P329">
        <v>6743.7658194624701</v>
      </c>
      <c r="Q329">
        <v>6172.6011043741701</v>
      </c>
      <c r="R329">
        <v>35.4107596768796</v>
      </c>
      <c r="S329" s="1">
        <f>(Table2[[#This Row],[Close Price]]-Table2[[#This Row],[20D EMA]])/Table2[[#This Row],[20D EMA]]</f>
        <v>-3.0767451188349861E-2</v>
      </c>
      <c r="T329" s="1">
        <f>(Table2[[#This Row],[Close Price]]-Table2[[#This Row],[50D EMA]])/Table2[[#This Row],[50D EMA]]</f>
        <v>-4.3279352705301144E-2</v>
      </c>
      <c r="U329" s="1">
        <f>(Table2[[#This Row],[Close Price]]-Table2[[#This Row],[200D EMA]])/Table2[[#This Row],[200D EMA]]</f>
        <v>4.5248168625039838E-2</v>
      </c>
      <c r="V329">
        <v>0.42511529564497902</v>
      </c>
      <c r="W329">
        <v>6439.95</v>
      </c>
      <c r="X329">
        <v>6543.45</v>
      </c>
      <c r="Y329">
        <v>6439.95</v>
      </c>
      <c r="Z329">
        <v>6822.65</v>
      </c>
      <c r="AA329">
        <v>6439.95</v>
      </c>
      <c r="AB329">
        <v>6899</v>
      </c>
      <c r="AC329" s="1">
        <f>(Table2[[#This Row],[Close Price]]/Table2[[#This Row],[Day Low]])-1</f>
        <v>1.8556044689788109E-3</v>
      </c>
      <c r="AD329" s="1">
        <f>(Table2[[#This Row],[Day High]]/Table2[[#This Row],[Close Price]])-1</f>
        <v>1.4189618561974093E-2</v>
      </c>
      <c r="AE329" s="1">
        <f>(Table2[[#This Row],[Close Price]]/Table2[[#This Row],[Current Week Low]])-1</f>
        <v>1.8556044689788109E-3</v>
      </c>
      <c r="AF329" s="1">
        <f>(Table2[[#This Row],[Current Week High]]/Table2[[#This Row],[Close Price]])-1</f>
        <v>5.7463692865667548E-2</v>
      </c>
      <c r="AG329" s="1">
        <f>(Table2[[#This Row],[Close Price]]/Table2[[#This Row],[Current Month Low]])-1</f>
        <v>1.8556044689788109E-3</v>
      </c>
      <c r="AH329" s="1">
        <f>(Table2[[#This Row],[Current Month High]]/Table2[[#This Row],[Close Price]])-1</f>
        <v>6.9297416264976208E-2</v>
      </c>
      <c r="AI329">
        <v>17.794758133262999</v>
      </c>
      <c r="AJ329">
        <v>37.4485380857206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-0.06</v>
      </c>
      <c r="AM329" t="s">
        <v>3216</v>
      </c>
      <c r="AN329">
        <v>-1.46</v>
      </c>
      <c r="AO329" t="s">
        <v>3216</v>
      </c>
      <c r="AP329">
        <v>2.1288046054735998E-2</v>
      </c>
      <c r="AQ329">
        <f>(Table2[[#This Row],[Sharpe Ratio]]-AVERAGE(Table2[Sharpe Ratio]))/_xlfn.STDEV.P(Table2[Sharpe Ratio])</f>
        <v>-0.4645902053403993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373</v>
      </c>
      <c r="AT329">
        <f>_xlfn.RANK.AVG(Table2[[#This Row],[6M Return vs Nifty Z-Score]],Table2[6M Return vs Nifty Z-Score])</f>
        <v>210</v>
      </c>
      <c r="AU329">
        <f>_xlfn.RANK.AVG(Table2[[#This Row],[Sharpe Ratio Z-Score]],Table2[Sharpe Ratio Z-Score])</f>
        <v>462</v>
      </c>
      <c r="AV329">
        <f>(Table2[[#This Row],[Rank 1Y]]+Table2[[#This Row],[Rank 6M]]+Table2[[#This Row],[Rank Sharpe]])/3</f>
        <v>348.33333333333331</v>
      </c>
    </row>
    <row r="330" spans="1:48" x14ac:dyDescent="0.3">
      <c r="A330" t="s">
        <v>1011</v>
      </c>
      <c r="B330" t="s">
        <v>1012</v>
      </c>
      <c r="C330" t="s">
        <v>3158</v>
      </c>
      <c r="D330" t="s">
        <v>1013</v>
      </c>
      <c r="E330">
        <v>13923.5709501</v>
      </c>
      <c r="F330">
        <v>724.2</v>
      </c>
      <c r="G330">
        <v>28.830166090974199</v>
      </c>
      <c r="H330">
        <f>(Table2[[#This Row],[1Y Return vs Nifty]]-AVERAGE(Table2[1Y Return vs Nifty]))/_xlfn.STDEV.P(Table2[1Y Return vs Nifty])</f>
        <v>0.14486282389556546</v>
      </c>
      <c r="I330">
        <v>4.9055581337181398</v>
      </c>
      <c r="J330">
        <f>(Table2[[#This Row],[1M Return vs Nifty]]-AVERAGE(Table2[1M Return vs Nifty]))/_xlfn.STDEV.P(Table2[1M Return vs Nifty])</f>
        <v>-1.4576717520228648E-2</v>
      </c>
      <c r="K330">
        <v>15.445096933785999</v>
      </c>
      <c r="L330">
        <f>(Table2[[#This Row],[6M Return vs Nifty]]-AVERAGE(Table2[6M Return vs Nifty]))/_xlfn.STDEV.P(Table2[6M Return vs Nifty])</f>
        <v>0.28378650006448719</v>
      </c>
      <c r="M330">
        <v>3.0786159538332898</v>
      </c>
      <c r="N330">
        <f>(Table2[[#This Row],[1W Return vs Nifty]]-AVERAGE(Table2[1W Return vs Nifty]))/_xlfn.STDEV.P(Table2[1W Return vs Nifty])</f>
        <v>0.58075277821949878</v>
      </c>
      <c r="O330">
        <v>738.89</v>
      </c>
      <c r="P330">
        <v>753.55857938504698</v>
      </c>
      <c r="Q330">
        <v>681.05317527302998</v>
      </c>
      <c r="R330">
        <v>43.122301801468197</v>
      </c>
      <c r="S330" s="1">
        <f>(Table2[[#This Row],[Close Price]]-Table2[[#This Row],[20D EMA]])/Table2[[#This Row],[20D EMA]]</f>
        <v>-1.9881173111017798E-2</v>
      </c>
      <c r="T330" s="1">
        <f>(Table2[[#This Row],[Close Price]]-Table2[[#This Row],[50D EMA]])/Table2[[#This Row],[50D EMA]]</f>
        <v>-3.8959916572120321E-2</v>
      </c>
      <c r="U330" s="1">
        <f>(Table2[[#This Row],[Close Price]]-Table2[[#This Row],[200D EMA]])/Table2[[#This Row],[200D EMA]]</f>
        <v>6.3353092377365056E-2</v>
      </c>
      <c r="V330">
        <v>0.44134523307803403</v>
      </c>
      <c r="W330">
        <v>720.1</v>
      </c>
      <c r="X330">
        <v>736.9</v>
      </c>
      <c r="Y330">
        <v>705</v>
      </c>
      <c r="Z330">
        <v>748.3</v>
      </c>
      <c r="AA330">
        <v>705</v>
      </c>
      <c r="AB330">
        <v>748.3</v>
      </c>
      <c r="AC330" s="1">
        <f>(Table2[[#This Row],[Close Price]]/Table2[[#This Row],[Day Low]])-1</f>
        <v>5.6936536592140374E-3</v>
      </c>
      <c r="AD330" s="1">
        <f>(Table2[[#This Row],[Day High]]/Table2[[#This Row],[Close Price]])-1</f>
        <v>1.7536592101629278E-2</v>
      </c>
      <c r="AE330" s="1">
        <f>(Table2[[#This Row],[Close Price]]/Table2[[#This Row],[Current Week Low]])-1</f>
        <v>2.7234042553191617E-2</v>
      </c>
      <c r="AF330" s="1">
        <f>(Table2[[#This Row],[Current Week High]]/Table2[[#This Row],[Close Price]])-1</f>
        <v>3.3278099972383179E-2</v>
      </c>
      <c r="AG330" s="1">
        <f>(Table2[[#This Row],[Close Price]]/Table2[[#This Row],[Current Month Low]])-1</f>
        <v>2.7234042553191617E-2</v>
      </c>
      <c r="AH330" s="1">
        <f>(Table2[[#This Row],[Current Month High]]/Table2[[#This Row],[Close Price]])-1</f>
        <v>3.3278099972383179E-2</v>
      </c>
      <c r="AI330">
        <v>21.057718862192701</v>
      </c>
      <c r="AJ330">
        <v>54.249201277955201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-0.02</v>
      </c>
      <c r="AM330" t="s">
        <v>3216</v>
      </c>
      <c r="AN330">
        <v>-2.66</v>
      </c>
      <c r="AO330" t="s">
        <v>3216</v>
      </c>
      <c r="AP330">
        <v>-5.7061377144069997E-3</v>
      </c>
      <c r="AQ330">
        <f>(Table2[[#This Row],[Sharpe Ratio]]-AVERAGE(Table2[Sharpe Ratio]))/_xlfn.STDEV.P(Table2[Sharpe Ratio])</f>
        <v>-0.7869486753919358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249</v>
      </c>
      <c r="AT330">
        <f>_xlfn.RANK.AVG(Table2[[#This Row],[6M Return vs Nifty Z-Score]],Table2[6M Return vs Nifty Z-Score])</f>
        <v>219</v>
      </c>
      <c r="AU330">
        <f>_xlfn.RANK.AVG(Table2[[#This Row],[Sharpe Ratio Z-Score]],Table2[Sharpe Ratio Z-Score])</f>
        <v>577</v>
      </c>
      <c r="AV330">
        <f>(Table2[[#This Row],[Rank 1Y]]+Table2[[#This Row],[Rank 6M]]+Table2[[#This Row],[Rank Sharpe]])/3</f>
        <v>348.33333333333331</v>
      </c>
    </row>
    <row r="331" spans="1:48" x14ac:dyDescent="0.3">
      <c r="A331" t="s">
        <v>197</v>
      </c>
      <c r="B331" t="s">
        <v>198</v>
      </c>
      <c r="C331" t="s">
        <v>3160</v>
      </c>
      <c r="D331" t="s">
        <v>51</v>
      </c>
      <c r="E331">
        <v>128617.650411439</v>
      </c>
      <c r="F331">
        <v>1592.6</v>
      </c>
      <c r="G331">
        <v>4.1352150584369296</v>
      </c>
      <c r="H331">
        <f>(Table2[[#This Row],[1Y Return vs Nifty]]-AVERAGE(Table2[1Y Return vs Nifty]))/_xlfn.STDEV.P(Table2[1Y Return vs Nifty])</f>
        <v>-0.30558989353488769</v>
      </c>
      <c r="I331">
        <v>0.109828411460547</v>
      </c>
      <c r="J331">
        <f>(Table2[[#This Row],[1M Return vs Nifty]]-AVERAGE(Table2[1M Return vs Nifty]))/_xlfn.STDEV.P(Table2[1M Return vs Nifty])</f>
        <v>-0.48056402071466348</v>
      </c>
      <c r="K331">
        <v>6.73417575092303</v>
      </c>
      <c r="L331">
        <f>(Table2[[#This Row],[6M Return vs Nifty]]-AVERAGE(Table2[6M Return vs Nifty]))/_xlfn.STDEV.P(Table2[6M Return vs Nifty])</f>
        <v>-2.8291542138366051E-3</v>
      </c>
      <c r="M331">
        <v>1.4805825682183</v>
      </c>
      <c r="N331">
        <f>(Table2[[#This Row],[1W Return vs Nifty]]-AVERAGE(Table2[1W Return vs Nifty]))/_xlfn.STDEV.P(Table2[1W Return vs Nifty])</f>
        <v>0.16979137541890751</v>
      </c>
      <c r="O331">
        <v>1560.79</v>
      </c>
      <c r="P331">
        <v>1573.72374242554</v>
      </c>
      <c r="Q331">
        <v>1488.86804490074</v>
      </c>
      <c r="R331">
        <v>60.4901472108033</v>
      </c>
      <c r="S331" s="1">
        <f>(Table2[[#This Row],[Close Price]]-Table2[[#This Row],[20D EMA]])/Table2[[#This Row],[20D EMA]]</f>
        <v>2.038070464316144E-2</v>
      </c>
      <c r="T331" s="1">
        <f>(Table2[[#This Row],[Close Price]]-Table2[[#This Row],[50D EMA]])/Table2[[#This Row],[50D EMA]]</f>
        <v>1.199464497203712E-2</v>
      </c>
      <c r="U331" s="1">
        <f>(Table2[[#This Row],[Close Price]]-Table2[[#This Row],[200D EMA]])/Table2[[#This Row],[200D EMA]]</f>
        <v>6.9671691493772073E-2</v>
      </c>
      <c r="V331">
        <v>1.90241581036691</v>
      </c>
      <c r="W331">
        <v>1568.7</v>
      </c>
      <c r="X331">
        <v>1597.75</v>
      </c>
      <c r="Y331">
        <v>1558.55</v>
      </c>
      <c r="Z331">
        <v>1612.35</v>
      </c>
      <c r="AA331">
        <v>1551.75</v>
      </c>
      <c r="AB331">
        <v>1612.35</v>
      </c>
      <c r="AC331" s="1">
        <f>(Table2[[#This Row],[Close Price]]/Table2[[#This Row],[Day Low]])-1</f>
        <v>1.5235545356027114E-2</v>
      </c>
      <c r="AD331" s="1">
        <f>(Table2[[#This Row],[Day High]]/Table2[[#This Row],[Close Price]])-1</f>
        <v>3.233705889740035E-3</v>
      </c>
      <c r="AE331" s="1">
        <f>(Table2[[#This Row],[Close Price]]/Table2[[#This Row],[Current Week Low]])-1</f>
        <v>2.1847229796926548E-2</v>
      </c>
      <c r="AF331" s="1">
        <f>(Table2[[#This Row],[Current Week High]]/Table2[[#This Row],[Close Price]])-1</f>
        <v>1.240110511113901E-2</v>
      </c>
      <c r="AG331" s="1">
        <f>(Table2[[#This Row],[Close Price]]/Table2[[#This Row],[Current Month Low]])-1</f>
        <v>2.6325116803608717E-2</v>
      </c>
      <c r="AH331" s="1">
        <f>(Table2[[#This Row],[Current Month High]]/Table2[[#This Row],[Close Price]])-1</f>
        <v>1.240110511113901E-2</v>
      </c>
      <c r="AI331">
        <v>6.8724098957679303</v>
      </c>
      <c r="AJ331">
        <v>36.756687132368697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0</v>
      </c>
      <c r="AM331" t="s">
        <v>3217</v>
      </c>
      <c r="AN331">
        <v>7.2</v>
      </c>
      <c r="AO331" t="s">
        <v>3215</v>
      </c>
      <c r="AP331">
        <v>6.5308858191822999E-2</v>
      </c>
      <c r="AQ331">
        <f>(Table2[[#This Row],[Sharpe Ratio]]-AVERAGE(Table2[Sharpe Ratio]))/_xlfn.STDEV.P(Table2[Sharpe Ratio])</f>
        <v>6.1096430428843156E-2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410</v>
      </c>
      <c r="AT331">
        <f>_xlfn.RANK.AVG(Table2[[#This Row],[6M Return vs Nifty Z-Score]],Table2[6M Return vs Nifty Z-Score])</f>
        <v>306</v>
      </c>
      <c r="AU331">
        <f>_xlfn.RANK.AVG(Table2[[#This Row],[Sharpe Ratio Z-Score]],Table2[Sharpe Ratio Z-Score])</f>
        <v>330</v>
      </c>
      <c r="AV331">
        <f>(Table2[[#This Row],[Rank 1Y]]+Table2[[#This Row],[Rank 6M]]+Table2[[#This Row],[Rank Sharpe]])/3</f>
        <v>348.66666666666669</v>
      </c>
    </row>
    <row r="332" spans="1:48" x14ac:dyDescent="0.3">
      <c r="A332" t="s">
        <v>1904</v>
      </c>
      <c r="B332" t="s">
        <v>1905</v>
      </c>
      <c r="C332" t="s">
        <v>3165</v>
      </c>
      <c r="D332" t="s">
        <v>114</v>
      </c>
      <c r="E332">
        <v>3822.3663962999999</v>
      </c>
      <c r="F332">
        <v>1883.3</v>
      </c>
      <c r="G332">
        <v>5.1418690519370696</v>
      </c>
      <c r="H332">
        <f>(Table2[[#This Row],[1Y Return vs Nifty]]-AVERAGE(Table2[1Y Return vs Nifty]))/_xlfn.STDEV.P(Table2[1Y Return vs Nifty])</f>
        <v>-0.28722783943375163</v>
      </c>
      <c r="I332">
        <v>-1.9006707845238</v>
      </c>
      <c r="J332">
        <f>(Table2[[#This Row],[1M Return vs Nifty]]-AVERAGE(Table2[1M Return vs Nifty]))/_xlfn.STDEV.P(Table2[1M Return vs Nifty])</f>
        <v>-0.67591846157549962</v>
      </c>
      <c r="K332">
        <v>-20.240227369698601</v>
      </c>
      <c r="L332">
        <f>(Table2[[#This Row],[6M Return vs Nifty]]-AVERAGE(Table2[6M Return vs Nifty]))/_xlfn.STDEV.P(Table2[6M Return vs Nifty])</f>
        <v>-0.89036860462167844</v>
      </c>
      <c r="M332">
        <v>-0.85531065898974801</v>
      </c>
      <c r="N332">
        <f>(Table2[[#This Row],[1W Return vs Nifty]]-AVERAGE(Table2[1W Return vs Nifty]))/_xlfn.STDEV.P(Table2[1W Return vs Nifty])</f>
        <v>-0.4309232066962756</v>
      </c>
      <c r="O332">
        <v>1913.93</v>
      </c>
      <c r="P332">
        <v>2008.3028944151399</v>
      </c>
      <c r="Q332">
        <v>1930.5376859287501</v>
      </c>
      <c r="R332">
        <v>46.397080925528698</v>
      </c>
      <c r="S332" s="1">
        <f>(Table2[[#This Row],[Close Price]]-Table2[[#This Row],[20D EMA]])/Table2[[#This Row],[20D EMA]]</f>
        <v>-1.6003720094256376E-2</v>
      </c>
      <c r="T332" s="1">
        <f>(Table2[[#This Row],[Close Price]]-Table2[[#This Row],[50D EMA]])/Table2[[#This Row],[50D EMA]]</f>
        <v>-6.2243048477776272E-2</v>
      </c>
      <c r="U332" s="1">
        <f>(Table2[[#This Row],[Close Price]]-Table2[[#This Row],[200D EMA]])/Table2[[#This Row],[200D EMA]]</f>
        <v>-2.4468668119278308E-2</v>
      </c>
      <c r="V332">
        <v>0.39059075052187497</v>
      </c>
      <c r="W332">
        <v>1858.85</v>
      </c>
      <c r="X332">
        <v>1965</v>
      </c>
      <c r="Y332">
        <v>1858.85</v>
      </c>
      <c r="Z332">
        <v>1965</v>
      </c>
      <c r="AA332">
        <v>1858.85</v>
      </c>
      <c r="AB332">
        <v>1965</v>
      </c>
      <c r="AC332" s="1">
        <f>(Table2[[#This Row],[Close Price]]/Table2[[#This Row],[Day Low]])-1</f>
        <v>1.3153293703096036E-2</v>
      </c>
      <c r="AD332" s="1">
        <f>(Table2[[#This Row],[Day High]]/Table2[[#This Row],[Close Price]])-1</f>
        <v>4.3381298784049394E-2</v>
      </c>
      <c r="AE332" s="1">
        <f>(Table2[[#This Row],[Close Price]]/Table2[[#This Row],[Current Week Low]])-1</f>
        <v>1.3153293703096036E-2</v>
      </c>
      <c r="AF332" s="1">
        <f>(Table2[[#This Row],[Current Week High]]/Table2[[#This Row],[Close Price]])-1</f>
        <v>4.3381298784049394E-2</v>
      </c>
      <c r="AG332" s="1">
        <f>(Table2[[#This Row],[Close Price]]/Table2[[#This Row],[Current Month Low]])-1</f>
        <v>1.3153293703096036E-2</v>
      </c>
      <c r="AH332" s="1">
        <f>(Table2[[#This Row],[Current Month High]]/Table2[[#This Row],[Close Price]])-1</f>
        <v>4.3381298784049394E-2</v>
      </c>
      <c r="AI332">
        <v>30.1093824669463</v>
      </c>
      <c r="AJ332">
        <v>45.969617113625702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-0.17</v>
      </c>
      <c r="AM332" t="s">
        <v>3216</v>
      </c>
      <c r="AN332">
        <v>2.4500000000000002</v>
      </c>
      <c r="AO332" t="s">
        <v>3215</v>
      </c>
      <c r="AP332">
        <v>0.24898781453010199</v>
      </c>
      <c r="AQ332">
        <f>(Table2[[#This Row],[Sharpe Ratio]]-AVERAGE(Table2[Sharpe Ratio]))/_xlfn.STDEV.P(Table2[Sharpe Ratio])</f>
        <v>2.2545492072286351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404</v>
      </c>
      <c r="AT332">
        <f>_xlfn.RANK.AVG(Table2[[#This Row],[6M Return vs Nifty Z-Score]],Table2[6M Return vs Nifty Z-Score])</f>
        <v>638</v>
      </c>
      <c r="AU332">
        <f>_xlfn.RANK.AVG(Table2[[#This Row],[Sharpe Ratio Z-Score]],Table2[Sharpe Ratio Z-Score])</f>
        <v>6</v>
      </c>
      <c r="AV332">
        <f>(Table2[[#This Row],[Rank 1Y]]+Table2[[#This Row],[Rank 6M]]+Table2[[#This Row],[Rank Sharpe]])/3</f>
        <v>349.33333333333331</v>
      </c>
    </row>
    <row r="333" spans="1:48" x14ac:dyDescent="0.3">
      <c r="A333" t="s">
        <v>266</v>
      </c>
      <c r="B333" t="s">
        <v>267</v>
      </c>
      <c r="C333" t="s">
        <v>3160</v>
      </c>
      <c r="D333" t="s">
        <v>51</v>
      </c>
      <c r="E333">
        <v>97639.915219650007</v>
      </c>
      <c r="F333">
        <v>970.35</v>
      </c>
      <c r="G333">
        <v>30.153832533560401</v>
      </c>
      <c r="H333">
        <f>(Table2[[#This Row],[1Y Return vs Nifty]]-AVERAGE(Table2[1Y Return vs Nifty]))/_xlfn.STDEV.P(Table2[1Y Return vs Nifty])</f>
        <v>0.16900740086795371</v>
      </c>
      <c r="I333">
        <v>-3.34115703547881</v>
      </c>
      <c r="J333">
        <f>(Table2[[#This Row],[1M Return vs Nifty]]-AVERAGE(Table2[1M Return vs Nifty]))/_xlfn.STDEV.P(Table2[1M Return vs Nifty])</f>
        <v>-0.81588637933696928</v>
      </c>
      <c r="K333">
        <v>-11.781123767656601</v>
      </c>
      <c r="L333">
        <f>(Table2[[#This Row],[6M Return vs Nifty]]-AVERAGE(Table2[6M Return vs Nifty]))/_xlfn.STDEV.P(Table2[6M Return vs Nifty])</f>
        <v>-0.61203851040877888</v>
      </c>
      <c r="M333">
        <v>-3.1675639290061399</v>
      </c>
      <c r="N333">
        <f>(Table2[[#This Row],[1W Return vs Nifty]]-AVERAGE(Table2[1W Return vs Nifty]))/_xlfn.STDEV.P(Table2[1W Return vs Nifty])</f>
        <v>-1.0255583726634099</v>
      </c>
      <c r="O333">
        <v>1006.78</v>
      </c>
      <c r="P333">
        <v>1046.56006261681</v>
      </c>
      <c r="Q333">
        <v>997.954697060802</v>
      </c>
      <c r="R333">
        <v>29.778975873194</v>
      </c>
      <c r="S333" s="1">
        <f>(Table2[[#This Row],[Close Price]]-Table2[[#This Row],[20D EMA]])/Table2[[#This Row],[20D EMA]]</f>
        <v>-3.6184667951290203E-2</v>
      </c>
      <c r="T333" s="1">
        <f>(Table2[[#This Row],[Close Price]]-Table2[[#This Row],[50D EMA]])/Table2[[#This Row],[50D EMA]]</f>
        <v>-7.2819578482915717E-2</v>
      </c>
      <c r="U333" s="1">
        <f>(Table2[[#This Row],[Close Price]]-Table2[[#This Row],[200D EMA]])/Table2[[#This Row],[200D EMA]]</f>
        <v>-2.7661272743245698E-2</v>
      </c>
      <c r="V333">
        <v>0.41587569041505001</v>
      </c>
      <c r="W333">
        <v>965</v>
      </c>
      <c r="X333">
        <v>980.9</v>
      </c>
      <c r="Y333">
        <v>965</v>
      </c>
      <c r="Z333">
        <v>1011.65</v>
      </c>
      <c r="AA333">
        <v>965</v>
      </c>
      <c r="AB333">
        <v>1013.9</v>
      </c>
      <c r="AC333" s="1">
        <f>(Table2[[#This Row],[Close Price]]/Table2[[#This Row],[Day Low]])-1</f>
        <v>5.5440414507772484E-3</v>
      </c>
      <c r="AD333" s="1">
        <f>(Table2[[#This Row],[Day High]]/Table2[[#This Row],[Close Price]])-1</f>
        <v>1.0872365641263482E-2</v>
      </c>
      <c r="AE333" s="1">
        <f>(Table2[[#This Row],[Close Price]]/Table2[[#This Row],[Current Week Low]])-1</f>
        <v>5.5440414507772484E-3</v>
      </c>
      <c r="AF333" s="1">
        <f>(Table2[[#This Row],[Current Week High]]/Table2[[#This Row],[Close Price]])-1</f>
        <v>4.2561962178595314E-2</v>
      </c>
      <c r="AG333" s="1">
        <f>(Table2[[#This Row],[Close Price]]/Table2[[#This Row],[Current Month Low]])-1</f>
        <v>5.5440414507772484E-3</v>
      </c>
      <c r="AH333" s="1">
        <f>(Table2[[#This Row],[Current Month High]]/Table2[[#This Row],[Close Price]])-1</f>
        <v>4.4880713144741513E-2</v>
      </c>
      <c r="AI333">
        <v>36.4765290874426</v>
      </c>
      <c r="AJ333">
        <v>62.2523200401304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-0.2</v>
      </c>
      <c r="AM333" t="s">
        <v>3216</v>
      </c>
      <c r="AN333">
        <v>-3.06</v>
      </c>
      <c r="AO333" t="s">
        <v>3216</v>
      </c>
      <c r="AP333">
        <v>8.6297905949052997E-2</v>
      </c>
      <c r="AQ333">
        <f>(Table2[[#This Row],[Sharpe Ratio]]-AVERAGE(Table2[Sharpe Ratio]))/_xlfn.STDEV.P(Table2[Sharpe Ratio])</f>
        <v>0.31174291712104291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242</v>
      </c>
      <c r="AT333">
        <f>_xlfn.RANK.AVG(Table2[[#This Row],[6M Return vs Nifty Z-Score]],Table2[6M Return vs Nifty Z-Score])</f>
        <v>544</v>
      </c>
      <c r="AU333">
        <f>_xlfn.RANK.AVG(Table2[[#This Row],[Sharpe Ratio Z-Score]],Table2[Sharpe Ratio Z-Score])</f>
        <v>263</v>
      </c>
      <c r="AV333">
        <f>(Table2[[#This Row],[Rank 1Y]]+Table2[[#This Row],[Rank 6M]]+Table2[[#This Row],[Rank Sharpe]])/3</f>
        <v>349.66666666666669</v>
      </c>
    </row>
    <row r="334" spans="1:48" x14ac:dyDescent="0.3">
      <c r="A334" t="s">
        <v>1831</v>
      </c>
      <c r="B334" t="s">
        <v>1832</v>
      </c>
      <c r="C334" t="s">
        <v>3170</v>
      </c>
      <c r="D334" t="s">
        <v>477</v>
      </c>
      <c r="E334">
        <v>4264.6979147399998</v>
      </c>
      <c r="F334">
        <v>372.3</v>
      </c>
      <c r="G334">
        <v>-2.64927282336195</v>
      </c>
      <c r="H334">
        <f>(Table2[[#This Row],[1Y Return vs Nifty]]-AVERAGE(Table2[1Y Return vs Nifty]))/_xlfn.STDEV.P(Table2[1Y Return vs Nifty])</f>
        <v>-0.42934357090414743</v>
      </c>
      <c r="I334">
        <v>2.8008645294604202</v>
      </c>
      <c r="J334">
        <f>(Table2[[#This Row],[1M Return vs Nifty]]-AVERAGE(Table2[1M Return vs Nifty]))/_xlfn.STDEV.P(Table2[1M Return vs Nifty])</f>
        <v>-0.21908375888805121</v>
      </c>
      <c r="K334">
        <v>-3.3286079618772502</v>
      </c>
      <c r="L334">
        <f>(Table2[[#This Row],[6M Return vs Nifty]]-AVERAGE(Table2[6M Return vs Nifty]))/_xlfn.STDEV.P(Table2[6M Return vs Nifty])</f>
        <v>-0.33392517461860333</v>
      </c>
      <c r="M334">
        <v>0.33912754160632602</v>
      </c>
      <c r="N334">
        <f>(Table2[[#This Row],[1W Return vs Nifty]]-AVERAGE(Table2[1W Return vs Nifty]))/_xlfn.STDEV.P(Table2[1W Return vs Nifty])</f>
        <v>-0.12375315449697796</v>
      </c>
      <c r="O334">
        <v>379.67</v>
      </c>
      <c r="P334">
        <v>383.36519117993601</v>
      </c>
      <c r="Q334">
        <v>370.14036800748102</v>
      </c>
      <c r="R334">
        <v>43.924851370655801</v>
      </c>
      <c r="S334" s="1">
        <f>(Table2[[#This Row],[Close Price]]-Table2[[#This Row],[20D EMA]])/Table2[[#This Row],[20D EMA]]</f>
        <v>-1.9411594279242512E-2</v>
      </c>
      <c r="T334" s="1">
        <f>(Table2[[#This Row],[Close Price]]-Table2[[#This Row],[50D EMA]])/Table2[[#This Row],[50D EMA]]</f>
        <v>-2.8863317365562392E-2</v>
      </c>
      <c r="U334" s="1">
        <f>(Table2[[#This Row],[Close Price]]-Table2[[#This Row],[200D EMA]])/Table2[[#This Row],[200D EMA]]</f>
        <v>5.8346297220824806E-3</v>
      </c>
      <c r="V334">
        <v>0.37765697773267898</v>
      </c>
      <c r="W334">
        <v>368.65</v>
      </c>
      <c r="X334">
        <v>380.4</v>
      </c>
      <c r="Y334">
        <v>363</v>
      </c>
      <c r="Z334">
        <v>383.9</v>
      </c>
      <c r="AA334">
        <v>363</v>
      </c>
      <c r="AB334">
        <v>383.9</v>
      </c>
      <c r="AC334" s="1">
        <f>(Table2[[#This Row],[Close Price]]/Table2[[#This Row],[Day Low]])-1</f>
        <v>9.9009900990099098E-3</v>
      </c>
      <c r="AD334" s="1">
        <f>(Table2[[#This Row],[Day High]]/Table2[[#This Row],[Close Price]])-1</f>
        <v>2.1756647864625167E-2</v>
      </c>
      <c r="AE334" s="1">
        <f>(Table2[[#This Row],[Close Price]]/Table2[[#This Row],[Current Week Low]])-1</f>
        <v>2.5619834710743916E-2</v>
      </c>
      <c r="AF334" s="1">
        <f>(Table2[[#This Row],[Current Week High]]/Table2[[#This Row],[Close Price]])-1</f>
        <v>3.1157668546870632E-2</v>
      </c>
      <c r="AG334" s="1">
        <f>(Table2[[#This Row],[Close Price]]/Table2[[#This Row],[Current Month Low]])-1</f>
        <v>2.5619834710743916E-2</v>
      </c>
      <c r="AH334" s="1">
        <f>(Table2[[#This Row],[Current Month High]]/Table2[[#This Row],[Close Price]])-1</f>
        <v>3.1157668546870632E-2</v>
      </c>
      <c r="AI334">
        <v>23.247381144238499</v>
      </c>
      <c r="AJ334">
        <v>22.547728768926898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0.08</v>
      </c>
      <c r="AM334" t="s">
        <v>3215</v>
      </c>
      <c r="AN334">
        <v>-2.44</v>
      </c>
      <c r="AO334" t="s">
        <v>3216</v>
      </c>
      <c r="AP334">
        <v>0.122493360652834</v>
      </c>
      <c r="AQ334">
        <f>(Table2[[#This Row],[Sharpe Ratio]]-AVERAGE(Table2[Sharpe Ratio]))/_xlfn.STDEV.P(Table2[Sharpe Ratio])</f>
        <v>0.74398089478748008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470</v>
      </c>
      <c r="AT334">
        <f>_xlfn.RANK.AVG(Table2[[#This Row],[6M Return vs Nifty Z-Score]],Table2[6M Return vs Nifty Z-Score])</f>
        <v>422</v>
      </c>
      <c r="AU334">
        <f>_xlfn.RANK.AVG(Table2[[#This Row],[Sharpe Ratio Z-Score]],Table2[Sharpe Ratio Z-Score])</f>
        <v>160</v>
      </c>
      <c r="AV334">
        <f>(Table2[[#This Row],[Rank 1Y]]+Table2[[#This Row],[Rank 6M]]+Table2[[#This Row],[Rank Sharpe]])/3</f>
        <v>350.66666666666669</v>
      </c>
    </row>
    <row r="335" spans="1:48" x14ac:dyDescent="0.3">
      <c r="A335" t="s">
        <v>1282</v>
      </c>
      <c r="B335" t="s">
        <v>1283</v>
      </c>
      <c r="C335" t="s">
        <v>3170</v>
      </c>
      <c r="D335" t="s">
        <v>403</v>
      </c>
      <c r="E335">
        <v>9082.4411903</v>
      </c>
      <c r="F335">
        <v>164.63</v>
      </c>
      <c r="G335">
        <v>2.1016520391437501</v>
      </c>
      <c r="H335">
        <f>(Table2[[#This Row],[1Y Return vs Nifty]]-AVERAGE(Table2[1Y Return vs Nifty]))/_xlfn.STDEV.P(Table2[1Y Return vs Nifty])</f>
        <v>-0.34268346731439292</v>
      </c>
      <c r="I335">
        <v>7.4946783496467999</v>
      </c>
      <c r="J335">
        <f>(Table2[[#This Row],[1M Return vs Nifty]]-AVERAGE(Table2[1M Return vs Nifty]))/_xlfn.STDEV.P(Table2[1M Return vs Nifty])</f>
        <v>0.2370006683919261</v>
      </c>
      <c r="K335">
        <v>4.7554854329722396</v>
      </c>
      <c r="L335">
        <f>(Table2[[#This Row],[6M Return vs Nifty]]-AVERAGE(Table2[6M Return vs Nifty]))/_xlfn.STDEV.P(Table2[6M Return vs Nifty])</f>
        <v>-6.7934050491552322E-2</v>
      </c>
      <c r="M335">
        <v>5.54534529625235</v>
      </c>
      <c r="N335">
        <f>(Table2[[#This Row],[1W Return vs Nifty]]-AVERAGE(Table2[1W Return vs Nifty]))/_xlfn.STDEV.P(Table2[1W Return vs Nifty])</f>
        <v>1.2151140875733653</v>
      </c>
      <c r="O335">
        <v>165.4</v>
      </c>
      <c r="P335">
        <v>174.295603084455</v>
      </c>
      <c r="Q335">
        <v>170.60499640166299</v>
      </c>
      <c r="R335">
        <v>51.452575643658299</v>
      </c>
      <c r="S335" s="1">
        <f>(Table2[[#This Row],[Close Price]]-Table2[[#This Row],[20D EMA]])/Table2[[#This Row],[20D EMA]]</f>
        <v>-4.6553808948005451E-3</v>
      </c>
      <c r="T335" s="1">
        <f>(Table2[[#This Row],[Close Price]]-Table2[[#This Row],[50D EMA]])/Table2[[#This Row],[50D EMA]]</f>
        <v>-5.5455231878520361E-2</v>
      </c>
      <c r="U335" s="1">
        <f>(Table2[[#This Row],[Close Price]]-Table2[[#This Row],[200D EMA]])/Table2[[#This Row],[200D EMA]]</f>
        <v>-3.5022399857480083E-2</v>
      </c>
      <c r="V335">
        <v>0.65941090249659995</v>
      </c>
      <c r="W335">
        <v>164</v>
      </c>
      <c r="X335">
        <v>170.9</v>
      </c>
      <c r="Y335">
        <v>156.19999999999999</v>
      </c>
      <c r="Z335">
        <v>173.4</v>
      </c>
      <c r="AA335">
        <v>156.19999999999999</v>
      </c>
      <c r="AB335">
        <v>173.4</v>
      </c>
      <c r="AC335" s="1">
        <f>(Table2[[#This Row],[Close Price]]/Table2[[#This Row],[Day Low]])-1</f>
        <v>3.8414634146342053E-3</v>
      </c>
      <c r="AD335" s="1">
        <f>(Table2[[#This Row],[Day High]]/Table2[[#This Row],[Close Price]])-1</f>
        <v>3.8085403632387882E-2</v>
      </c>
      <c r="AE335" s="1">
        <f>(Table2[[#This Row],[Close Price]]/Table2[[#This Row],[Current Week Low]])-1</f>
        <v>5.3969270166453365E-2</v>
      </c>
      <c r="AF335" s="1">
        <f>(Table2[[#This Row],[Current Week High]]/Table2[[#This Row],[Close Price]])-1</f>
        <v>5.327097126890612E-2</v>
      </c>
      <c r="AG335" s="1">
        <f>(Table2[[#This Row],[Close Price]]/Table2[[#This Row],[Current Month Low]])-1</f>
        <v>5.3969270166453365E-2</v>
      </c>
      <c r="AH335" s="1">
        <f>(Table2[[#This Row],[Current Month High]]/Table2[[#This Row],[Close Price]])-1</f>
        <v>5.327097126890612E-2</v>
      </c>
      <c r="AI335">
        <v>48.818562837878801</v>
      </c>
      <c r="AJ335">
        <v>39.045608108107999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-0.13</v>
      </c>
      <c r="AM335" t="s">
        <v>3216</v>
      </c>
      <c r="AN335">
        <v>3.58</v>
      </c>
      <c r="AO335" t="s">
        <v>3215</v>
      </c>
      <c r="AP335">
        <v>7.9578087699871E-2</v>
      </c>
      <c r="AQ335">
        <f>(Table2[[#This Row],[Sharpe Ratio]]-AVERAGE(Table2[Sharpe Ratio]))/_xlfn.STDEV.P(Table2[Sharpe Ratio])</f>
        <v>0.23149635925671985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431</v>
      </c>
      <c r="AT335">
        <f>_xlfn.RANK.AVG(Table2[[#This Row],[6M Return vs Nifty Z-Score]],Table2[6M Return vs Nifty Z-Score])</f>
        <v>339</v>
      </c>
      <c r="AU335">
        <f>_xlfn.RANK.AVG(Table2[[#This Row],[Sharpe Ratio Z-Score]],Table2[Sharpe Ratio Z-Score])</f>
        <v>283</v>
      </c>
      <c r="AV335">
        <f>(Table2[[#This Row],[Rank 1Y]]+Table2[[#This Row],[Rank 6M]]+Table2[[#This Row],[Rank Sharpe]])/3</f>
        <v>351</v>
      </c>
    </row>
    <row r="336" spans="1:48" x14ac:dyDescent="0.3">
      <c r="A336" t="s">
        <v>1432</v>
      </c>
      <c r="B336" t="s">
        <v>1433</v>
      </c>
      <c r="C336" t="s">
        <v>3173</v>
      </c>
      <c r="D336" t="s">
        <v>1434</v>
      </c>
      <c r="E336">
        <v>7405.4234679600004</v>
      </c>
      <c r="F336">
        <v>437.15</v>
      </c>
      <c r="G336">
        <v>-5.51888739356525</v>
      </c>
      <c r="H336">
        <f>(Table2[[#This Row],[1Y Return vs Nifty]]-AVERAGE(Table2[1Y Return vs Nifty]))/_xlfn.STDEV.P(Table2[1Y Return vs Nifty])</f>
        <v>-0.48168729409772559</v>
      </c>
      <c r="I336">
        <v>-4.3743297365054197</v>
      </c>
      <c r="J336">
        <f>(Table2[[#This Row],[1M Return vs Nifty]]-AVERAGE(Table2[1M Return vs Nifty]))/_xlfn.STDEV.P(Table2[1M Return vs Nifty])</f>
        <v>-0.91627680760715546</v>
      </c>
      <c r="K336">
        <v>9.9208123362208394</v>
      </c>
      <c r="L336">
        <f>(Table2[[#This Row],[6M Return vs Nifty]]-AVERAGE(Table2[6M Return vs Nifty]))/_xlfn.STDEV.P(Table2[6M Return vs Nifty])</f>
        <v>0.10202082785685329</v>
      </c>
      <c r="M336">
        <v>-2.2134336161535599</v>
      </c>
      <c r="N336">
        <f>(Table2[[#This Row],[1W Return vs Nifty]]-AVERAGE(Table2[1W Return vs Nifty]))/_xlfn.STDEV.P(Table2[1W Return vs Nifty])</f>
        <v>-0.78018757168132469</v>
      </c>
      <c r="O336">
        <v>460.4</v>
      </c>
      <c r="P336">
        <v>468.29333475733699</v>
      </c>
      <c r="Q336">
        <v>445.80454773664002</v>
      </c>
      <c r="R336">
        <v>28.321323637538701</v>
      </c>
      <c r="S336" s="1">
        <f>(Table2[[#This Row],[Close Price]]-Table2[[#This Row],[20D EMA]])/Table2[[#This Row],[20D EMA]]</f>
        <v>-5.0499565595134667E-2</v>
      </c>
      <c r="T336" s="1">
        <f>(Table2[[#This Row],[Close Price]]-Table2[[#This Row],[50D EMA]])/Table2[[#This Row],[50D EMA]]</f>
        <v>-6.6503903527636271E-2</v>
      </c>
      <c r="U336" s="1">
        <f>(Table2[[#This Row],[Close Price]]-Table2[[#This Row],[200D EMA]])/Table2[[#This Row],[200D EMA]]</f>
        <v>-1.9413323126871135E-2</v>
      </c>
      <c r="V336">
        <v>0.65106940285197901</v>
      </c>
      <c r="W336">
        <v>435.15</v>
      </c>
      <c r="X336">
        <v>453.2</v>
      </c>
      <c r="Y336">
        <v>426</v>
      </c>
      <c r="Z336">
        <v>468.35</v>
      </c>
      <c r="AA336">
        <v>426</v>
      </c>
      <c r="AB336">
        <v>468.35</v>
      </c>
      <c r="AC336" s="1">
        <f>(Table2[[#This Row],[Close Price]]/Table2[[#This Row],[Day Low]])-1</f>
        <v>4.5961162817418355E-3</v>
      </c>
      <c r="AD336" s="1">
        <f>(Table2[[#This Row],[Day High]]/Table2[[#This Row],[Close Price]])-1</f>
        <v>3.6715086354798254E-2</v>
      </c>
      <c r="AE336" s="1">
        <f>(Table2[[#This Row],[Close Price]]/Table2[[#This Row],[Current Week Low]])-1</f>
        <v>2.6173708920187666E-2</v>
      </c>
      <c r="AF336" s="1">
        <f>(Table2[[#This Row],[Current Week High]]/Table2[[#This Row],[Close Price]])-1</f>
        <v>7.1371382820542228E-2</v>
      </c>
      <c r="AG336" s="1">
        <f>(Table2[[#This Row],[Close Price]]/Table2[[#This Row],[Current Month Low]])-1</f>
        <v>2.6173708920187666E-2</v>
      </c>
      <c r="AH336" s="1">
        <f>(Table2[[#This Row],[Current Month High]]/Table2[[#This Row],[Close Price]])-1</f>
        <v>7.1371382820542228E-2</v>
      </c>
      <c r="AI336">
        <v>46.1168935148118</v>
      </c>
      <c r="AJ336">
        <v>36.994672516452397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-0.03</v>
      </c>
      <c r="AM336" t="s">
        <v>3216</v>
      </c>
      <c r="AN336">
        <v>-4.96</v>
      </c>
      <c r="AO336" t="s">
        <v>3216</v>
      </c>
      <c r="AP336">
        <v>7.7856446184551995E-2</v>
      </c>
      <c r="AQ336">
        <f>(Table2[[#This Row],[Sharpe Ratio]]-AVERAGE(Table2[Sharpe Ratio]))/_xlfn.STDEV.P(Table2[Sharpe Ratio])</f>
        <v>0.21093690357538725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491</v>
      </c>
      <c r="AT336">
        <f>_xlfn.RANK.AVG(Table2[[#This Row],[6M Return vs Nifty Z-Score]],Table2[6M Return vs Nifty Z-Score])</f>
        <v>270</v>
      </c>
      <c r="AU336">
        <f>_xlfn.RANK.AVG(Table2[[#This Row],[Sharpe Ratio Z-Score]],Table2[Sharpe Ratio Z-Score])</f>
        <v>293</v>
      </c>
      <c r="AV336">
        <f>(Table2[[#This Row],[Rank 1Y]]+Table2[[#This Row],[Rank 6M]]+Table2[[#This Row],[Rank Sharpe]])/3</f>
        <v>351.33333333333331</v>
      </c>
    </row>
    <row r="337" spans="1:48" x14ac:dyDescent="0.3">
      <c r="A337" t="s">
        <v>236</v>
      </c>
      <c r="B337" t="s">
        <v>237</v>
      </c>
      <c r="C337" t="s">
        <v>3158</v>
      </c>
      <c r="D337" t="s">
        <v>238</v>
      </c>
      <c r="E337">
        <v>105367.681319845</v>
      </c>
      <c r="F337">
        <v>1448.65</v>
      </c>
      <c r="G337">
        <v>7.5525767356977198</v>
      </c>
      <c r="H337">
        <f>(Table2[[#This Row],[1Y Return vs Nifty]]-AVERAGE(Table2[1Y Return vs Nifty]))/_xlfn.STDEV.P(Table2[1Y Return vs Nifty])</f>
        <v>-0.24325489024062713</v>
      </c>
      <c r="I337">
        <v>-0.30083908332531301</v>
      </c>
      <c r="J337">
        <f>(Table2[[#This Row],[1M Return vs Nifty]]-AVERAGE(Table2[1M Return vs Nifty]))/_xlfn.STDEV.P(Table2[1M Return vs Nifty])</f>
        <v>-0.52046740340879738</v>
      </c>
      <c r="K337">
        <v>8.7585004829288398</v>
      </c>
      <c r="L337">
        <f>(Table2[[#This Row],[6M Return vs Nifty]]-AVERAGE(Table2[6M Return vs Nifty]))/_xlfn.STDEV.P(Table2[6M Return vs Nifty])</f>
        <v>6.3777252313761607E-2</v>
      </c>
      <c r="M337">
        <v>-0.66410678096618203</v>
      </c>
      <c r="N337">
        <f>(Table2[[#This Row],[1W Return vs Nifty]]-AVERAGE(Table2[1W Return vs Nifty]))/_xlfn.STDEV.P(Table2[1W Return vs Nifty])</f>
        <v>-0.38175188484479999</v>
      </c>
      <c r="O337">
        <v>1472.23</v>
      </c>
      <c r="P337">
        <v>1480.18408485483</v>
      </c>
      <c r="Q337">
        <v>1327.48277211647</v>
      </c>
      <c r="R337">
        <v>41.732109710230297</v>
      </c>
      <c r="S337" s="1">
        <f>(Table2[[#This Row],[Close Price]]-Table2[[#This Row],[20D EMA]])/Table2[[#This Row],[20D EMA]]</f>
        <v>-1.6016519158011947E-2</v>
      </c>
      <c r="T337" s="1">
        <f>(Table2[[#This Row],[Close Price]]-Table2[[#This Row],[50D EMA]])/Table2[[#This Row],[50D EMA]]</f>
        <v>-2.1304164243816065E-2</v>
      </c>
      <c r="U337" s="1">
        <f>(Table2[[#This Row],[Close Price]]-Table2[[#This Row],[200D EMA]])/Table2[[#This Row],[200D EMA]]</f>
        <v>9.1275932485622671E-2</v>
      </c>
      <c r="V337">
        <v>0.71389256319346694</v>
      </c>
      <c r="W337">
        <v>1432.95</v>
      </c>
      <c r="X337">
        <v>1455.95</v>
      </c>
      <c r="Y337">
        <v>1418.4</v>
      </c>
      <c r="Z337">
        <v>1465.95</v>
      </c>
      <c r="AA337">
        <v>1418.4</v>
      </c>
      <c r="AB337">
        <v>1474.95</v>
      </c>
      <c r="AC337" s="1">
        <f>(Table2[[#This Row],[Close Price]]/Table2[[#This Row],[Day Low]])-1</f>
        <v>1.0956418577061422E-2</v>
      </c>
      <c r="AD337" s="1">
        <f>(Table2[[#This Row],[Day High]]/Table2[[#This Row],[Close Price]])-1</f>
        <v>5.0391744037552311E-3</v>
      </c>
      <c r="AE337" s="1">
        <f>(Table2[[#This Row],[Close Price]]/Table2[[#This Row],[Current Week Low]])-1</f>
        <v>2.1326847151720285E-2</v>
      </c>
      <c r="AF337" s="1">
        <f>(Table2[[#This Row],[Current Week High]]/Table2[[#This Row],[Close Price]])-1</f>
        <v>1.194215303903623E-2</v>
      </c>
      <c r="AG337" s="1">
        <f>(Table2[[#This Row],[Close Price]]/Table2[[#This Row],[Current Month Low]])-1</f>
        <v>2.1326847151720285E-2</v>
      </c>
      <c r="AH337" s="1">
        <f>(Table2[[#This Row],[Current Month High]]/Table2[[#This Row],[Close Price]])-1</f>
        <v>1.8154833810789306E-2</v>
      </c>
      <c r="AI337">
        <v>13.7265730162565</v>
      </c>
      <c r="AJ337">
        <v>41.476634601298798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0.05</v>
      </c>
      <c r="AM337" t="s">
        <v>3215</v>
      </c>
      <c r="AN337">
        <v>-1.21</v>
      </c>
      <c r="AO337" t="s">
        <v>3216</v>
      </c>
      <c r="AP337">
        <v>4.5011289758578002E-2</v>
      </c>
      <c r="AQ337">
        <f>(Table2[[#This Row],[Sharpe Ratio]]-AVERAGE(Table2[Sharpe Ratio]))/_xlfn.STDEV.P(Table2[Sharpe Ratio])</f>
        <v>-0.18129256572915947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378</v>
      </c>
      <c r="AT337">
        <f>_xlfn.RANK.AVG(Table2[[#This Row],[6M Return vs Nifty Z-Score]],Table2[6M Return vs Nifty Z-Score])</f>
        <v>280</v>
      </c>
      <c r="AU337">
        <f>_xlfn.RANK.AVG(Table2[[#This Row],[Sharpe Ratio Z-Score]],Table2[Sharpe Ratio Z-Score])</f>
        <v>397</v>
      </c>
      <c r="AV337">
        <f>(Table2[[#This Row],[Rank 1Y]]+Table2[[#This Row],[Rank 6M]]+Table2[[#This Row],[Rank Sharpe]])/3</f>
        <v>351.66666666666669</v>
      </c>
    </row>
    <row r="338" spans="1:48" x14ac:dyDescent="0.3">
      <c r="A338" t="s">
        <v>1976</v>
      </c>
      <c r="B338" t="s">
        <v>1977</v>
      </c>
      <c r="C338" t="s">
        <v>3165</v>
      </c>
      <c r="D338" t="s">
        <v>114</v>
      </c>
      <c r="E338">
        <v>3547.5546570000001</v>
      </c>
      <c r="F338">
        <v>615.85</v>
      </c>
      <c r="G338">
        <v>-1.8829718955763299</v>
      </c>
      <c r="H338">
        <f>(Table2[[#This Row],[1Y Return vs Nifty]]-AVERAGE(Table2[1Y Return vs Nifty]))/_xlfn.STDEV.P(Table2[1Y Return vs Nifty])</f>
        <v>-0.41536572033721536</v>
      </c>
      <c r="I338">
        <v>3.16384007324175</v>
      </c>
      <c r="J338">
        <f>(Table2[[#This Row],[1M Return vs Nifty]]-AVERAGE(Table2[1M Return vs Nifty]))/_xlfn.STDEV.P(Table2[1M Return vs Nifty])</f>
        <v>-0.18381446629485401</v>
      </c>
      <c r="K338">
        <v>1.76623669053972</v>
      </c>
      <c r="L338">
        <f>(Table2[[#This Row],[6M Return vs Nifty]]-AVERAGE(Table2[6M Return vs Nifty]))/_xlfn.STDEV.P(Table2[6M Return vs Nifty])</f>
        <v>-0.16628937550568187</v>
      </c>
      <c r="M338">
        <v>-4.9076391444833201</v>
      </c>
      <c r="N338">
        <f>(Table2[[#This Row],[1W Return vs Nifty]]-AVERAGE(Table2[1W Return vs Nifty]))/_xlfn.STDEV.P(Table2[1W Return vs Nifty])</f>
        <v>-1.4730482423796434</v>
      </c>
      <c r="O338">
        <v>645.4</v>
      </c>
      <c r="P338">
        <v>633.30421051739597</v>
      </c>
      <c r="Q338">
        <v>591.13048088067103</v>
      </c>
      <c r="R338">
        <v>37.490822241500801</v>
      </c>
      <c r="S338" s="1">
        <f>(Table2[[#This Row],[Close Price]]-Table2[[#This Row],[20D EMA]])/Table2[[#This Row],[20D EMA]]</f>
        <v>-4.5785559343043007E-2</v>
      </c>
      <c r="T338" s="1">
        <f>(Table2[[#This Row],[Close Price]]-Table2[[#This Row],[50D EMA]])/Table2[[#This Row],[50D EMA]]</f>
        <v>-2.7560547091793744E-2</v>
      </c>
      <c r="U338" s="1">
        <f>(Table2[[#This Row],[Close Price]]-Table2[[#This Row],[200D EMA]])/Table2[[#This Row],[200D EMA]]</f>
        <v>4.1817365063803937E-2</v>
      </c>
      <c r="V338">
        <v>0.65010377432323996</v>
      </c>
      <c r="W338">
        <v>613.20000000000005</v>
      </c>
      <c r="X338">
        <v>637.85</v>
      </c>
      <c r="Y338">
        <v>613.20000000000005</v>
      </c>
      <c r="Z338">
        <v>682</v>
      </c>
      <c r="AA338">
        <v>613.20000000000005</v>
      </c>
      <c r="AB338">
        <v>684.9</v>
      </c>
      <c r="AC338" s="1">
        <f>(Table2[[#This Row],[Close Price]]/Table2[[#This Row],[Day Low]])-1</f>
        <v>4.3215916503587248E-3</v>
      </c>
      <c r="AD338" s="1">
        <f>(Table2[[#This Row],[Day High]]/Table2[[#This Row],[Close Price]])-1</f>
        <v>3.5722984492977172E-2</v>
      </c>
      <c r="AE338" s="1">
        <f>(Table2[[#This Row],[Close Price]]/Table2[[#This Row],[Current Week Low]])-1</f>
        <v>4.3215916503587248E-3</v>
      </c>
      <c r="AF338" s="1">
        <f>(Table2[[#This Row],[Current Week High]]/Table2[[#This Row],[Close Price]])-1</f>
        <v>0.10741251928229278</v>
      </c>
      <c r="AG338" s="1">
        <f>(Table2[[#This Row],[Close Price]]/Table2[[#This Row],[Current Month Low]])-1</f>
        <v>4.3215916503587248E-3</v>
      </c>
      <c r="AH338" s="1">
        <f>(Table2[[#This Row],[Current Month High]]/Table2[[#This Row],[Close Price]])-1</f>
        <v>0.11212145814727603</v>
      </c>
      <c r="AI338">
        <v>18.502882195339701</v>
      </c>
      <c r="AJ338">
        <v>33.880434782608603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0.02</v>
      </c>
      <c r="AM338" t="s">
        <v>3215</v>
      </c>
      <c r="AN338">
        <v>-5.47</v>
      </c>
      <c r="AO338" t="s">
        <v>3216</v>
      </c>
      <c r="AP338">
        <v>0.100538028271242</v>
      </c>
      <c r="AQ338">
        <f>(Table2[[#This Row],[Sharpe Ratio]]-AVERAGE(Table2[Sharpe Ratio]))/_xlfn.STDEV.P(Table2[Sharpe Ratio])</f>
        <v>0.48179525448324478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-1.7567225500341499</v>
      </c>
      <c r="AS338">
        <f>_xlfn.RANK.AVG(Table2[[#This Row],[1Y Return vs Nifty Z-Score]],Table2[1Y Return vs Nifty Z-Score])</f>
        <v>463</v>
      </c>
      <c r="AT338">
        <f>_xlfn.RANK.AVG(Table2[[#This Row],[6M Return vs Nifty Z-Score]],Table2[6M Return vs Nifty Z-Score])</f>
        <v>367</v>
      </c>
      <c r="AU338">
        <f>_xlfn.RANK.AVG(Table2[[#This Row],[Sharpe Ratio Z-Score]],Table2[Sharpe Ratio Z-Score])</f>
        <v>228</v>
      </c>
      <c r="AV338">
        <f>(Table2[[#This Row],[Rank 1Y]]+Table2[[#This Row],[Rank 6M]]+Table2[[#This Row],[Rank Sharpe]])/3</f>
        <v>352.66666666666669</v>
      </c>
    </row>
    <row r="339" spans="1:48" x14ac:dyDescent="0.3">
      <c r="A339" t="s">
        <v>1233</v>
      </c>
      <c r="B339" t="s">
        <v>1234</v>
      </c>
      <c r="C339" t="s">
        <v>3168</v>
      </c>
      <c r="D339" t="s">
        <v>128</v>
      </c>
      <c r="E339">
        <v>9512.1807431100005</v>
      </c>
      <c r="F339">
        <v>1118.55</v>
      </c>
      <c r="G339">
        <v>32.408054969570202</v>
      </c>
      <c r="H339">
        <f>(Table2[[#This Row],[1Y Return vs Nifty]]-AVERAGE(Table2[1Y Return vs Nifty]))/_xlfn.STDEV.P(Table2[1Y Return vs Nifty])</f>
        <v>0.21012595261788128</v>
      </c>
      <c r="I339">
        <v>2.8221479863581198</v>
      </c>
      <c r="J339">
        <f>(Table2[[#This Row],[1M Return vs Nifty]]-AVERAGE(Table2[1M Return vs Nifty]))/_xlfn.STDEV.P(Table2[1M Return vs Nifty])</f>
        <v>-0.21701570642121093</v>
      </c>
      <c r="K339">
        <v>-1.38579254153483</v>
      </c>
      <c r="L339">
        <f>(Table2[[#This Row],[6M Return vs Nifty]]-AVERAGE(Table2[6M Return vs Nifty]))/_xlfn.STDEV.P(Table2[6M Return vs Nifty])</f>
        <v>-0.27000067098069469</v>
      </c>
      <c r="M339">
        <v>4.1275176364104299E-2</v>
      </c>
      <c r="N339">
        <f>(Table2[[#This Row],[1W Return vs Nifty]]-AVERAGE(Table2[1W Return vs Nifty]))/_xlfn.STDEV.P(Table2[1W Return vs Nifty])</f>
        <v>-0.20035094459903563</v>
      </c>
      <c r="O339">
        <v>1145.27</v>
      </c>
      <c r="P339">
        <v>1167.1320461898299</v>
      </c>
      <c r="Q339">
        <v>1063.51075885266</v>
      </c>
      <c r="R339">
        <v>44.454883213355401</v>
      </c>
      <c r="S339" s="1">
        <f>(Table2[[#This Row],[Close Price]]-Table2[[#This Row],[20D EMA]])/Table2[[#This Row],[20D EMA]]</f>
        <v>-2.3330742968906918E-2</v>
      </c>
      <c r="T339" s="1">
        <f>(Table2[[#This Row],[Close Price]]-Table2[[#This Row],[50D EMA]])/Table2[[#This Row],[50D EMA]]</f>
        <v>-4.1625149740707447E-2</v>
      </c>
      <c r="U339" s="1">
        <f>(Table2[[#This Row],[Close Price]]-Table2[[#This Row],[200D EMA]])/Table2[[#This Row],[200D EMA]]</f>
        <v>5.1752406535799891E-2</v>
      </c>
      <c r="V339">
        <v>0.46850934130340199</v>
      </c>
      <c r="W339">
        <v>1110</v>
      </c>
      <c r="X339">
        <v>1147.95</v>
      </c>
      <c r="Y339">
        <v>1097.9000000000001</v>
      </c>
      <c r="Z339">
        <v>1182.8</v>
      </c>
      <c r="AA339">
        <v>1097.9000000000001</v>
      </c>
      <c r="AB339">
        <v>1182.8</v>
      </c>
      <c r="AC339" s="1">
        <f>(Table2[[#This Row],[Close Price]]/Table2[[#This Row],[Day Low]])-1</f>
        <v>7.7027027027025685E-3</v>
      </c>
      <c r="AD339" s="1">
        <f>(Table2[[#This Row],[Day High]]/Table2[[#This Row],[Close Price]])-1</f>
        <v>2.6284028429663486E-2</v>
      </c>
      <c r="AE339" s="1">
        <f>(Table2[[#This Row],[Close Price]]/Table2[[#This Row],[Current Week Low]])-1</f>
        <v>1.8808634666180657E-2</v>
      </c>
      <c r="AF339" s="1">
        <f>(Table2[[#This Row],[Current Week High]]/Table2[[#This Row],[Close Price]])-1</f>
        <v>5.744043627911144E-2</v>
      </c>
      <c r="AG339" s="1">
        <f>(Table2[[#This Row],[Close Price]]/Table2[[#This Row],[Current Month Low]])-1</f>
        <v>1.8808634666180657E-2</v>
      </c>
      <c r="AH339" s="1">
        <f>(Table2[[#This Row],[Current Month High]]/Table2[[#This Row],[Close Price]])-1</f>
        <v>5.744043627911144E-2</v>
      </c>
      <c r="AI339">
        <v>24.715032855035499</v>
      </c>
      <c r="AJ339">
        <v>60.711206896551701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-0.16</v>
      </c>
      <c r="AM339" t="s">
        <v>3216</v>
      </c>
      <c r="AN339">
        <v>-3.29</v>
      </c>
      <c r="AO339" t="s">
        <v>3216</v>
      </c>
      <c r="AP339">
        <v>3.4030983038772999E-2</v>
      </c>
      <c r="AQ339">
        <f>(Table2[[#This Row],[Sharpe Ratio]]-AVERAGE(Table2[Sharpe Ratio]))/_xlfn.STDEV.P(Table2[Sharpe Ratio])</f>
        <v>-0.31241691848469821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233</v>
      </c>
      <c r="AT339">
        <f>_xlfn.RANK.AVG(Table2[[#This Row],[6M Return vs Nifty Z-Score]],Table2[6M Return vs Nifty Z-Score])</f>
        <v>403</v>
      </c>
      <c r="AU339">
        <f>_xlfn.RANK.AVG(Table2[[#This Row],[Sharpe Ratio Z-Score]],Table2[Sharpe Ratio Z-Score])</f>
        <v>424</v>
      </c>
      <c r="AV339">
        <f>(Table2[[#This Row],[Rank 1Y]]+Table2[[#This Row],[Rank 6M]]+Table2[[#This Row],[Rank Sharpe]])/3</f>
        <v>353.33333333333331</v>
      </c>
    </row>
    <row r="340" spans="1:48" x14ac:dyDescent="0.3">
      <c r="A340" t="s">
        <v>712</v>
      </c>
      <c r="B340" t="s">
        <v>713</v>
      </c>
      <c r="C340" t="s">
        <v>3165</v>
      </c>
      <c r="D340" t="s">
        <v>468</v>
      </c>
      <c r="E340">
        <v>25361.037899999999</v>
      </c>
      <c r="F340">
        <v>3618.25</v>
      </c>
      <c r="G340">
        <v>-15.7295410252843</v>
      </c>
      <c r="H340">
        <f>(Table2[[#This Row],[1Y Return vs Nifty]]-AVERAGE(Table2[1Y Return vs Nifty]))/_xlfn.STDEV.P(Table2[1Y Return vs Nifty])</f>
        <v>-0.66793656703975046</v>
      </c>
      <c r="I340">
        <v>6.9773113439383696</v>
      </c>
      <c r="J340">
        <f>(Table2[[#This Row],[1M Return vs Nifty]]-AVERAGE(Table2[1M Return vs Nifty]))/_xlfn.STDEV.P(Table2[1M Return vs Nifty])</f>
        <v>0.1867296002304035</v>
      </c>
      <c r="K340">
        <v>6.42364861117305</v>
      </c>
      <c r="L340">
        <f>(Table2[[#This Row],[6M Return vs Nifty]]-AVERAGE(Table2[6M Return vs Nifty]))/_xlfn.STDEV.P(Table2[6M Return vs Nifty])</f>
        <v>-1.3046436343045958E-2</v>
      </c>
      <c r="M340">
        <v>0.46443765130244402</v>
      </c>
      <c r="N340">
        <f>(Table2[[#This Row],[1W Return vs Nifty]]-AVERAGE(Table2[1W Return vs Nifty]))/_xlfn.STDEV.P(Table2[1W Return vs Nifty])</f>
        <v>-9.1527533349523529E-2</v>
      </c>
      <c r="O340">
        <v>3623.36</v>
      </c>
      <c r="P340">
        <v>3617.4179493012398</v>
      </c>
      <c r="Q340">
        <v>3399.49413307635</v>
      </c>
      <c r="R340">
        <v>47.6435639455905</v>
      </c>
      <c r="S340" s="1">
        <f>(Table2[[#This Row],[Close Price]]-Table2[[#This Row],[20D EMA]])/Table2[[#This Row],[20D EMA]]</f>
        <v>-1.4102932085136798E-3</v>
      </c>
      <c r="T340" s="1">
        <f>(Table2[[#This Row],[Close Price]]-Table2[[#This Row],[50D EMA]])/Table2[[#This Row],[50D EMA]]</f>
        <v>2.3001232105926173E-4</v>
      </c>
      <c r="U340" s="1">
        <f>(Table2[[#This Row],[Close Price]]-Table2[[#This Row],[200D EMA]])/Table2[[#This Row],[200D EMA]]</f>
        <v>6.4349535066174204E-2</v>
      </c>
      <c r="V340">
        <v>0.50109058293526398</v>
      </c>
      <c r="W340">
        <v>3582.4</v>
      </c>
      <c r="X340">
        <v>3698</v>
      </c>
      <c r="Y340">
        <v>3582.4</v>
      </c>
      <c r="Z340">
        <v>3750</v>
      </c>
      <c r="AA340">
        <v>3582.4</v>
      </c>
      <c r="AB340">
        <v>3750</v>
      </c>
      <c r="AC340" s="1">
        <f>(Table2[[#This Row],[Close Price]]/Table2[[#This Row],[Day Low]])-1</f>
        <v>1.0007257704332195E-2</v>
      </c>
      <c r="AD340" s="1">
        <f>(Table2[[#This Row],[Day High]]/Table2[[#This Row],[Close Price]])-1</f>
        <v>2.204104194016443E-2</v>
      </c>
      <c r="AE340" s="1">
        <f>(Table2[[#This Row],[Close Price]]/Table2[[#This Row],[Current Week Low]])-1</f>
        <v>1.0007257704332195E-2</v>
      </c>
      <c r="AF340" s="1">
        <f>(Table2[[#This Row],[Current Week High]]/Table2[[#This Row],[Close Price]])-1</f>
        <v>3.6412630415255887E-2</v>
      </c>
      <c r="AG340" s="1">
        <f>(Table2[[#This Row],[Close Price]]/Table2[[#This Row],[Current Month Low]])-1</f>
        <v>1.0007257704332195E-2</v>
      </c>
      <c r="AH340" s="1">
        <f>(Table2[[#This Row],[Current Month High]]/Table2[[#This Row],[Close Price]])-1</f>
        <v>3.6412630415255887E-2</v>
      </c>
      <c r="AI340">
        <v>9.9564706695225595</v>
      </c>
      <c r="AJ340">
        <v>40.160759248498898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0.02</v>
      </c>
      <c r="AM340" t="s">
        <v>3215</v>
      </c>
      <c r="AN340">
        <v>2.62</v>
      </c>
      <c r="AO340" t="s">
        <v>3215</v>
      </c>
      <c r="AP340">
        <v>0.1112664088321</v>
      </c>
      <c r="AQ340">
        <f>(Table2[[#This Row],[Sharpe Ratio]]-AVERAGE(Table2[Sharpe Ratio]))/_xlfn.STDEV.P(Table2[Sharpe Ratio])</f>
        <v>0.60991116172108839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2.4130225219171936E-2</v>
      </c>
      <c r="AS340">
        <f>_xlfn.RANK.AVG(Table2[[#This Row],[1Y Return vs Nifty Z-Score]],Table2[1Y Return vs Nifty Z-Score])</f>
        <v>562</v>
      </c>
      <c r="AT340">
        <f>_xlfn.RANK.AVG(Table2[[#This Row],[6M Return vs Nifty Z-Score]],Table2[6M Return vs Nifty Z-Score])</f>
        <v>309</v>
      </c>
      <c r="AU340">
        <f>_xlfn.RANK.AVG(Table2[[#This Row],[Sharpe Ratio Z-Score]],Table2[Sharpe Ratio Z-Score])</f>
        <v>190</v>
      </c>
      <c r="AV340">
        <f>(Table2[[#This Row],[Rank 1Y]]+Table2[[#This Row],[Rank 6M]]+Table2[[#This Row],[Rank Sharpe]])/3</f>
        <v>353.66666666666669</v>
      </c>
    </row>
    <row r="341" spans="1:48" x14ac:dyDescent="0.3">
      <c r="A341" t="s">
        <v>1892</v>
      </c>
      <c r="B341" t="s">
        <v>1893</v>
      </c>
      <c r="C341" t="s">
        <v>3155</v>
      </c>
      <c r="D341" t="s">
        <v>260</v>
      </c>
      <c r="E341">
        <v>3857.0923679399998</v>
      </c>
      <c r="F341">
        <v>1412.85</v>
      </c>
      <c r="G341">
        <v>2.4197054378310301</v>
      </c>
      <c r="H341">
        <f>(Table2[[#This Row],[1Y Return vs Nifty]]-AVERAGE(Table2[1Y Return vs Nifty]))/_xlfn.STDEV.P(Table2[1Y Return vs Nifty])</f>
        <v>-0.33688195681380873</v>
      </c>
      <c r="I341">
        <v>5.5986649616911697</v>
      </c>
      <c r="J341">
        <f>(Table2[[#This Row],[1M Return vs Nifty]]-AVERAGE(Table2[1M Return vs Nifty]))/_xlfn.STDEV.P(Table2[1M Return vs Nifty])</f>
        <v>5.2770485157565022E-2</v>
      </c>
      <c r="K341">
        <v>-0.59722323945384503</v>
      </c>
      <c r="L341">
        <f>(Table2[[#This Row],[6M Return vs Nifty]]-AVERAGE(Table2[6M Return vs Nifty]))/_xlfn.STDEV.P(Table2[6M Return vs Nifty])</f>
        <v>-0.24405435580746301</v>
      </c>
      <c r="M341">
        <v>4.7045015401899698E-3</v>
      </c>
      <c r="N341">
        <f>(Table2[[#This Row],[1W Return vs Nifty]]-AVERAGE(Table2[1W Return vs Nifty]))/_xlfn.STDEV.P(Table2[1W Return vs Nifty])</f>
        <v>-0.20975571421291717</v>
      </c>
      <c r="O341">
        <v>1413.66</v>
      </c>
      <c r="P341">
        <v>1398.8784017942401</v>
      </c>
      <c r="Q341">
        <v>1286.7171102212601</v>
      </c>
      <c r="R341">
        <v>47.788780237584596</v>
      </c>
      <c r="S341" s="1">
        <f>(Table2[[#This Row],[Close Price]]-Table2[[#This Row],[20D EMA]])/Table2[[#This Row],[20D EMA]]</f>
        <v>-5.729807733119511E-4</v>
      </c>
      <c r="T341" s="1">
        <f>(Table2[[#This Row],[Close Price]]-Table2[[#This Row],[50D EMA]])/Table2[[#This Row],[50D EMA]]</f>
        <v>9.9877145775068722E-3</v>
      </c>
      <c r="U341" s="1">
        <f>(Table2[[#This Row],[Close Price]]-Table2[[#This Row],[200D EMA]])/Table2[[#This Row],[200D EMA]]</f>
        <v>9.8026900222886112E-2</v>
      </c>
      <c r="V341">
        <v>1.5170595933112001</v>
      </c>
      <c r="W341">
        <v>1408</v>
      </c>
      <c r="X341">
        <v>1416</v>
      </c>
      <c r="Y341">
        <v>1401.25</v>
      </c>
      <c r="Z341">
        <v>1429.3</v>
      </c>
      <c r="AA341">
        <v>1401.25</v>
      </c>
      <c r="AB341">
        <v>1429.3</v>
      </c>
      <c r="AC341" s="1">
        <f>(Table2[[#This Row],[Close Price]]/Table2[[#This Row],[Day Low]])-1</f>
        <v>3.4446022727272485E-3</v>
      </c>
      <c r="AD341" s="1">
        <f>(Table2[[#This Row],[Day High]]/Table2[[#This Row],[Close Price]])-1</f>
        <v>2.2295360441662027E-3</v>
      </c>
      <c r="AE341" s="1">
        <f>(Table2[[#This Row],[Close Price]]/Table2[[#This Row],[Current Week Low]])-1</f>
        <v>8.2783229259588698E-3</v>
      </c>
      <c r="AF341" s="1">
        <f>(Table2[[#This Row],[Current Week High]]/Table2[[#This Row],[Close Price]])-1</f>
        <v>1.1643132675089429E-2</v>
      </c>
      <c r="AG341" s="1">
        <f>(Table2[[#This Row],[Close Price]]/Table2[[#This Row],[Current Month Low]])-1</f>
        <v>8.2783229259588698E-3</v>
      </c>
      <c r="AH341" s="1">
        <f>(Table2[[#This Row],[Current Month High]]/Table2[[#This Row],[Close Price]])-1</f>
        <v>1.1643132675089429E-2</v>
      </c>
      <c r="AI341">
        <v>9.9055101390805795</v>
      </c>
      <c r="AJ341">
        <v>49.968156246682902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0.02</v>
      </c>
      <c r="AM341" t="s">
        <v>3215</v>
      </c>
      <c r="AN341">
        <v>-0.44</v>
      </c>
      <c r="AO341" t="s">
        <v>3216</v>
      </c>
      <c r="AP341">
        <v>9.1180976192658997E-2</v>
      </c>
      <c r="AQ341">
        <f>(Table2[[#This Row],[Sharpe Ratio]]-AVERAGE(Table2[Sharpe Ratio]))/_xlfn.STDEV.P(Table2[Sharpe Ratio])</f>
        <v>0.370055443491348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-0.36786609818527588</v>
      </c>
      <c r="AS341">
        <f>_xlfn.RANK.AVG(Table2[[#This Row],[1Y Return vs Nifty Z-Score]],Table2[1Y Return vs Nifty Z-Score])</f>
        <v>428</v>
      </c>
      <c r="AT341">
        <f>_xlfn.RANK.AVG(Table2[[#This Row],[6M Return vs Nifty Z-Score]],Table2[6M Return vs Nifty Z-Score])</f>
        <v>390</v>
      </c>
      <c r="AU341">
        <f>_xlfn.RANK.AVG(Table2[[#This Row],[Sharpe Ratio Z-Score]],Table2[Sharpe Ratio Z-Score])</f>
        <v>250</v>
      </c>
      <c r="AV341">
        <f>(Table2[[#This Row],[Rank 1Y]]+Table2[[#This Row],[Rank 6M]]+Table2[[#This Row],[Rank Sharpe]])/3</f>
        <v>356</v>
      </c>
    </row>
    <row r="342" spans="1:48" x14ac:dyDescent="0.3">
      <c r="A342" t="s">
        <v>1833</v>
      </c>
      <c r="B342" t="s">
        <v>1834</v>
      </c>
      <c r="C342" t="s">
        <v>3159</v>
      </c>
      <c r="D342" t="s">
        <v>46</v>
      </c>
      <c r="E342">
        <v>4254.9721685900004</v>
      </c>
      <c r="F342">
        <v>614.9</v>
      </c>
      <c r="G342">
        <v>-33.516934540486197</v>
      </c>
      <c r="H342">
        <f>(Table2[[#This Row],[1Y Return vs Nifty]]-AVERAGE(Table2[1Y Return vs Nifty]))/_xlfn.STDEV.P(Table2[1Y Return vs Nifty])</f>
        <v>-0.99239073317155058</v>
      </c>
      <c r="I342">
        <v>7.5809319216125104</v>
      </c>
      <c r="J342">
        <f>(Table2[[#This Row],[1M Return vs Nifty]]-AVERAGE(Table2[1M Return vs Nifty]))/_xlfn.STDEV.P(Table2[1M Return vs Nifty])</f>
        <v>0.24538168060882551</v>
      </c>
      <c r="K342">
        <v>9.0268024369747302</v>
      </c>
      <c r="L342">
        <f>(Table2[[#This Row],[6M Return vs Nifty]]-AVERAGE(Table2[6M Return vs Nifty]))/_xlfn.STDEV.P(Table2[6M Return vs Nifty])</f>
        <v>7.2605198117507416E-2</v>
      </c>
      <c r="M342">
        <v>-0.88465420177200804</v>
      </c>
      <c r="N342">
        <f>(Table2[[#This Row],[1W Return vs Nifty]]-AVERAGE(Table2[1W Return vs Nifty]))/_xlfn.STDEV.P(Table2[1W Return vs Nifty])</f>
        <v>-0.43846939666545193</v>
      </c>
      <c r="O342">
        <v>625.64</v>
      </c>
      <c r="P342">
        <v>643.60682159705198</v>
      </c>
      <c r="Q342">
        <v>626.64014573432996</v>
      </c>
      <c r="R342">
        <v>45.756729368238197</v>
      </c>
      <c r="S342" s="1">
        <f>(Table2[[#This Row],[Close Price]]-Table2[[#This Row],[20D EMA]])/Table2[[#This Row],[20D EMA]]</f>
        <v>-1.7166421584297695E-2</v>
      </c>
      <c r="T342" s="1">
        <f>(Table2[[#This Row],[Close Price]]-Table2[[#This Row],[50D EMA]])/Table2[[#This Row],[50D EMA]]</f>
        <v>-4.4603041226037074E-2</v>
      </c>
      <c r="U342" s="1">
        <f>(Table2[[#This Row],[Close Price]]-Table2[[#This Row],[200D EMA]])/Table2[[#This Row],[200D EMA]]</f>
        <v>-1.873506798797939E-2</v>
      </c>
      <c r="V342">
        <v>0.705186009872943</v>
      </c>
      <c r="W342">
        <v>614</v>
      </c>
      <c r="X342">
        <v>636.95000000000005</v>
      </c>
      <c r="Y342">
        <v>614</v>
      </c>
      <c r="Z342">
        <v>649</v>
      </c>
      <c r="AA342">
        <v>614</v>
      </c>
      <c r="AB342">
        <v>649</v>
      </c>
      <c r="AC342" s="1">
        <f>(Table2[[#This Row],[Close Price]]/Table2[[#This Row],[Day Low]])-1</f>
        <v>1.4657980456025399E-3</v>
      </c>
      <c r="AD342" s="1">
        <f>(Table2[[#This Row],[Day High]]/Table2[[#This Row],[Close Price]])-1</f>
        <v>3.5859489347861651E-2</v>
      </c>
      <c r="AE342" s="1">
        <f>(Table2[[#This Row],[Close Price]]/Table2[[#This Row],[Current Week Low]])-1</f>
        <v>1.4657980456025399E-3</v>
      </c>
      <c r="AF342" s="1">
        <f>(Table2[[#This Row],[Current Week High]]/Table2[[#This Row],[Close Price]])-1</f>
        <v>5.5456171735241533E-2</v>
      </c>
      <c r="AG342" s="1">
        <f>(Table2[[#This Row],[Close Price]]/Table2[[#This Row],[Current Month Low]])-1</f>
        <v>1.4657980456025399E-3</v>
      </c>
      <c r="AH342" s="1">
        <f>(Table2[[#This Row],[Current Month High]]/Table2[[#This Row],[Close Price]])-1</f>
        <v>5.5456171735241533E-2</v>
      </c>
      <c r="AI342">
        <v>64.0998536347373</v>
      </c>
      <c r="AJ342">
        <v>44.089045108377199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-0.09</v>
      </c>
      <c r="AM342" t="s">
        <v>3216</v>
      </c>
      <c r="AN342">
        <v>2.44</v>
      </c>
      <c r="AO342" t="s">
        <v>3215</v>
      </c>
      <c r="AP342">
        <v>0.13539472242358799</v>
      </c>
      <c r="AQ342">
        <f>(Table2[[#This Row],[Sharpe Ratio]]-AVERAGE(Table2[Sharpe Ratio]))/_xlfn.STDEV.P(Table2[Sharpe Ratio])</f>
        <v>0.89804605480745558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661</v>
      </c>
      <c r="AT342">
        <f>_xlfn.RANK.AVG(Table2[[#This Row],[6M Return vs Nifty Z-Score]],Table2[6M Return vs Nifty Z-Score])</f>
        <v>276</v>
      </c>
      <c r="AU342">
        <f>_xlfn.RANK.AVG(Table2[[#This Row],[Sharpe Ratio Z-Score]],Table2[Sharpe Ratio Z-Score])</f>
        <v>132</v>
      </c>
      <c r="AV342">
        <f>(Table2[[#This Row],[Rank 1Y]]+Table2[[#This Row],[Rank 6M]]+Table2[[#This Row],[Rank Sharpe]])/3</f>
        <v>356.33333333333331</v>
      </c>
    </row>
    <row r="343" spans="1:48" x14ac:dyDescent="0.3">
      <c r="A343" t="s">
        <v>164</v>
      </c>
      <c r="B343" t="s">
        <v>165</v>
      </c>
      <c r="C343" t="s">
        <v>3166</v>
      </c>
      <c r="D343" t="s">
        <v>166</v>
      </c>
      <c r="E343">
        <v>154633.96530501399</v>
      </c>
      <c r="F343">
        <v>4002.95</v>
      </c>
      <c r="G343">
        <v>31.115852039055898</v>
      </c>
      <c r="H343">
        <f>(Table2[[#This Row],[1Y Return vs Nifty]]-AVERAGE(Table2[1Y Return vs Nifty]))/_xlfn.STDEV.P(Table2[1Y Return vs Nifty])</f>
        <v>0.18655529152384476</v>
      </c>
      <c r="I343">
        <v>-7.6161617981230503</v>
      </c>
      <c r="J343">
        <f>(Table2[[#This Row],[1M Return vs Nifty]]-AVERAGE(Table2[1M Return vs Nifty]))/_xlfn.STDEV.P(Table2[1M Return vs Nifty])</f>
        <v>-1.2312763316193871</v>
      </c>
      <c r="K343">
        <v>-10.0595183921491</v>
      </c>
      <c r="L343">
        <f>(Table2[[#This Row],[6M Return vs Nifty]]-AVERAGE(Table2[6M Return vs Nifty]))/_xlfn.STDEV.P(Table2[6M Return vs Nifty])</f>
        <v>-0.55539248632571103</v>
      </c>
      <c r="M343">
        <v>-1.5136025402817801</v>
      </c>
      <c r="N343">
        <f>(Table2[[#This Row],[1W Return vs Nifty]]-AVERAGE(Table2[1W Return vs Nifty]))/_xlfn.STDEV.P(Table2[1W Return vs Nifty])</f>
        <v>-0.60021413479781938</v>
      </c>
      <c r="O343">
        <v>4240.83</v>
      </c>
      <c r="P343">
        <v>4431.8571202277899</v>
      </c>
      <c r="Q343">
        <v>4056.00120854856</v>
      </c>
      <c r="R343">
        <v>31.666912676807598</v>
      </c>
      <c r="S343" s="1">
        <f>(Table2[[#This Row],[Close Price]]-Table2[[#This Row],[20D EMA]])/Table2[[#This Row],[20D EMA]]</f>
        <v>-5.6092793156056739E-2</v>
      </c>
      <c r="T343" s="1">
        <f>(Table2[[#This Row],[Close Price]]-Table2[[#This Row],[50D EMA]])/Table2[[#This Row],[50D EMA]]</f>
        <v>-9.6778192209803229E-2</v>
      </c>
      <c r="U343" s="1">
        <f>(Table2[[#This Row],[Close Price]]-Table2[[#This Row],[200D EMA]])/Table2[[#This Row],[200D EMA]]</f>
        <v>-1.3079682628483387E-2</v>
      </c>
      <c r="V343">
        <v>1.32991110206654</v>
      </c>
      <c r="W343">
        <v>3960.75</v>
      </c>
      <c r="X343">
        <v>4068.15</v>
      </c>
      <c r="Y343">
        <v>3874</v>
      </c>
      <c r="Z343">
        <v>4090.5</v>
      </c>
      <c r="AA343">
        <v>3874</v>
      </c>
      <c r="AB343">
        <v>4099.7</v>
      </c>
      <c r="AC343" s="1">
        <f>(Table2[[#This Row],[Close Price]]/Table2[[#This Row],[Day Low]])-1</f>
        <v>1.0654547749794796E-2</v>
      </c>
      <c r="AD343" s="1">
        <f>(Table2[[#This Row],[Day High]]/Table2[[#This Row],[Close Price]])-1</f>
        <v>1.628798760913841E-2</v>
      </c>
      <c r="AE343" s="1">
        <f>(Table2[[#This Row],[Close Price]]/Table2[[#This Row],[Current Week Low]])-1</f>
        <v>3.3286009292720742E-2</v>
      </c>
      <c r="AF343" s="1">
        <f>(Table2[[#This Row],[Current Week High]]/Table2[[#This Row],[Close Price]])-1</f>
        <v>2.1871369864724821E-2</v>
      </c>
      <c r="AG343" s="1">
        <f>(Table2[[#This Row],[Close Price]]/Table2[[#This Row],[Current Month Low]])-1</f>
        <v>3.3286009292720742E-2</v>
      </c>
      <c r="AH343" s="1">
        <f>(Table2[[#This Row],[Current Month High]]/Table2[[#This Row],[Close Price]])-1</f>
        <v>2.4169674864787272E-2</v>
      </c>
      <c r="AI343">
        <v>25.782235601244</v>
      </c>
      <c r="AJ343">
        <v>60.567589249899697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-0.05</v>
      </c>
      <c r="AM343" t="s">
        <v>3216</v>
      </c>
      <c r="AN343">
        <v>-11.44</v>
      </c>
      <c r="AO343" t="s">
        <v>3216</v>
      </c>
      <c r="AP343">
        <v>6.8676271156182994E-2</v>
      </c>
      <c r="AQ343">
        <f>(Table2[[#This Row],[Sharpe Ratio]]-AVERAGE(Table2[Sharpe Ratio]))/_xlfn.STDEV.P(Table2[Sharpe Ratio])</f>
        <v>0.1013093185274878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238</v>
      </c>
      <c r="AT343">
        <f>_xlfn.RANK.AVG(Table2[[#This Row],[6M Return vs Nifty Z-Score]],Table2[6M Return vs Nifty Z-Score])</f>
        <v>512</v>
      </c>
      <c r="AU343">
        <f>_xlfn.RANK.AVG(Table2[[#This Row],[Sharpe Ratio Z-Score]],Table2[Sharpe Ratio Z-Score])</f>
        <v>320</v>
      </c>
      <c r="AV343">
        <f>(Table2[[#This Row],[Rank 1Y]]+Table2[[#This Row],[Rank 6M]]+Table2[[#This Row],[Rank Sharpe]])/3</f>
        <v>356.66666666666669</v>
      </c>
    </row>
    <row r="344" spans="1:48" x14ac:dyDescent="0.3">
      <c r="A344" t="s">
        <v>214</v>
      </c>
      <c r="B344" t="s">
        <v>215</v>
      </c>
      <c r="C344" t="s">
        <v>3169</v>
      </c>
      <c r="D344" t="s">
        <v>138</v>
      </c>
      <c r="E344">
        <v>116617.54508544</v>
      </c>
      <c r="F344">
        <v>1170.3</v>
      </c>
      <c r="G344">
        <v>14.324855786825999</v>
      </c>
      <c r="H344">
        <f>(Table2[[#This Row],[1Y Return vs Nifty]]-AVERAGE(Table2[1Y Return vs Nifty]))/_xlfn.STDEV.P(Table2[1Y Return vs Nifty])</f>
        <v>-0.11972391025371792</v>
      </c>
      <c r="I344">
        <v>7.4829341014276398</v>
      </c>
      <c r="J344">
        <f>(Table2[[#This Row],[1M Return vs Nifty]]-AVERAGE(Table2[1M Return vs Nifty]))/_xlfn.STDEV.P(Table2[1M Return vs Nifty])</f>
        <v>0.23585951347439746</v>
      </c>
      <c r="K344">
        <v>-3.0755201208863299</v>
      </c>
      <c r="L344">
        <f>(Table2[[#This Row],[6M Return vs Nifty]]-AVERAGE(Table2[6M Return vs Nifty]))/_xlfn.STDEV.P(Table2[6M Return vs Nifty])</f>
        <v>-0.3255978191515137</v>
      </c>
      <c r="M344">
        <v>0.78644533239745695</v>
      </c>
      <c r="N344">
        <f>(Table2[[#This Row],[1W Return vs Nifty]]-AVERAGE(Table2[1W Return vs Nifty]))/_xlfn.STDEV.P(Table2[1W Return vs Nifty])</f>
        <v>-8.7177938743718091E-3</v>
      </c>
      <c r="O344">
        <v>1181.01</v>
      </c>
      <c r="P344">
        <v>1212.1480144893701</v>
      </c>
      <c r="Q344">
        <v>1191.8627171353701</v>
      </c>
      <c r="R344">
        <v>47.519077603322998</v>
      </c>
      <c r="S344" s="1">
        <f>(Table2[[#This Row],[Close Price]]-Table2[[#This Row],[20D EMA]])/Table2[[#This Row],[20D EMA]]</f>
        <v>-9.0685091574161415E-3</v>
      </c>
      <c r="T344" s="1">
        <f>(Table2[[#This Row],[Close Price]]-Table2[[#This Row],[50D EMA]])/Table2[[#This Row],[50D EMA]]</f>
        <v>-3.4523848563988331E-2</v>
      </c>
      <c r="U344" s="1">
        <f>(Table2[[#This Row],[Close Price]]-Table2[[#This Row],[200D EMA]])/Table2[[#This Row],[200D EMA]]</f>
        <v>-1.809161141242499E-2</v>
      </c>
      <c r="V344">
        <v>1.00378365404422</v>
      </c>
      <c r="W344">
        <v>1164.45</v>
      </c>
      <c r="X344">
        <v>1227</v>
      </c>
      <c r="Y344">
        <v>1152.05</v>
      </c>
      <c r="Z344">
        <v>1285.45</v>
      </c>
      <c r="AA344">
        <v>1152.05</v>
      </c>
      <c r="AB344">
        <v>1285.45</v>
      </c>
      <c r="AC344" s="1">
        <f>(Table2[[#This Row],[Close Price]]/Table2[[#This Row],[Day Low]])-1</f>
        <v>5.0238309931727176E-3</v>
      </c>
      <c r="AD344" s="1">
        <f>(Table2[[#This Row],[Day High]]/Table2[[#This Row],[Close Price]])-1</f>
        <v>4.8449115611381766E-2</v>
      </c>
      <c r="AE344" s="1">
        <f>(Table2[[#This Row],[Close Price]]/Table2[[#This Row],[Current Week Low]])-1</f>
        <v>1.5841326331322403E-2</v>
      </c>
      <c r="AF344" s="1">
        <f>(Table2[[#This Row],[Current Week High]]/Table2[[#This Row],[Close Price]])-1</f>
        <v>9.8393574297188868E-2</v>
      </c>
      <c r="AG344" s="1">
        <f>(Table2[[#This Row],[Close Price]]/Table2[[#This Row],[Current Month Low]])-1</f>
        <v>1.5841326331322403E-2</v>
      </c>
      <c r="AH344" s="1">
        <f>(Table2[[#This Row],[Current Month High]]/Table2[[#This Row],[Close Price]])-1</f>
        <v>9.8393574297188868E-2</v>
      </c>
      <c r="AI344">
        <v>40.9852174656071</v>
      </c>
      <c r="AJ344">
        <v>41.682808716707001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0.03</v>
      </c>
      <c r="AM344" t="s">
        <v>3215</v>
      </c>
      <c r="AN344">
        <v>7.6</v>
      </c>
      <c r="AO344" t="s">
        <v>3215</v>
      </c>
      <c r="AP344">
        <v>6.9108159967708999E-2</v>
      </c>
      <c r="AQ344">
        <f>(Table2[[#This Row],[Sharpe Ratio]]-AVERAGE(Table2[Sharpe Ratio]))/_xlfn.STDEV.P(Table2[Sharpe Ratio])</f>
        <v>0.10646683755849642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333</v>
      </c>
      <c r="AT344">
        <f>_xlfn.RANK.AVG(Table2[[#This Row],[6M Return vs Nifty Z-Score]],Table2[6M Return vs Nifty Z-Score])</f>
        <v>419</v>
      </c>
      <c r="AU344">
        <f>_xlfn.RANK.AVG(Table2[[#This Row],[Sharpe Ratio Z-Score]],Table2[Sharpe Ratio Z-Score])</f>
        <v>318</v>
      </c>
      <c r="AV344">
        <f>(Table2[[#This Row],[Rank 1Y]]+Table2[[#This Row],[Rank 6M]]+Table2[[#This Row],[Rank Sharpe]])/3</f>
        <v>356.66666666666669</v>
      </c>
    </row>
    <row r="345" spans="1:48" x14ac:dyDescent="0.3">
      <c r="A345" t="s">
        <v>775</v>
      </c>
      <c r="B345" t="s">
        <v>776</v>
      </c>
      <c r="C345" t="s">
        <v>3154</v>
      </c>
      <c r="D345" t="s">
        <v>289</v>
      </c>
      <c r="E345">
        <v>20456.040023504</v>
      </c>
      <c r="F345">
        <v>206.81</v>
      </c>
      <c r="G345">
        <v>28.0373064358241</v>
      </c>
      <c r="H345">
        <f>(Table2[[#This Row],[1Y Return vs Nifty]]-AVERAGE(Table2[1Y Return vs Nifty]))/_xlfn.STDEV.P(Table2[1Y Return vs Nifty])</f>
        <v>0.13040052406217964</v>
      </c>
      <c r="I345">
        <v>-1.37818422009505</v>
      </c>
      <c r="J345">
        <f>(Table2[[#This Row],[1M Return vs Nifty]]-AVERAGE(Table2[1M Return vs Nifty]))/_xlfn.STDEV.P(Table2[1M Return vs Nifty])</f>
        <v>-0.62514994057576656</v>
      </c>
      <c r="K345">
        <v>-2.1376989252192402</v>
      </c>
      <c r="L345">
        <f>(Table2[[#This Row],[6M Return vs Nifty]]-AVERAGE(Table2[6M Return vs Nifty]))/_xlfn.STDEV.P(Table2[6M Return vs Nifty])</f>
        <v>-0.29474066524671166</v>
      </c>
      <c r="M345">
        <v>-0.85047753686303995</v>
      </c>
      <c r="N345">
        <f>(Table2[[#This Row],[1W Return vs Nifty]]-AVERAGE(Table2[1W Return vs Nifty]))/_xlfn.STDEV.P(Table2[1W Return vs Nifty])</f>
        <v>-0.42968028732614355</v>
      </c>
      <c r="O345">
        <v>215.35</v>
      </c>
      <c r="P345">
        <v>227.45073003664601</v>
      </c>
      <c r="Q345">
        <v>216.57944155456499</v>
      </c>
      <c r="R345">
        <v>41.1071805741717</v>
      </c>
      <c r="S345" s="1">
        <f>(Table2[[#This Row],[Close Price]]-Table2[[#This Row],[20D EMA]])/Table2[[#This Row],[20D EMA]]</f>
        <v>-3.9656373345716242E-2</v>
      </c>
      <c r="T345" s="1">
        <f>(Table2[[#This Row],[Close Price]]-Table2[[#This Row],[50D EMA]])/Table2[[#This Row],[50D EMA]]</f>
        <v>-9.0748137116642577E-2</v>
      </c>
      <c r="U345" s="1">
        <f>(Table2[[#This Row],[Close Price]]-Table2[[#This Row],[200D EMA]])/Table2[[#This Row],[200D EMA]]</f>
        <v>-4.5107889670606985E-2</v>
      </c>
      <c r="V345">
        <v>0.52747491835019</v>
      </c>
      <c r="W345">
        <v>205.75</v>
      </c>
      <c r="X345">
        <v>212.25</v>
      </c>
      <c r="Y345">
        <v>201.4</v>
      </c>
      <c r="Z345">
        <v>219.45</v>
      </c>
      <c r="AA345">
        <v>201.4</v>
      </c>
      <c r="AB345">
        <v>219.45</v>
      </c>
      <c r="AC345" s="1">
        <f>(Table2[[#This Row],[Close Price]]/Table2[[#This Row],[Day Low]])-1</f>
        <v>5.1518833535844077E-3</v>
      </c>
      <c r="AD345" s="1">
        <f>(Table2[[#This Row],[Day High]]/Table2[[#This Row],[Close Price]])-1</f>
        <v>2.6304337314443149E-2</v>
      </c>
      <c r="AE345" s="1">
        <f>(Table2[[#This Row],[Close Price]]/Table2[[#This Row],[Current Week Low]])-1</f>
        <v>2.6861966236345625E-2</v>
      </c>
      <c r="AF345" s="1">
        <f>(Table2[[#This Row],[Current Week High]]/Table2[[#This Row],[Close Price]])-1</f>
        <v>6.1118901407088533E-2</v>
      </c>
      <c r="AG345" s="1">
        <f>(Table2[[#This Row],[Close Price]]/Table2[[#This Row],[Current Month Low]])-1</f>
        <v>2.6861966236345625E-2</v>
      </c>
      <c r="AH345" s="1">
        <f>(Table2[[#This Row],[Current Month High]]/Table2[[#This Row],[Close Price]])-1</f>
        <v>6.1118901407088533E-2</v>
      </c>
      <c r="AI345">
        <v>37.5175281659494</v>
      </c>
      <c r="AJ345">
        <v>55.262762762762698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-0.18</v>
      </c>
      <c r="AM345" t="s">
        <v>3216</v>
      </c>
      <c r="AN345">
        <v>-2.1</v>
      </c>
      <c r="AO345" t="s">
        <v>3216</v>
      </c>
      <c r="AP345">
        <v>3.9620929032956997E-2</v>
      </c>
      <c r="AQ345">
        <f>(Table2[[#This Row],[Sharpe Ratio]]-AVERAGE(Table2[Sharpe Ratio]))/_xlfn.STDEV.P(Table2[Sharpe Ratio])</f>
        <v>-0.24566304091735008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255</v>
      </c>
      <c r="AT345">
        <f>_xlfn.RANK.AVG(Table2[[#This Row],[6M Return vs Nifty Z-Score]],Table2[6M Return vs Nifty Z-Score])</f>
        <v>407</v>
      </c>
      <c r="AU345">
        <f>_xlfn.RANK.AVG(Table2[[#This Row],[Sharpe Ratio Z-Score]],Table2[Sharpe Ratio Z-Score])</f>
        <v>409</v>
      </c>
      <c r="AV345">
        <f>(Table2[[#This Row],[Rank 1Y]]+Table2[[#This Row],[Rank 6M]]+Table2[[#This Row],[Rank Sharpe]])/3</f>
        <v>357</v>
      </c>
    </row>
    <row r="346" spans="1:48" x14ac:dyDescent="0.3">
      <c r="A346" t="s">
        <v>316</v>
      </c>
      <c r="B346" t="s">
        <v>317</v>
      </c>
      <c r="C346" t="s">
        <v>3161</v>
      </c>
      <c r="D346" t="s">
        <v>108</v>
      </c>
      <c r="E346">
        <v>82720.861619175004</v>
      </c>
      <c r="F346">
        <v>82.35</v>
      </c>
      <c r="G346">
        <v>36.329540517531797</v>
      </c>
      <c r="H346">
        <f>(Table2[[#This Row],[1Y Return vs Nifty]]-AVERAGE(Table2[1Y Return vs Nifty]))/_xlfn.STDEV.P(Table2[1Y Return vs Nifty])</f>
        <v>0.28165651848602741</v>
      </c>
      <c r="I346">
        <v>-2.2221885219855202</v>
      </c>
      <c r="J346">
        <f>(Table2[[#This Row],[1M Return vs Nifty]]-AVERAGE(Table2[1M Return vs Nifty]))/_xlfn.STDEV.P(Table2[1M Return vs Nifty])</f>
        <v>-0.70715941802757298</v>
      </c>
      <c r="K346">
        <v>-24.967711350636499</v>
      </c>
      <c r="L346">
        <f>(Table2[[#This Row],[6M Return vs Nifty]]-AVERAGE(Table2[6M Return vs Nifty]))/_xlfn.STDEV.P(Table2[6M Return vs Nifty])</f>
        <v>-1.0459171265107814</v>
      </c>
      <c r="M346">
        <v>1.14188305085268</v>
      </c>
      <c r="N346">
        <f>(Table2[[#This Row],[1W Return vs Nifty]]-AVERAGE(Table2[1W Return vs Nifty]))/_xlfn.STDEV.P(Table2[1W Return vs Nifty])</f>
        <v>8.268904699609339E-2</v>
      </c>
      <c r="O346">
        <v>83.93</v>
      </c>
      <c r="P346">
        <v>88.454781929046504</v>
      </c>
      <c r="Q346">
        <v>88.451895208142005</v>
      </c>
      <c r="R346">
        <v>46.820011384597599</v>
      </c>
      <c r="S346" s="1">
        <f>(Table2[[#This Row],[Close Price]]-Table2[[#This Row],[20D EMA]])/Table2[[#This Row],[20D EMA]]</f>
        <v>-1.8825211485762092E-2</v>
      </c>
      <c r="T346" s="1">
        <f>(Table2[[#This Row],[Close Price]]-Table2[[#This Row],[50D EMA]])/Table2[[#This Row],[50D EMA]]</f>
        <v>-6.9015849634262008E-2</v>
      </c>
      <c r="U346" s="1">
        <f>(Table2[[#This Row],[Close Price]]-Table2[[#This Row],[200D EMA]])/Table2[[#This Row],[200D EMA]]</f>
        <v>-6.898546598445672E-2</v>
      </c>
      <c r="V346">
        <v>0.95807169654478197</v>
      </c>
      <c r="W346">
        <v>80.400000000000006</v>
      </c>
      <c r="X346">
        <v>82.79</v>
      </c>
      <c r="Y346">
        <v>79.5</v>
      </c>
      <c r="Z346">
        <v>85.59</v>
      </c>
      <c r="AA346">
        <v>79.5</v>
      </c>
      <c r="AB346">
        <v>85.59</v>
      </c>
      <c r="AC346" s="1">
        <f>(Table2[[#This Row],[Close Price]]/Table2[[#This Row],[Day Low]])-1</f>
        <v>2.4253731343283347E-2</v>
      </c>
      <c r="AD346" s="1">
        <f>(Table2[[#This Row],[Day High]]/Table2[[#This Row],[Close Price]])-1</f>
        <v>5.3430479659988261E-3</v>
      </c>
      <c r="AE346" s="1">
        <f>(Table2[[#This Row],[Close Price]]/Table2[[#This Row],[Current Week Low]])-1</f>
        <v>3.5849056603773466E-2</v>
      </c>
      <c r="AF346" s="1">
        <f>(Table2[[#This Row],[Current Week High]]/Table2[[#This Row],[Close Price]])-1</f>
        <v>3.9344262295082144E-2</v>
      </c>
      <c r="AG346" s="1">
        <f>(Table2[[#This Row],[Close Price]]/Table2[[#This Row],[Current Month Low]])-1</f>
        <v>3.5849056603773466E-2</v>
      </c>
      <c r="AH346" s="1">
        <f>(Table2[[#This Row],[Current Month High]]/Table2[[#This Row],[Close Price]])-1</f>
        <v>3.9344262295082144E-2</v>
      </c>
      <c r="AI346">
        <v>43.776563448694603</v>
      </c>
      <c r="AJ346">
        <v>63.230921704658002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-0.05</v>
      </c>
      <c r="AM346" t="s">
        <v>3216</v>
      </c>
      <c r="AN346">
        <v>5.33</v>
      </c>
      <c r="AO346" t="s">
        <v>3215</v>
      </c>
      <c r="AP346">
        <v>0.113790641124159</v>
      </c>
      <c r="AQ346">
        <f>(Table2[[#This Row],[Sharpe Ratio]]-AVERAGE(Table2[Sharpe Ratio]))/_xlfn.STDEV.P(Table2[Sharpe Ratio])</f>
        <v>0.64005497591016458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217</v>
      </c>
      <c r="AT346">
        <f>_xlfn.RANK.AVG(Table2[[#This Row],[6M Return vs Nifty Z-Score]],Table2[6M Return vs Nifty Z-Score])</f>
        <v>678</v>
      </c>
      <c r="AU346">
        <f>_xlfn.RANK.AVG(Table2[[#This Row],[Sharpe Ratio Z-Score]],Table2[Sharpe Ratio Z-Score])</f>
        <v>180</v>
      </c>
      <c r="AV346">
        <f>(Table2[[#This Row],[Rank 1Y]]+Table2[[#This Row],[Rank 6M]]+Table2[[#This Row],[Rank Sharpe]])/3</f>
        <v>358.33333333333331</v>
      </c>
    </row>
    <row r="347" spans="1:48" x14ac:dyDescent="0.3">
      <c r="A347" t="s">
        <v>675</v>
      </c>
      <c r="B347" t="s">
        <v>676</v>
      </c>
      <c r="C347" t="s">
        <v>3163</v>
      </c>
      <c r="D347" t="s">
        <v>677</v>
      </c>
      <c r="E347">
        <v>27168.539841900001</v>
      </c>
      <c r="F347">
        <v>280.95</v>
      </c>
      <c r="G347">
        <v>67.8401351860212</v>
      </c>
      <c r="H347">
        <f>(Table2[[#This Row],[1Y Return vs Nifty]]-AVERAGE(Table2[1Y Return vs Nifty]))/_xlfn.STDEV.P(Table2[1Y Return vs Nifty])</f>
        <v>0.85643121545015599</v>
      </c>
      <c r="I347">
        <v>-1.6731477464062501</v>
      </c>
      <c r="J347">
        <f>(Table2[[#This Row],[1M Return vs Nifty]]-AVERAGE(Table2[1M Return vs Nifty]))/_xlfn.STDEV.P(Table2[1M Return vs Nifty])</f>
        <v>-0.65381070048651746</v>
      </c>
      <c r="K347">
        <v>-32.333058880477402</v>
      </c>
      <c r="L347">
        <f>(Table2[[#This Row],[6M Return vs Nifty]]-AVERAGE(Table2[6M Return vs Nifty]))/_xlfn.STDEV.P(Table2[6M Return vs Nifty])</f>
        <v>-1.2882593377347347</v>
      </c>
      <c r="M347">
        <v>-0.89598395728781</v>
      </c>
      <c r="N347">
        <f>(Table2[[#This Row],[1W Return vs Nifty]]-AVERAGE(Table2[1W Return vs Nifty]))/_xlfn.STDEV.P(Table2[1W Return vs Nifty])</f>
        <v>-0.44138303555564934</v>
      </c>
      <c r="O347">
        <v>298.77999999999997</v>
      </c>
      <c r="P347">
        <v>309.24654291079298</v>
      </c>
      <c r="Q347">
        <v>297.597735261465</v>
      </c>
      <c r="R347">
        <v>31.216064874322001</v>
      </c>
      <c r="S347" s="1">
        <f>(Table2[[#This Row],[Close Price]]-Table2[[#This Row],[20D EMA]])/Table2[[#This Row],[20D EMA]]</f>
        <v>-5.9676015797576767E-2</v>
      </c>
      <c r="T347" s="1">
        <f>(Table2[[#This Row],[Close Price]]-Table2[[#This Row],[50D EMA]])/Table2[[#This Row],[50D EMA]]</f>
        <v>-9.1501565852445357E-2</v>
      </c>
      <c r="U347" s="1">
        <f>(Table2[[#This Row],[Close Price]]-Table2[[#This Row],[200D EMA]])/Table2[[#This Row],[200D EMA]]</f>
        <v>-5.5940396343535884E-2</v>
      </c>
      <c r="V347">
        <v>0.78734959959174899</v>
      </c>
      <c r="W347">
        <v>280</v>
      </c>
      <c r="X347">
        <v>294</v>
      </c>
      <c r="Y347">
        <v>280</v>
      </c>
      <c r="Z347">
        <v>302.35000000000002</v>
      </c>
      <c r="AA347">
        <v>280</v>
      </c>
      <c r="AB347">
        <v>302.35000000000002</v>
      </c>
      <c r="AC347" s="1">
        <f>(Table2[[#This Row],[Close Price]]/Table2[[#This Row],[Day Low]])-1</f>
        <v>3.3928571428571974E-3</v>
      </c>
      <c r="AD347" s="1">
        <f>(Table2[[#This Row],[Day High]]/Table2[[#This Row],[Close Price]])-1</f>
        <v>4.6449546182594892E-2</v>
      </c>
      <c r="AE347" s="1">
        <f>(Table2[[#This Row],[Close Price]]/Table2[[#This Row],[Current Week Low]])-1</f>
        <v>3.3928571428571974E-3</v>
      </c>
      <c r="AF347" s="1">
        <f>(Table2[[#This Row],[Current Week High]]/Table2[[#This Row],[Close Price]])-1</f>
        <v>7.6170137035059815E-2</v>
      </c>
      <c r="AG347" s="1">
        <f>(Table2[[#This Row],[Close Price]]/Table2[[#This Row],[Current Month Low]])-1</f>
        <v>3.3928571428571974E-3</v>
      </c>
      <c r="AH347" s="1">
        <f>(Table2[[#This Row],[Current Month High]]/Table2[[#This Row],[Close Price]])-1</f>
        <v>7.6170137035059815E-2</v>
      </c>
      <c r="AI347">
        <v>47.997864388681201</v>
      </c>
      <c r="AJ347">
        <v>96.950578338590901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-0.12</v>
      </c>
      <c r="AM347" t="s">
        <v>3216</v>
      </c>
      <c r="AN347">
        <v>-3.9</v>
      </c>
      <c r="AO347" t="s">
        <v>3216</v>
      </c>
      <c r="AP347">
        <v>8.9268051824578004E-2</v>
      </c>
      <c r="AQ347">
        <f>(Table2[[#This Row],[Sharpe Ratio]]-AVERAGE(Table2[Sharpe Ratio]))/_xlfn.STDEV.P(Table2[Sharpe Ratio])</f>
        <v>0.34721173101267028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111</v>
      </c>
      <c r="AT347">
        <f>_xlfn.RANK.AVG(Table2[[#This Row],[6M Return vs Nifty Z-Score]],Table2[6M Return vs Nifty Z-Score])</f>
        <v>709</v>
      </c>
      <c r="AU347">
        <f>_xlfn.RANK.AVG(Table2[[#This Row],[Sharpe Ratio Z-Score]],Table2[Sharpe Ratio Z-Score])</f>
        <v>257</v>
      </c>
      <c r="AV347">
        <f>(Table2[[#This Row],[Rank 1Y]]+Table2[[#This Row],[Rank 6M]]+Table2[[#This Row],[Rank Sharpe]])/3</f>
        <v>359</v>
      </c>
    </row>
    <row r="348" spans="1:48" x14ac:dyDescent="0.3">
      <c r="A348" t="s">
        <v>232</v>
      </c>
      <c r="B348" t="s">
        <v>233</v>
      </c>
      <c r="C348" t="s">
        <v>3160</v>
      </c>
      <c r="D348" t="s">
        <v>51</v>
      </c>
      <c r="E348">
        <v>106551.30850109999</v>
      </c>
      <c r="F348">
        <v>2659.5</v>
      </c>
      <c r="G348">
        <v>20.0590285900673</v>
      </c>
      <c r="H348">
        <f>(Table2[[#This Row],[1Y Return vs Nifty]]-AVERAGE(Table2[1Y Return vs Nifty]))/_xlfn.STDEV.P(Table2[1Y Return vs Nifty])</f>
        <v>-1.5128694898457648E-2</v>
      </c>
      <c r="I348">
        <v>11.5328845003353</v>
      </c>
      <c r="J348">
        <f>(Table2[[#This Row],[1M Return vs Nifty]]-AVERAGE(Table2[1M Return vs Nifty]))/_xlfn.STDEV.P(Table2[1M Return vs Nifty])</f>
        <v>0.62938157867739497</v>
      </c>
      <c r="K348">
        <v>13.5687506735037</v>
      </c>
      <c r="L348">
        <f>(Table2[[#This Row],[6M Return vs Nifty]]-AVERAGE(Table2[6M Return vs Nifty]))/_xlfn.STDEV.P(Table2[6M Return vs Nifty])</f>
        <v>0.22204903283754293</v>
      </c>
      <c r="M348">
        <v>0.899830522350202</v>
      </c>
      <c r="N348">
        <f>(Table2[[#This Row],[1W Return vs Nifty]]-AVERAGE(Table2[1W Return vs Nifty]))/_xlfn.STDEV.P(Table2[1W Return vs Nifty])</f>
        <v>2.0441131802177295E-2</v>
      </c>
      <c r="O348">
        <v>2642.05</v>
      </c>
      <c r="P348">
        <v>2557.6512305103602</v>
      </c>
      <c r="Q348">
        <v>2283.2424480873601</v>
      </c>
      <c r="R348">
        <v>50.464956033932999</v>
      </c>
      <c r="S348" s="1">
        <f>(Table2[[#This Row],[Close Price]]-Table2[[#This Row],[20D EMA]])/Table2[[#This Row],[20D EMA]]</f>
        <v>6.6047198198368002E-3</v>
      </c>
      <c r="T348" s="1">
        <f>(Table2[[#This Row],[Close Price]]-Table2[[#This Row],[50D EMA]])/Table2[[#This Row],[50D EMA]]</f>
        <v>3.9821211068452315E-2</v>
      </c>
      <c r="U348" s="1">
        <f>(Table2[[#This Row],[Close Price]]-Table2[[#This Row],[200D EMA]])/Table2[[#This Row],[200D EMA]]</f>
        <v>0.16479088860135091</v>
      </c>
      <c r="V348">
        <v>0.85184515455018694</v>
      </c>
      <c r="W348">
        <v>2650.05</v>
      </c>
      <c r="X348">
        <v>2729.9</v>
      </c>
      <c r="Y348">
        <v>2650.05</v>
      </c>
      <c r="Z348">
        <v>2874</v>
      </c>
      <c r="AA348">
        <v>2645.05</v>
      </c>
      <c r="AB348">
        <v>2874</v>
      </c>
      <c r="AC348" s="1">
        <f>(Table2[[#This Row],[Close Price]]/Table2[[#This Row],[Day Low]])-1</f>
        <v>3.5659704533876901E-3</v>
      </c>
      <c r="AD348" s="1">
        <f>(Table2[[#This Row],[Day High]]/Table2[[#This Row],[Close Price]])-1</f>
        <v>2.6471141191953373E-2</v>
      </c>
      <c r="AE348" s="1">
        <f>(Table2[[#This Row],[Close Price]]/Table2[[#This Row],[Current Week Low]])-1</f>
        <v>3.5659704533876901E-3</v>
      </c>
      <c r="AF348" s="1">
        <f>(Table2[[#This Row],[Current Week High]]/Table2[[#This Row],[Close Price]])-1</f>
        <v>8.0654258319232897E-2</v>
      </c>
      <c r="AG348" s="1">
        <f>(Table2[[#This Row],[Close Price]]/Table2[[#This Row],[Current Month Low]])-1</f>
        <v>5.4630347252413447E-3</v>
      </c>
      <c r="AH348" s="1">
        <f>(Table2[[#This Row],[Current Month High]]/Table2[[#This Row],[Close Price]])-1</f>
        <v>8.0654258319232897E-2</v>
      </c>
      <c r="AI348">
        <v>8.0654258319232799</v>
      </c>
      <c r="AJ348">
        <v>47.980191408858197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0.15</v>
      </c>
      <c r="AM348" t="s">
        <v>3215</v>
      </c>
      <c r="AN348">
        <v>5.14</v>
      </c>
      <c r="AO348" t="s">
        <v>3215</v>
      </c>
      <c r="AQ348">
        <f>(Table2[[#This Row],[Sharpe Ratio]]-AVERAGE(Table2[Sharpe Ratio]))/_xlfn.STDEV.P(Table2[Sharpe Ratio])</f>
        <v>-0.71880726243977788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0.13793578597887962</v>
      </c>
      <c r="AS348">
        <f>_xlfn.RANK.AVG(Table2[[#This Row],[1Y Return vs Nifty Z-Score]],Table2[1Y Return vs Nifty Z-Score])</f>
        <v>302</v>
      </c>
      <c r="AT348">
        <f>_xlfn.RANK.AVG(Table2[[#This Row],[6M Return vs Nifty Z-Score]],Table2[6M Return vs Nifty Z-Score])</f>
        <v>235</v>
      </c>
      <c r="AU348">
        <f>_xlfn.RANK.AVG(Table2[[#This Row],[Sharpe Ratio Z-Score]],Table2[Sharpe Ratio Z-Score])</f>
        <v>541.5</v>
      </c>
      <c r="AV348">
        <f>(Table2[[#This Row],[Rank 1Y]]+Table2[[#This Row],[Rank 6M]]+Table2[[#This Row],[Rank Sharpe]])/3</f>
        <v>359.5</v>
      </c>
    </row>
    <row r="349" spans="1:48" x14ac:dyDescent="0.3">
      <c r="A349" t="s">
        <v>328</v>
      </c>
      <c r="B349" t="s">
        <v>329</v>
      </c>
      <c r="C349" t="s">
        <v>3158</v>
      </c>
      <c r="D349" t="s">
        <v>201</v>
      </c>
      <c r="E349">
        <v>78084.355665059993</v>
      </c>
      <c r="F349">
        <v>2870.9</v>
      </c>
      <c r="G349">
        <v>10.1049111594197</v>
      </c>
      <c r="H349">
        <f>(Table2[[#This Row],[1Y Return vs Nifty]]-AVERAGE(Table2[1Y Return vs Nifty]))/_xlfn.STDEV.P(Table2[1Y Return vs Nifty])</f>
        <v>-0.19669857290102033</v>
      </c>
      <c r="I349">
        <v>-17.761887415225399</v>
      </c>
      <c r="J349">
        <f>(Table2[[#This Row],[1M Return vs Nifty]]-AVERAGE(Table2[1M Return vs Nifty]))/_xlfn.STDEV.P(Table2[1M Return vs Nifty])</f>
        <v>-2.2171073923903872</v>
      </c>
      <c r="K349">
        <v>-6.6419809389990201</v>
      </c>
      <c r="L349">
        <f>(Table2[[#This Row],[6M Return vs Nifty]]-AVERAGE(Table2[6M Return vs Nifty]))/_xlfn.STDEV.P(Table2[6M Return vs Nifty])</f>
        <v>-0.44294516731170142</v>
      </c>
      <c r="M349">
        <v>-4.9133482519568901</v>
      </c>
      <c r="N349">
        <f>(Table2[[#This Row],[1W Return vs Nifty]]-AVERAGE(Table2[1W Return vs Nifty]))/_xlfn.STDEV.P(Table2[1W Return vs Nifty])</f>
        <v>-1.4745164362466787</v>
      </c>
      <c r="O349">
        <v>3164.52</v>
      </c>
      <c r="P349">
        <v>3333.5295163754099</v>
      </c>
      <c r="Q349">
        <v>3038.07398130412</v>
      </c>
      <c r="R349">
        <v>7.0518367142669796</v>
      </c>
      <c r="S349" s="1">
        <f>(Table2[[#This Row],[Close Price]]-Table2[[#This Row],[20D EMA]])/Table2[[#This Row],[20D EMA]]</f>
        <v>-9.2785003728843518E-2</v>
      </c>
      <c r="T349" s="1">
        <f>(Table2[[#This Row],[Close Price]]-Table2[[#This Row],[50D EMA]])/Table2[[#This Row],[50D EMA]]</f>
        <v>-0.13878068698741655</v>
      </c>
      <c r="U349" s="1">
        <f>(Table2[[#This Row],[Close Price]]-Table2[[#This Row],[200D EMA]])/Table2[[#This Row],[200D EMA]]</f>
        <v>-5.5026303616332289E-2</v>
      </c>
      <c r="V349">
        <v>1.0633702442570401</v>
      </c>
      <c r="W349">
        <v>2863.4</v>
      </c>
      <c r="X349">
        <v>2919</v>
      </c>
      <c r="Y349">
        <v>2863.4</v>
      </c>
      <c r="Z349">
        <v>3047</v>
      </c>
      <c r="AA349">
        <v>2863.4</v>
      </c>
      <c r="AB349">
        <v>3096.6</v>
      </c>
      <c r="AC349" s="1">
        <f>(Table2[[#This Row],[Close Price]]/Table2[[#This Row],[Day Low]])-1</f>
        <v>2.6192638122510825E-3</v>
      </c>
      <c r="AD349" s="1">
        <f>(Table2[[#This Row],[Day High]]/Table2[[#This Row],[Close Price]])-1</f>
        <v>1.675432791110798E-2</v>
      </c>
      <c r="AE349" s="1">
        <f>(Table2[[#This Row],[Close Price]]/Table2[[#This Row],[Current Week Low]])-1</f>
        <v>2.6192638122510825E-3</v>
      </c>
      <c r="AF349" s="1">
        <f>(Table2[[#This Row],[Current Week High]]/Table2[[#This Row],[Close Price]])-1</f>
        <v>6.1339649587237366E-2</v>
      </c>
      <c r="AG349" s="1">
        <f>(Table2[[#This Row],[Close Price]]/Table2[[#This Row],[Current Month Low]])-1</f>
        <v>2.6192638122510825E-3</v>
      </c>
      <c r="AH349" s="1">
        <f>(Table2[[#This Row],[Current Month High]]/Table2[[#This Row],[Close Price]])-1</f>
        <v>7.8616461736737531E-2</v>
      </c>
      <c r="AI349">
        <v>35.4975791563621</v>
      </c>
      <c r="AJ349">
        <v>37.019448753131996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-0.13</v>
      </c>
      <c r="AM349" t="s">
        <v>3216</v>
      </c>
      <c r="AN349">
        <v>-13.82</v>
      </c>
      <c r="AO349" t="s">
        <v>3216</v>
      </c>
      <c r="AP349">
        <v>8.8699954464570005E-2</v>
      </c>
      <c r="AQ349">
        <f>(Table2[[#This Row],[Sharpe Ratio]]-AVERAGE(Table2[Sharpe Ratio]))/_xlfn.STDEV.P(Table2[Sharpe Ratio])</f>
        <v>0.34042764013670046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356</v>
      </c>
      <c r="AT349">
        <f>_xlfn.RANK.AVG(Table2[[#This Row],[6M Return vs Nifty Z-Score]],Table2[6M Return vs Nifty Z-Score])</f>
        <v>466</v>
      </c>
      <c r="AU349">
        <f>_xlfn.RANK.AVG(Table2[[#This Row],[Sharpe Ratio Z-Score]],Table2[Sharpe Ratio Z-Score])</f>
        <v>259</v>
      </c>
      <c r="AV349">
        <f>(Table2[[#This Row],[Rank 1Y]]+Table2[[#This Row],[Rank 6M]]+Table2[[#This Row],[Rank Sharpe]])/3</f>
        <v>360.33333333333331</v>
      </c>
    </row>
    <row r="350" spans="1:48" x14ac:dyDescent="0.3">
      <c r="A350" t="s">
        <v>1570</v>
      </c>
      <c r="B350" t="s">
        <v>1571</v>
      </c>
      <c r="C350" t="s">
        <v>582</v>
      </c>
      <c r="D350" t="s">
        <v>426</v>
      </c>
      <c r="E350">
        <v>6271.1819527500002</v>
      </c>
      <c r="F350">
        <v>877.5</v>
      </c>
      <c r="G350">
        <v>-13.380332763890999</v>
      </c>
      <c r="H350">
        <f>(Table2[[#This Row],[1Y Return vs Nifty]]-AVERAGE(Table2[1Y Return vs Nifty]))/_xlfn.STDEV.P(Table2[1Y Return vs Nifty])</f>
        <v>-0.62508540917511557</v>
      </c>
      <c r="I350">
        <v>3.24131443527371</v>
      </c>
      <c r="J350">
        <f>(Table2[[#This Row],[1M Return vs Nifty]]-AVERAGE(Table2[1M Return vs Nifty]))/_xlfn.STDEV.P(Table2[1M Return vs Nifty])</f>
        <v>-0.17628650472887417</v>
      </c>
      <c r="K350">
        <v>-1.7636460526440501</v>
      </c>
      <c r="L350">
        <f>(Table2[[#This Row],[6M Return vs Nifty]]-AVERAGE(Table2[6M Return vs Nifty]))/_xlfn.STDEV.P(Table2[6M Return vs Nifty])</f>
        <v>-0.28243319436536124</v>
      </c>
      <c r="M350">
        <v>-0.13096035043225701</v>
      </c>
      <c r="N350">
        <f>(Table2[[#This Row],[1W Return vs Nifty]]-AVERAGE(Table2[1W Return vs Nifty]))/_xlfn.STDEV.P(Table2[1W Return vs Nifty])</f>
        <v>-0.24464423305063548</v>
      </c>
      <c r="O350">
        <v>887.4</v>
      </c>
      <c r="P350">
        <v>904.48801536774101</v>
      </c>
      <c r="Q350">
        <v>869.41271727061405</v>
      </c>
      <c r="R350">
        <v>46.988902149759802</v>
      </c>
      <c r="S350" s="1">
        <f>(Table2[[#This Row],[Close Price]]-Table2[[#This Row],[20D EMA]])/Table2[[#This Row],[20D EMA]]</f>
        <v>-1.1156186612576039E-2</v>
      </c>
      <c r="T350" s="1">
        <f>(Table2[[#This Row],[Close Price]]-Table2[[#This Row],[50D EMA]])/Table2[[#This Row],[50D EMA]]</f>
        <v>-2.9837891612934635E-2</v>
      </c>
      <c r="U350" s="1">
        <f>(Table2[[#This Row],[Close Price]]-Table2[[#This Row],[200D EMA]])/Table2[[#This Row],[200D EMA]]</f>
        <v>9.3020064794712386E-3</v>
      </c>
      <c r="V350">
        <v>0.35920731212626</v>
      </c>
      <c r="W350">
        <v>871.15</v>
      </c>
      <c r="X350">
        <v>904.9</v>
      </c>
      <c r="Y350">
        <v>856.9</v>
      </c>
      <c r="Z350">
        <v>910</v>
      </c>
      <c r="AA350">
        <v>856.9</v>
      </c>
      <c r="AB350">
        <v>912.95</v>
      </c>
      <c r="AC350" s="1">
        <f>(Table2[[#This Row],[Close Price]]/Table2[[#This Row],[Day Low]])-1</f>
        <v>7.2892154049244429E-3</v>
      </c>
      <c r="AD350" s="1">
        <f>(Table2[[#This Row],[Day High]]/Table2[[#This Row],[Close Price]])-1</f>
        <v>3.1225071225071233E-2</v>
      </c>
      <c r="AE350" s="1">
        <f>(Table2[[#This Row],[Close Price]]/Table2[[#This Row],[Current Week Low]])-1</f>
        <v>2.4040144707667244E-2</v>
      </c>
      <c r="AF350" s="1">
        <f>(Table2[[#This Row],[Current Week High]]/Table2[[#This Row],[Close Price]])-1</f>
        <v>3.7037037037036979E-2</v>
      </c>
      <c r="AG350" s="1">
        <f>(Table2[[#This Row],[Close Price]]/Table2[[#This Row],[Current Month Low]])-1</f>
        <v>2.4040144707667244E-2</v>
      </c>
      <c r="AH350" s="1">
        <f>(Table2[[#This Row],[Current Month High]]/Table2[[#This Row],[Close Price]])-1</f>
        <v>4.0398860398860537E-2</v>
      </c>
      <c r="AI350">
        <v>28.547008547008499</v>
      </c>
      <c r="AJ350">
        <v>27.785058977719501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-0.01</v>
      </c>
      <c r="AM350" t="s">
        <v>3216</v>
      </c>
      <c r="AN350">
        <v>2.56</v>
      </c>
      <c r="AO350" t="s">
        <v>3215</v>
      </c>
      <c r="AP350">
        <v>0.13212214416226101</v>
      </c>
      <c r="AQ350">
        <f>(Table2[[#This Row],[Sharpe Ratio]]-AVERAGE(Table2[Sharpe Ratio]))/_xlfn.STDEV.P(Table2[Sharpe Ratio])</f>
        <v>0.85896566139873953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539</v>
      </c>
      <c r="AT350">
        <f>_xlfn.RANK.AVG(Table2[[#This Row],[6M Return vs Nifty Z-Score]],Table2[6M Return vs Nifty Z-Score])</f>
        <v>405</v>
      </c>
      <c r="AU350">
        <f>_xlfn.RANK.AVG(Table2[[#This Row],[Sharpe Ratio Z-Score]],Table2[Sharpe Ratio Z-Score])</f>
        <v>139</v>
      </c>
      <c r="AV350">
        <f>(Table2[[#This Row],[Rank 1Y]]+Table2[[#This Row],[Rank 6M]]+Table2[[#This Row],[Rank Sharpe]])/3</f>
        <v>361</v>
      </c>
    </row>
    <row r="351" spans="1:48" x14ac:dyDescent="0.3">
      <c r="A351" t="s">
        <v>838</v>
      </c>
      <c r="B351" t="s">
        <v>839</v>
      </c>
      <c r="C351" t="s">
        <v>3167</v>
      </c>
      <c r="D351" t="s">
        <v>840</v>
      </c>
      <c r="E351">
        <v>18555.8881248</v>
      </c>
      <c r="F351">
        <v>835.2</v>
      </c>
      <c r="G351">
        <v>3.2465756092667299</v>
      </c>
      <c r="H351">
        <f>(Table2[[#This Row],[1Y Return vs Nifty]]-AVERAGE(Table2[1Y Return vs Nifty]))/_xlfn.STDEV.P(Table2[1Y Return vs Nifty])</f>
        <v>-0.32179928201139074</v>
      </c>
      <c r="I351">
        <v>4.14542924701564</v>
      </c>
      <c r="J351">
        <f>(Table2[[#This Row],[1M Return vs Nifty]]-AVERAGE(Table2[1M Return vs Nifty]))/_xlfn.STDEV.P(Table2[1M Return vs Nifty])</f>
        <v>-8.8436261428791782E-2</v>
      </c>
      <c r="K351">
        <v>21.152419103561598</v>
      </c>
      <c r="L351">
        <f>(Table2[[#This Row],[6M Return vs Nifty]]-AVERAGE(Table2[6M Return vs Nifty]))/_xlfn.STDEV.P(Table2[6M Return vs Nifty])</f>
        <v>0.47157466201979764</v>
      </c>
      <c r="M351">
        <v>-0.19216900728129399</v>
      </c>
      <c r="N351">
        <f>(Table2[[#This Row],[1W Return vs Nifty]]-AVERAGE(Table2[1W Return vs Nifty]))/_xlfn.STDEV.P(Table2[1W Return vs Nifty])</f>
        <v>-0.26038507783438813</v>
      </c>
      <c r="O351">
        <v>855.1</v>
      </c>
      <c r="P351">
        <v>841.39390441376804</v>
      </c>
      <c r="Q351">
        <v>756.67559589559198</v>
      </c>
      <c r="R351">
        <v>32.980355564117701</v>
      </c>
      <c r="S351" s="1">
        <f>(Table2[[#This Row],[Close Price]]-Table2[[#This Row],[20D EMA]])/Table2[[#This Row],[20D EMA]]</f>
        <v>-2.3272131914395949E-2</v>
      </c>
      <c r="T351" s="1">
        <f>(Table2[[#This Row],[Close Price]]-Table2[[#This Row],[50D EMA]])/Table2[[#This Row],[50D EMA]]</f>
        <v>-7.3614800170005157E-3</v>
      </c>
      <c r="U351" s="1">
        <f>(Table2[[#This Row],[Close Price]]-Table2[[#This Row],[200D EMA]])/Table2[[#This Row],[200D EMA]]</f>
        <v>0.10377552088417433</v>
      </c>
      <c r="V351">
        <v>0.23060977164296001</v>
      </c>
      <c r="W351">
        <v>825.2</v>
      </c>
      <c r="X351">
        <v>852.05</v>
      </c>
      <c r="Y351">
        <v>825.2</v>
      </c>
      <c r="Z351">
        <v>862</v>
      </c>
      <c r="AA351">
        <v>825.2</v>
      </c>
      <c r="AB351">
        <v>862</v>
      </c>
      <c r="AC351" s="1">
        <f>(Table2[[#This Row],[Close Price]]/Table2[[#This Row],[Day Low]])-1</f>
        <v>1.2118274357731496E-2</v>
      </c>
      <c r="AD351" s="1">
        <f>(Table2[[#This Row],[Day High]]/Table2[[#This Row],[Close Price]])-1</f>
        <v>2.0174808429118674E-2</v>
      </c>
      <c r="AE351" s="1">
        <f>(Table2[[#This Row],[Close Price]]/Table2[[#This Row],[Current Week Low]])-1</f>
        <v>1.2118274357731496E-2</v>
      </c>
      <c r="AF351" s="1">
        <f>(Table2[[#This Row],[Current Week High]]/Table2[[#This Row],[Close Price]])-1</f>
        <v>3.2088122605363978E-2</v>
      </c>
      <c r="AG351" s="1">
        <f>(Table2[[#This Row],[Close Price]]/Table2[[#This Row],[Current Month Low]])-1</f>
        <v>1.2118274357731496E-2</v>
      </c>
      <c r="AH351" s="1">
        <f>(Table2[[#This Row],[Current Month High]]/Table2[[#This Row],[Close Price]])-1</f>
        <v>3.2088122605363978E-2</v>
      </c>
      <c r="AI351">
        <v>11.949233716475</v>
      </c>
      <c r="AJ351">
        <v>34.254942935219397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0.17</v>
      </c>
      <c r="AM351" t="s">
        <v>3215</v>
      </c>
      <c r="AN351">
        <v>-4.99</v>
      </c>
      <c r="AO351" t="s">
        <v>3216</v>
      </c>
      <c r="AP351">
        <v>7.962086816287E-3</v>
      </c>
      <c r="AQ351">
        <f>(Table2[[#This Row],[Sharpe Ratio]]-AVERAGE(Table2[Sharpe Ratio]))/_xlfn.STDEV.P(Table2[Sharpe Ratio])</f>
        <v>-0.62372581280358941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-0.82277177205836249</v>
      </c>
      <c r="AS351">
        <f>_xlfn.RANK.AVG(Table2[[#This Row],[1Y Return vs Nifty Z-Score]],Table2[1Y Return vs Nifty Z-Score])</f>
        <v>419</v>
      </c>
      <c r="AT351">
        <f>_xlfn.RANK.AVG(Table2[[#This Row],[6M Return vs Nifty Z-Score]],Table2[6M Return vs Nifty Z-Score])</f>
        <v>172</v>
      </c>
      <c r="AU351">
        <f>_xlfn.RANK.AVG(Table2[[#This Row],[Sharpe Ratio Z-Score]],Table2[Sharpe Ratio Z-Score])</f>
        <v>493</v>
      </c>
      <c r="AV351">
        <f>(Table2[[#This Row],[Rank 1Y]]+Table2[[#This Row],[Rank 6M]]+Table2[[#This Row],[Rank Sharpe]])/3</f>
        <v>361.33333333333331</v>
      </c>
    </row>
    <row r="352" spans="1:48" x14ac:dyDescent="0.3">
      <c r="A352" t="s">
        <v>112</v>
      </c>
      <c r="B352" t="s">
        <v>113</v>
      </c>
      <c r="C352" t="s">
        <v>3163</v>
      </c>
      <c r="D352" t="s">
        <v>114</v>
      </c>
      <c r="E352">
        <v>243079.38811184</v>
      </c>
      <c r="F352">
        <v>996.4</v>
      </c>
      <c r="G352">
        <v>7.4802433615985704</v>
      </c>
      <c r="H352">
        <f>(Table2[[#This Row],[1Y Return vs Nifty]]-AVERAGE(Table2[1Y Return vs Nifty]))/_xlfn.STDEV.P(Table2[1Y Return vs Nifty])</f>
        <v>-0.24457430022370202</v>
      </c>
      <c r="I352">
        <v>1.12918694366131</v>
      </c>
      <c r="J352">
        <f>(Table2[[#This Row],[1M Return vs Nifty]]-AVERAGE(Table2[1M Return vs Nifty]))/_xlfn.STDEV.P(Table2[1M Return vs Nifty])</f>
        <v>-0.3815158756109272</v>
      </c>
      <c r="K352">
        <v>6.9616254471607704</v>
      </c>
      <c r="L352">
        <f>(Table2[[#This Row],[6M Return vs Nifty]]-AVERAGE(Table2[6M Return vs Nifty]))/_xlfn.STDEV.P(Table2[6M Return vs Nifty])</f>
        <v>4.6546287448286363E-3</v>
      </c>
      <c r="M352">
        <v>2.8259287761357799</v>
      </c>
      <c r="N352">
        <f>(Table2[[#This Row],[1W Return vs Nifty]]-AVERAGE(Table2[1W Return vs Nifty]))/_xlfn.STDEV.P(Table2[1W Return vs Nifty])</f>
        <v>0.515769982521318</v>
      </c>
      <c r="O352">
        <v>980.53</v>
      </c>
      <c r="P352">
        <v>971.43979360666901</v>
      </c>
      <c r="Q352">
        <v>909.94723207608195</v>
      </c>
      <c r="R352">
        <v>58.728847101712702</v>
      </c>
      <c r="S352" s="1">
        <f>(Table2[[#This Row],[Close Price]]-Table2[[#This Row],[20D EMA]])/Table2[[#This Row],[20D EMA]]</f>
        <v>1.6185124371513371E-2</v>
      </c>
      <c r="T352" s="1">
        <f>(Table2[[#This Row],[Close Price]]-Table2[[#This Row],[50D EMA]])/Table2[[#This Row],[50D EMA]]</f>
        <v>2.5694033287087293E-2</v>
      </c>
      <c r="U352" s="1">
        <f>(Table2[[#This Row],[Close Price]]-Table2[[#This Row],[200D EMA]])/Table2[[#This Row],[200D EMA]]</f>
        <v>9.500855090978462E-2</v>
      </c>
      <c r="V352">
        <v>0.95028959037169902</v>
      </c>
      <c r="W352">
        <v>976.5</v>
      </c>
      <c r="X352">
        <v>1001.55</v>
      </c>
      <c r="Y352">
        <v>941.1</v>
      </c>
      <c r="Z352">
        <v>1018.95</v>
      </c>
      <c r="AA352">
        <v>941.1</v>
      </c>
      <c r="AB352">
        <v>1018.95</v>
      </c>
      <c r="AC352" s="1">
        <f>(Table2[[#This Row],[Close Price]]/Table2[[#This Row],[Day Low]])-1</f>
        <v>2.0378904249871876E-2</v>
      </c>
      <c r="AD352" s="1">
        <f>(Table2[[#This Row],[Day High]]/Table2[[#This Row],[Close Price]])-1</f>
        <v>5.1686069851464289E-3</v>
      </c>
      <c r="AE352" s="1">
        <f>(Table2[[#This Row],[Close Price]]/Table2[[#This Row],[Current Week Low]])-1</f>
        <v>5.8761024333227052E-2</v>
      </c>
      <c r="AF352" s="1">
        <f>(Table2[[#This Row],[Current Week High]]/Table2[[#This Row],[Close Price]])-1</f>
        <v>2.2631473303894145E-2</v>
      </c>
      <c r="AG352" s="1">
        <f>(Table2[[#This Row],[Close Price]]/Table2[[#This Row],[Current Month Low]])-1</f>
        <v>5.8761024333227052E-2</v>
      </c>
      <c r="AH352" s="1">
        <f>(Table2[[#This Row],[Current Month High]]/Table2[[#This Row],[Close Price]])-1</f>
        <v>2.2631473303894145E-2</v>
      </c>
      <c r="AI352">
        <v>6.6840626254516202</v>
      </c>
      <c r="AJ352">
        <v>33.744966442953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7.0000000000000007E-2</v>
      </c>
      <c r="AM352" t="s">
        <v>3215</v>
      </c>
      <c r="AN352">
        <v>4.4000000000000004</v>
      </c>
      <c r="AO352" t="s">
        <v>3215</v>
      </c>
      <c r="AP352">
        <v>4.2260971915843999E-2</v>
      </c>
      <c r="AQ352">
        <f>(Table2[[#This Row],[Sharpe Ratio]]-AVERAGE(Table2[Sharpe Ratio]))/_xlfn.STDEV.P(Table2[Sharpe Ratio])</f>
        <v>-0.21413624270496168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-0.31980180727344432</v>
      </c>
      <c r="AS352">
        <f>_xlfn.RANK.AVG(Table2[[#This Row],[1Y Return vs Nifty Z-Score]],Table2[1Y Return vs Nifty Z-Score])</f>
        <v>379</v>
      </c>
      <c r="AT352">
        <f>_xlfn.RANK.AVG(Table2[[#This Row],[6M Return vs Nifty Z-Score]],Table2[6M Return vs Nifty Z-Score])</f>
        <v>302</v>
      </c>
      <c r="AU352">
        <f>_xlfn.RANK.AVG(Table2[[#This Row],[Sharpe Ratio Z-Score]],Table2[Sharpe Ratio Z-Score])</f>
        <v>404</v>
      </c>
      <c r="AV352">
        <f>(Table2[[#This Row],[Rank 1Y]]+Table2[[#This Row],[Rank 6M]]+Table2[[#This Row],[Rank Sharpe]])/3</f>
        <v>361.66666666666669</v>
      </c>
    </row>
    <row r="353" spans="1:48" x14ac:dyDescent="0.3">
      <c r="A353" t="s">
        <v>194</v>
      </c>
      <c r="B353" t="s">
        <v>195</v>
      </c>
      <c r="C353" t="s">
        <v>3162</v>
      </c>
      <c r="D353" t="s">
        <v>196</v>
      </c>
      <c r="E353">
        <v>131144.90125274999</v>
      </c>
      <c r="F353">
        <v>4785.25</v>
      </c>
      <c r="G353">
        <v>10.5876091462763</v>
      </c>
      <c r="H353">
        <f>(Table2[[#This Row],[1Y Return vs Nifty]]-AVERAGE(Table2[1Y Return vs Nifty]))/_xlfn.STDEV.P(Table2[1Y Return vs Nifty])</f>
        <v>-0.18789383303369755</v>
      </c>
      <c r="I353">
        <v>8.9259709832402301</v>
      </c>
      <c r="J353">
        <f>(Table2[[#This Row],[1M Return vs Nifty]]-AVERAGE(Table2[1M Return vs Nifty]))/_xlfn.STDEV.P(Table2[1M Return vs Nifty])</f>
        <v>0.37607526872121427</v>
      </c>
      <c r="K353">
        <v>-4.2508413373535596</v>
      </c>
      <c r="L353">
        <f>(Table2[[#This Row],[6M Return vs Nifty]]-AVERAGE(Table2[6M Return vs Nifty]))/_xlfn.STDEV.P(Table2[6M Return vs Nifty])</f>
        <v>-0.36426944209165318</v>
      </c>
      <c r="M353">
        <v>-1.42734635329858</v>
      </c>
      <c r="N353">
        <f>(Table2[[#This Row],[1W Return vs Nifty]]-AVERAGE(Table2[1W Return vs Nifty]))/_xlfn.STDEV.P(Table2[1W Return vs Nifty])</f>
        <v>-0.57803189259816457</v>
      </c>
      <c r="O353">
        <v>4819.57</v>
      </c>
      <c r="P353">
        <v>4810.1595291742897</v>
      </c>
      <c r="Q353">
        <v>4537.1241689836697</v>
      </c>
      <c r="R353">
        <v>44.788751121280796</v>
      </c>
      <c r="S353" s="1">
        <f>(Table2[[#This Row],[Close Price]]-Table2[[#This Row],[20D EMA]])/Table2[[#This Row],[20D EMA]]</f>
        <v>-7.120967223216949E-3</v>
      </c>
      <c r="T353" s="1">
        <f>(Table2[[#This Row],[Close Price]]-Table2[[#This Row],[50D EMA]])/Table2[[#This Row],[50D EMA]]</f>
        <v>-5.1785245423171308E-3</v>
      </c>
      <c r="U353" s="1">
        <f>(Table2[[#This Row],[Close Price]]-Table2[[#This Row],[200D EMA]])/Table2[[#This Row],[200D EMA]]</f>
        <v>5.4687908414001209E-2</v>
      </c>
      <c r="V353">
        <v>0.99701313580037099</v>
      </c>
      <c r="W353">
        <v>4755.3500000000004</v>
      </c>
      <c r="X353">
        <v>4877.95</v>
      </c>
      <c r="Y353">
        <v>4755.3500000000004</v>
      </c>
      <c r="Z353">
        <v>5015</v>
      </c>
      <c r="AA353">
        <v>4755.3500000000004</v>
      </c>
      <c r="AB353">
        <v>5015</v>
      </c>
      <c r="AC353" s="1">
        <f>(Table2[[#This Row],[Close Price]]/Table2[[#This Row],[Day Low]])-1</f>
        <v>6.2876549570483053E-3</v>
      </c>
      <c r="AD353" s="1">
        <f>(Table2[[#This Row],[Day High]]/Table2[[#This Row],[Close Price]])-1</f>
        <v>1.9372028629643046E-2</v>
      </c>
      <c r="AE353" s="1">
        <f>(Table2[[#This Row],[Close Price]]/Table2[[#This Row],[Current Week Low]])-1</f>
        <v>6.2876549570483053E-3</v>
      </c>
      <c r="AF353" s="1">
        <f>(Table2[[#This Row],[Current Week High]]/Table2[[#This Row],[Close Price]])-1</f>
        <v>4.8012120578862172E-2</v>
      </c>
      <c r="AG353" s="1">
        <f>(Table2[[#This Row],[Close Price]]/Table2[[#This Row],[Current Month Low]])-1</f>
        <v>6.2876549570483053E-3</v>
      </c>
      <c r="AH353" s="1">
        <f>(Table2[[#This Row],[Current Month High]]/Table2[[#This Row],[Close Price]])-1</f>
        <v>4.8012120578862172E-2</v>
      </c>
      <c r="AI353">
        <v>6.6819915364923297</v>
      </c>
      <c r="AJ353">
        <v>36.639444904485799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0.04</v>
      </c>
      <c r="AM353" t="s">
        <v>3215</v>
      </c>
      <c r="AN353">
        <v>2.2999999999999998</v>
      </c>
      <c r="AO353" t="s">
        <v>3215</v>
      </c>
      <c r="AP353">
        <v>7.4625068647504997E-2</v>
      </c>
      <c r="AQ353">
        <f>(Table2[[#This Row],[Sharpe Ratio]]-AVERAGE(Table2[Sharpe Ratio]))/_xlfn.STDEV.P(Table2[Sharpe Ratio])</f>
        <v>0.17234851994764838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-0.58177137905465259</v>
      </c>
      <c r="AS353">
        <f>_xlfn.RANK.AVG(Table2[[#This Row],[1Y Return vs Nifty Z-Score]],Table2[1Y Return vs Nifty Z-Score])</f>
        <v>351</v>
      </c>
      <c r="AT353">
        <f>_xlfn.RANK.AVG(Table2[[#This Row],[6M Return vs Nifty Z-Score]],Table2[6M Return vs Nifty Z-Score])</f>
        <v>433</v>
      </c>
      <c r="AU353">
        <f>_xlfn.RANK.AVG(Table2[[#This Row],[Sharpe Ratio Z-Score]],Table2[Sharpe Ratio Z-Score])</f>
        <v>302</v>
      </c>
      <c r="AV353">
        <f>(Table2[[#This Row],[Rank 1Y]]+Table2[[#This Row],[Rank 6M]]+Table2[[#This Row],[Rank Sharpe]])/3</f>
        <v>362</v>
      </c>
    </row>
    <row r="354" spans="1:48" x14ac:dyDescent="0.3">
      <c r="A354" t="s">
        <v>1235</v>
      </c>
      <c r="B354" t="s">
        <v>1236</v>
      </c>
      <c r="C354" t="s">
        <v>3174</v>
      </c>
      <c r="D354" t="s">
        <v>1058</v>
      </c>
      <c r="E354">
        <v>9508.7031116500002</v>
      </c>
      <c r="F354">
        <v>494.35</v>
      </c>
      <c r="G354">
        <v>21.221668616865401</v>
      </c>
      <c r="H354">
        <f>(Table2[[#This Row],[1Y Return vs Nifty]]-AVERAGE(Table2[1Y Return vs Nifty]))/_xlfn.STDEV.P(Table2[1Y Return vs Nifty])</f>
        <v>6.0786506344243738E-3</v>
      </c>
      <c r="I354">
        <v>-8.7776555107833101</v>
      </c>
      <c r="J354">
        <f>(Table2[[#This Row],[1M Return vs Nifty]]-AVERAGE(Table2[1M Return vs Nifty]))/_xlfn.STDEV.P(Table2[1M Return vs Nifty])</f>
        <v>-1.3441353445716551</v>
      </c>
      <c r="K354">
        <v>6.4226220308139101</v>
      </c>
      <c r="L354">
        <f>(Table2[[#This Row],[6M Return vs Nifty]]-AVERAGE(Table2[6M Return vs Nifty]))/_xlfn.STDEV.P(Table2[6M Return vs Nifty])</f>
        <v>-1.3080213941893137E-2</v>
      </c>
      <c r="M354">
        <v>-5.9974714123593804</v>
      </c>
      <c r="N354">
        <f>(Table2[[#This Row],[1W Return vs Nifty]]-AVERAGE(Table2[1W Return vs Nifty]))/_xlfn.STDEV.P(Table2[1W Return vs Nifty])</f>
        <v>-1.753317103878637</v>
      </c>
      <c r="O354">
        <v>522.96</v>
      </c>
      <c r="P354">
        <v>532.65288108592495</v>
      </c>
      <c r="Q354">
        <v>486.718015852191</v>
      </c>
      <c r="R354">
        <v>38.143399809708498</v>
      </c>
      <c r="S354" s="1">
        <f>(Table2[[#This Row],[Close Price]]-Table2[[#This Row],[20D EMA]])/Table2[[#This Row],[20D EMA]]</f>
        <v>-5.4707817041456351E-2</v>
      </c>
      <c r="T354" s="1">
        <f>(Table2[[#This Row],[Close Price]]-Table2[[#This Row],[50D EMA]])/Table2[[#This Row],[50D EMA]]</f>
        <v>-7.1909647813856642E-2</v>
      </c>
      <c r="U354" s="1">
        <f>(Table2[[#This Row],[Close Price]]-Table2[[#This Row],[200D EMA]])/Table2[[#This Row],[200D EMA]]</f>
        <v>1.5680504726019309E-2</v>
      </c>
      <c r="V354">
        <v>0.69451550471470502</v>
      </c>
      <c r="W354">
        <v>492</v>
      </c>
      <c r="X354">
        <v>512</v>
      </c>
      <c r="Y354">
        <v>492</v>
      </c>
      <c r="Z354">
        <v>543.29999999999995</v>
      </c>
      <c r="AA354">
        <v>492</v>
      </c>
      <c r="AB354">
        <v>550</v>
      </c>
      <c r="AC354" s="1">
        <f>(Table2[[#This Row],[Close Price]]/Table2[[#This Row],[Day Low]])-1</f>
        <v>4.776422764227739E-3</v>
      </c>
      <c r="AD354" s="1">
        <f>(Table2[[#This Row],[Day High]]/Table2[[#This Row],[Close Price]])-1</f>
        <v>3.5703448973399388E-2</v>
      </c>
      <c r="AE354" s="1">
        <f>(Table2[[#This Row],[Close Price]]/Table2[[#This Row],[Current Week Low]])-1</f>
        <v>4.776422764227739E-3</v>
      </c>
      <c r="AF354" s="1">
        <f>(Table2[[#This Row],[Current Week High]]/Table2[[#This Row],[Close Price]])-1</f>
        <v>9.9018913725093416E-2</v>
      </c>
      <c r="AG354" s="1">
        <f>(Table2[[#This Row],[Close Price]]/Table2[[#This Row],[Current Month Low]])-1</f>
        <v>4.776422764227739E-3</v>
      </c>
      <c r="AH354" s="1">
        <f>(Table2[[#This Row],[Current Month High]]/Table2[[#This Row],[Close Price]])-1</f>
        <v>0.11257206432689393</v>
      </c>
      <c r="AI354">
        <v>39.354708202690297</v>
      </c>
      <c r="AJ354">
        <v>51.710909927880898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0.01</v>
      </c>
      <c r="AM354" t="s">
        <v>3215</v>
      </c>
      <c r="AN354">
        <v>-1.32</v>
      </c>
      <c r="AO354" t="s">
        <v>3216</v>
      </c>
      <c r="AP354">
        <v>1.1780233459904E-2</v>
      </c>
      <c r="AQ354">
        <f>(Table2[[#This Row],[Sharpe Ratio]]-AVERAGE(Table2[Sharpe Ratio]))/_xlfn.STDEV.P(Table2[Sharpe Ratio])</f>
        <v>-0.57813036450276978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293</v>
      </c>
      <c r="AT354">
        <f>_xlfn.RANK.AVG(Table2[[#This Row],[6M Return vs Nifty Z-Score]],Table2[6M Return vs Nifty Z-Score])</f>
        <v>310</v>
      </c>
      <c r="AU354">
        <f>_xlfn.RANK.AVG(Table2[[#This Row],[Sharpe Ratio Z-Score]],Table2[Sharpe Ratio Z-Score])</f>
        <v>485</v>
      </c>
      <c r="AV354">
        <f>(Table2[[#This Row],[Rank 1Y]]+Table2[[#This Row],[Rank 6M]]+Table2[[#This Row],[Rank Sharpe]])/3</f>
        <v>362.66666666666669</v>
      </c>
    </row>
    <row r="355" spans="1:48" x14ac:dyDescent="0.3">
      <c r="A355" t="s">
        <v>1071</v>
      </c>
      <c r="B355" t="s">
        <v>1072</v>
      </c>
      <c r="C355" t="s">
        <v>3161</v>
      </c>
      <c r="D355" t="s">
        <v>108</v>
      </c>
      <c r="E355">
        <v>12329.372429773</v>
      </c>
      <c r="F355">
        <v>17.989999999999998</v>
      </c>
      <c r="G355">
        <v>5.6949214789607296</v>
      </c>
      <c r="H355">
        <f>(Table2[[#This Row],[1Y Return vs Nifty]]-AVERAGE(Table2[1Y Return vs Nifty]))/_xlfn.STDEV.P(Table2[1Y Return vs Nifty])</f>
        <v>-0.27713978668539518</v>
      </c>
      <c r="I355">
        <v>8.6856370884496492</v>
      </c>
      <c r="J355">
        <f>(Table2[[#This Row],[1M Return vs Nifty]]-AVERAGE(Table2[1M Return vs Nifty]))/_xlfn.STDEV.P(Table2[1M Return vs Nifty])</f>
        <v>0.35272271343022149</v>
      </c>
      <c r="K355">
        <v>-11.5553237317288</v>
      </c>
      <c r="L355">
        <f>(Table2[[#This Row],[6M Return vs Nifty]]-AVERAGE(Table2[6M Return vs Nifty]))/_xlfn.STDEV.P(Table2[6M Return vs Nifty])</f>
        <v>-0.60460900626393188</v>
      </c>
      <c r="M355">
        <v>1.94117887987502</v>
      </c>
      <c r="N355">
        <f>(Table2[[#This Row],[1W Return vs Nifty]]-AVERAGE(Table2[1W Return vs Nifty]))/_xlfn.STDEV.P(Table2[1W Return vs Nifty])</f>
        <v>0.2882415330108144</v>
      </c>
      <c r="O355">
        <v>18.61</v>
      </c>
      <c r="P355">
        <v>18.697239238327601</v>
      </c>
      <c r="Q355">
        <v>17.512846221555598</v>
      </c>
      <c r="R355">
        <v>41.3388142910906</v>
      </c>
      <c r="S355" s="1">
        <f>(Table2[[#This Row],[Close Price]]-Table2[[#This Row],[20D EMA]])/Table2[[#This Row],[20D EMA]]</f>
        <v>-3.3315421816227889E-2</v>
      </c>
      <c r="T355" s="1">
        <f>(Table2[[#This Row],[Close Price]]-Table2[[#This Row],[50D EMA]])/Table2[[#This Row],[50D EMA]]</f>
        <v>-3.7825864520031803E-2</v>
      </c>
      <c r="U355" s="1">
        <f>(Table2[[#This Row],[Close Price]]-Table2[[#This Row],[200D EMA]])/Table2[[#This Row],[200D EMA]]</f>
        <v>2.7245929782510035E-2</v>
      </c>
      <c r="V355">
        <v>0.909333801218425</v>
      </c>
      <c r="W355">
        <v>17.899999999999999</v>
      </c>
      <c r="X355">
        <v>18.899999999999999</v>
      </c>
      <c r="Y355">
        <v>17.649999999999999</v>
      </c>
      <c r="Z355">
        <v>19.48</v>
      </c>
      <c r="AA355">
        <v>17.649999999999999</v>
      </c>
      <c r="AB355">
        <v>19.48</v>
      </c>
      <c r="AC355" s="1">
        <f>(Table2[[#This Row],[Close Price]]/Table2[[#This Row],[Day Low]])-1</f>
        <v>5.0279329608937662E-3</v>
      </c>
      <c r="AD355" s="1">
        <f>(Table2[[#This Row],[Day High]]/Table2[[#This Row],[Close Price]])-1</f>
        <v>5.058365758754868E-2</v>
      </c>
      <c r="AE355" s="1">
        <f>(Table2[[#This Row],[Close Price]]/Table2[[#This Row],[Current Week Low]])-1</f>
        <v>1.9263456090651498E-2</v>
      </c>
      <c r="AF355" s="1">
        <f>(Table2[[#This Row],[Current Week High]]/Table2[[#This Row],[Close Price]])-1</f>
        <v>8.2823790994997371E-2</v>
      </c>
      <c r="AG355" s="1">
        <f>(Table2[[#This Row],[Close Price]]/Table2[[#This Row],[Current Month Low]])-1</f>
        <v>1.9263456090651498E-2</v>
      </c>
      <c r="AH355" s="1">
        <f>(Table2[[#This Row],[Current Month High]]/Table2[[#This Row],[Close Price]])-1</f>
        <v>8.2823790994997371E-2</v>
      </c>
      <c r="AI355">
        <v>33.407448582545797</v>
      </c>
      <c r="AJ355">
        <v>46.857142857142797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0.09</v>
      </c>
      <c r="AM355" t="s">
        <v>3215</v>
      </c>
      <c r="AN355">
        <v>-2.4900000000000002</v>
      </c>
      <c r="AO355" t="s">
        <v>3216</v>
      </c>
      <c r="AP355">
        <v>0.12553927888136099</v>
      </c>
      <c r="AQ355">
        <f>(Table2[[#This Row],[Sharpe Ratio]]-AVERAGE(Table2[Sharpe Ratio]))/_xlfn.STDEV.P(Table2[Sharpe Ratio])</f>
        <v>0.78035456507316692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397</v>
      </c>
      <c r="AT355">
        <f>_xlfn.RANK.AVG(Table2[[#This Row],[6M Return vs Nifty Z-Score]],Table2[6M Return vs Nifty Z-Score])</f>
        <v>540</v>
      </c>
      <c r="AU355">
        <f>_xlfn.RANK.AVG(Table2[[#This Row],[Sharpe Ratio Z-Score]],Table2[Sharpe Ratio Z-Score])</f>
        <v>153</v>
      </c>
      <c r="AV355">
        <f>(Table2[[#This Row],[Rank 1Y]]+Table2[[#This Row],[Rank 6M]]+Table2[[#This Row],[Rank Sharpe]])/3</f>
        <v>363.33333333333331</v>
      </c>
    </row>
    <row r="356" spans="1:48" x14ac:dyDescent="0.3">
      <c r="A356" t="s">
        <v>580</v>
      </c>
      <c r="B356" t="s">
        <v>581</v>
      </c>
      <c r="C356" t="s">
        <v>3168</v>
      </c>
      <c r="D356" t="s">
        <v>582</v>
      </c>
      <c r="E356">
        <v>34019.914111600003</v>
      </c>
      <c r="F356">
        <v>1400.5</v>
      </c>
      <c r="G356">
        <v>-19.541267873944399</v>
      </c>
      <c r="H356">
        <f>(Table2[[#This Row],[1Y Return vs Nifty]]-AVERAGE(Table2[1Y Return vs Nifty]))/_xlfn.STDEV.P(Table2[1Y Return vs Nifty])</f>
        <v>-0.73746505951658481</v>
      </c>
      <c r="I356">
        <v>14.552714589311901</v>
      </c>
      <c r="J356">
        <f>(Table2[[#This Row],[1M Return vs Nifty]]-AVERAGE(Table2[1M Return vs Nifty]))/_xlfn.STDEV.P(Table2[1M Return vs Nifty])</f>
        <v>0.92280980769885346</v>
      </c>
      <c r="K356">
        <v>36.306912758586598</v>
      </c>
      <c r="L356">
        <f>(Table2[[#This Row],[6M Return vs Nifty]]-AVERAGE(Table2[6M Return vs Nifty]))/_xlfn.STDEV.P(Table2[6M Return vs Nifty])</f>
        <v>0.97020334009080489</v>
      </c>
      <c r="M356">
        <v>-0.16847742505071001</v>
      </c>
      <c r="N356">
        <f>(Table2[[#This Row],[1W Return vs Nifty]]-AVERAGE(Table2[1W Return vs Nifty]))/_xlfn.STDEV.P(Table2[1W Return vs Nifty])</f>
        <v>-0.25429238543153232</v>
      </c>
      <c r="O356">
        <v>1345.76</v>
      </c>
      <c r="P356">
        <v>1299.1930230912001</v>
      </c>
      <c r="Q356">
        <v>1187.7402271245201</v>
      </c>
      <c r="R356">
        <v>62.429917477392003</v>
      </c>
      <c r="S356" s="1">
        <f>(Table2[[#This Row],[Close Price]]-Table2[[#This Row],[20D EMA]])/Table2[[#This Row],[20D EMA]]</f>
        <v>4.0675900606348833E-2</v>
      </c>
      <c r="T356" s="1">
        <f>(Table2[[#This Row],[Close Price]]-Table2[[#This Row],[50D EMA]])/Table2[[#This Row],[50D EMA]]</f>
        <v>7.7976848018901673E-2</v>
      </c>
      <c r="U356" s="1">
        <f>(Table2[[#This Row],[Close Price]]-Table2[[#This Row],[200D EMA]])/Table2[[#This Row],[200D EMA]]</f>
        <v>0.17912988717285794</v>
      </c>
      <c r="V356">
        <v>0.94944803779701703</v>
      </c>
      <c r="W356">
        <v>1391</v>
      </c>
      <c r="X356">
        <v>1475</v>
      </c>
      <c r="Y356">
        <v>1328.05</v>
      </c>
      <c r="Z356">
        <v>1475</v>
      </c>
      <c r="AA356">
        <v>1328.05</v>
      </c>
      <c r="AB356">
        <v>1475</v>
      </c>
      <c r="AC356" s="1">
        <f>(Table2[[#This Row],[Close Price]]/Table2[[#This Row],[Day Low]])-1</f>
        <v>6.8296189791516859E-3</v>
      </c>
      <c r="AD356" s="1">
        <f>(Table2[[#This Row],[Day High]]/Table2[[#This Row],[Close Price]])-1</f>
        <v>5.3195287397358015E-2</v>
      </c>
      <c r="AE356" s="1">
        <f>(Table2[[#This Row],[Close Price]]/Table2[[#This Row],[Current Week Low]])-1</f>
        <v>5.4553668913068121E-2</v>
      </c>
      <c r="AF356" s="1">
        <f>(Table2[[#This Row],[Current Week High]]/Table2[[#This Row],[Close Price]])-1</f>
        <v>5.3195287397358015E-2</v>
      </c>
      <c r="AG356" s="1">
        <f>(Table2[[#This Row],[Close Price]]/Table2[[#This Row],[Current Month Low]])-1</f>
        <v>5.4553668913068121E-2</v>
      </c>
      <c r="AH356" s="1">
        <f>(Table2[[#This Row],[Current Month High]]/Table2[[#This Row],[Close Price]])-1</f>
        <v>5.3195287397358015E-2</v>
      </c>
      <c r="AI356">
        <v>6.2406283470189203</v>
      </c>
      <c r="AJ356">
        <v>58.061057502398199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0.25</v>
      </c>
      <c r="AM356" t="s">
        <v>3215</v>
      </c>
      <c r="AN356">
        <v>8.58</v>
      </c>
      <c r="AO356" t="s">
        <v>3215</v>
      </c>
      <c r="AP356">
        <v>3.9172667372598002E-2</v>
      </c>
      <c r="AQ356">
        <f>(Table2[[#This Row],[Sharpe Ratio]]-AVERAGE(Table2[Sharpe Ratio]))/_xlfn.STDEV.P(Table2[Sharpe Ratio])</f>
        <v>-0.25101608082594201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0.65023962201559915</v>
      </c>
      <c r="AS356">
        <f>_xlfn.RANK.AVG(Table2[[#This Row],[1Y Return vs Nifty Z-Score]],Table2[1Y Return vs Nifty Z-Score])</f>
        <v>587</v>
      </c>
      <c r="AT356">
        <f>_xlfn.RANK.AVG(Table2[[#This Row],[6M Return vs Nifty Z-Score]],Table2[6M Return vs Nifty Z-Score])</f>
        <v>93</v>
      </c>
      <c r="AU356">
        <f>_xlfn.RANK.AVG(Table2[[#This Row],[Sharpe Ratio Z-Score]],Table2[Sharpe Ratio Z-Score])</f>
        <v>410</v>
      </c>
      <c r="AV356">
        <f>(Table2[[#This Row],[Rank 1Y]]+Table2[[#This Row],[Rank 6M]]+Table2[[#This Row],[Rank Sharpe]])/3</f>
        <v>363.33333333333331</v>
      </c>
    </row>
    <row r="357" spans="1:48" x14ac:dyDescent="0.3">
      <c r="A357" t="s">
        <v>356</v>
      </c>
      <c r="B357" t="s">
        <v>357</v>
      </c>
      <c r="C357" t="s">
        <v>3160</v>
      </c>
      <c r="D357" t="s">
        <v>51</v>
      </c>
      <c r="E357">
        <v>68229.767250000004</v>
      </c>
      <c r="F357">
        <v>5706.5</v>
      </c>
      <c r="G357">
        <v>10.622607155350501</v>
      </c>
      <c r="H357">
        <f>(Table2[[#This Row],[1Y Return vs Nifty]]-AVERAGE(Table2[1Y Return vs Nifty]))/_xlfn.STDEV.P(Table2[1Y Return vs Nifty])</f>
        <v>-0.18725544552398524</v>
      </c>
      <c r="I357">
        <v>-2.89422478642767</v>
      </c>
      <c r="J357">
        <f>(Table2[[#This Row],[1M Return vs Nifty]]-AVERAGE(Table2[1M Return vs Nifty]))/_xlfn.STDEV.P(Table2[1M Return vs Nifty])</f>
        <v>-0.7724592544764125</v>
      </c>
      <c r="K357">
        <v>2.2318082746504699</v>
      </c>
      <c r="L357">
        <f>(Table2[[#This Row],[6M Return vs Nifty]]-AVERAGE(Table2[6M Return vs Nifty]))/_xlfn.STDEV.P(Table2[6M Return vs Nifty])</f>
        <v>-0.1509706622040605</v>
      </c>
      <c r="M357">
        <v>-1.1766086731895899</v>
      </c>
      <c r="N357">
        <f>(Table2[[#This Row],[1W Return vs Nifty]]-AVERAGE(Table2[1W Return vs Nifty]))/_xlfn.STDEV.P(Table2[1W Return vs Nifty])</f>
        <v>-0.51355044328670285</v>
      </c>
      <c r="O357">
        <v>5900.18</v>
      </c>
      <c r="P357">
        <v>5935.2215660523398</v>
      </c>
      <c r="Q357">
        <v>5399.1772012682704</v>
      </c>
      <c r="R357">
        <v>36.959848331230504</v>
      </c>
      <c r="S357" s="1">
        <f>(Table2[[#This Row],[Close Price]]-Table2[[#This Row],[20D EMA]])/Table2[[#This Row],[20D EMA]]</f>
        <v>-3.2826117169306744E-2</v>
      </c>
      <c r="T357" s="1">
        <f>(Table2[[#This Row],[Close Price]]-Table2[[#This Row],[50D EMA]])/Table2[[#This Row],[50D EMA]]</f>
        <v>-3.8536314694729762E-2</v>
      </c>
      <c r="U357" s="1">
        <f>(Table2[[#This Row],[Close Price]]-Table2[[#This Row],[200D EMA]])/Table2[[#This Row],[200D EMA]]</f>
        <v>5.6920302348946655E-2</v>
      </c>
      <c r="V357">
        <v>0.72405467843910798</v>
      </c>
      <c r="W357">
        <v>5677.6</v>
      </c>
      <c r="X357">
        <v>5786.9</v>
      </c>
      <c r="Y357">
        <v>5620.1</v>
      </c>
      <c r="Z357">
        <v>5958.9</v>
      </c>
      <c r="AA357">
        <v>5620.1</v>
      </c>
      <c r="AB357">
        <v>5958.9</v>
      </c>
      <c r="AC357" s="1">
        <f>(Table2[[#This Row],[Close Price]]/Table2[[#This Row],[Day Low]])-1</f>
        <v>5.0901789488515536E-3</v>
      </c>
      <c r="AD357" s="1">
        <f>(Table2[[#This Row],[Day High]]/Table2[[#This Row],[Close Price]])-1</f>
        <v>1.4089196530272519E-2</v>
      </c>
      <c r="AE357" s="1">
        <f>(Table2[[#This Row],[Close Price]]/Table2[[#This Row],[Current Week Low]])-1</f>
        <v>1.5373391932527847E-2</v>
      </c>
      <c r="AF357" s="1">
        <f>(Table2[[#This Row],[Current Week High]]/Table2[[#This Row],[Close Price]])-1</f>
        <v>4.4230263734337916E-2</v>
      </c>
      <c r="AG357" s="1">
        <f>(Table2[[#This Row],[Close Price]]/Table2[[#This Row],[Current Month Low]])-1</f>
        <v>1.5373391932527847E-2</v>
      </c>
      <c r="AH357" s="1">
        <f>(Table2[[#This Row],[Current Month High]]/Table2[[#This Row],[Close Price]])-1</f>
        <v>4.4230263734337916E-2</v>
      </c>
      <c r="AI357">
        <v>12.8520108648032</v>
      </c>
      <c r="AJ357">
        <v>42.269480559953102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-0.01</v>
      </c>
      <c r="AM357" t="s">
        <v>3216</v>
      </c>
      <c r="AN357">
        <v>-2.5299999999999998</v>
      </c>
      <c r="AO357" t="s">
        <v>3216</v>
      </c>
      <c r="AP357">
        <v>5.1257195834592997E-2</v>
      </c>
      <c r="AQ357">
        <f>(Table2[[#This Row],[Sharpe Ratio]]-AVERAGE(Table2[Sharpe Ratio]))/_xlfn.STDEV.P(Table2[Sharpe Ratio])</f>
        <v>-0.10670536042712968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350</v>
      </c>
      <c r="AT357">
        <f>_xlfn.RANK.AVG(Table2[[#This Row],[6M Return vs Nifty Z-Score]],Table2[6M Return vs Nifty Z-Score])</f>
        <v>362</v>
      </c>
      <c r="AU357">
        <f>_xlfn.RANK.AVG(Table2[[#This Row],[Sharpe Ratio Z-Score]],Table2[Sharpe Ratio Z-Score])</f>
        <v>379</v>
      </c>
      <c r="AV357">
        <f>(Table2[[#This Row],[Rank 1Y]]+Table2[[#This Row],[Rank 6M]]+Table2[[#This Row],[Rank Sharpe]])/3</f>
        <v>363.66666666666669</v>
      </c>
    </row>
    <row r="358" spans="1:48" x14ac:dyDescent="0.3">
      <c r="A358" t="s">
        <v>35</v>
      </c>
      <c r="B358" t="s">
        <v>36</v>
      </c>
      <c r="C358" t="s">
        <v>3158</v>
      </c>
      <c r="D358" t="s">
        <v>37</v>
      </c>
      <c r="E358">
        <v>598025.84236150503</v>
      </c>
      <c r="F358">
        <v>478.05</v>
      </c>
      <c r="G358">
        <v>-14.790664732978501</v>
      </c>
      <c r="H358">
        <f>(Table2[[#This Row],[1Y Return vs Nifty]]-AVERAGE(Table2[1Y Return vs Nifty]))/_xlfn.STDEV.P(Table2[1Y Return vs Nifty])</f>
        <v>-0.65081082434672177</v>
      </c>
      <c r="I358">
        <v>-2.7901797612278401</v>
      </c>
      <c r="J358">
        <f>(Table2[[#This Row],[1M Return vs Nifty]]-AVERAGE(Table2[1M Return vs Nifty]))/_xlfn.STDEV.P(Table2[1M Return vs Nifty])</f>
        <v>-0.76234949777376793</v>
      </c>
      <c r="K358">
        <v>0.12560670496199899</v>
      </c>
      <c r="L358">
        <f>(Table2[[#This Row],[6M Return vs Nifty]]-AVERAGE(Table2[6M Return vs Nifty]))/_xlfn.STDEV.P(Table2[6M Return vs Nifty])</f>
        <v>-0.22027106433901458</v>
      </c>
      <c r="M358">
        <v>-2.0354574559915299</v>
      </c>
      <c r="N358">
        <f>(Table2[[#This Row],[1W Return vs Nifty]]-AVERAGE(Table2[1W Return vs Nifty]))/_xlfn.STDEV.P(Table2[1W Return vs Nifty])</f>
        <v>-0.73441798194456043</v>
      </c>
      <c r="O358">
        <v>486.7</v>
      </c>
      <c r="P358">
        <v>491.40095497108302</v>
      </c>
      <c r="Q358">
        <v>467.65302966784901</v>
      </c>
      <c r="R358">
        <v>34.910812531653903</v>
      </c>
      <c r="S358" s="1">
        <f>(Table2[[#This Row],[Close Price]]-Table2[[#This Row],[20D EMA]])/Table2[[#This Row],[20D EMA]]</f>
        <v>-1.7772755290733466E-2</v>
      </c>
      <c r="T358" s="1">
        <f>(Table2[[#This Row],[Close Price]]-Table2[[#This Row],[50D EMA]])/Table2[[#This Row],[50D EMA]]</f>
        <v>-2.716916773568066E-2</v>
      </c>
      <c r="U358" s="1">
        <f>(Table2[[#This Row],[Close Price]]-Table2[[#This Row],[200D EMA]])/Table2[[#This Row],[200D EMA]]</f>
        <v>2.2232231318025368E-2</v>
      </c>
      <c r="V358">
        <v>0.835211414897986</v>
      </c>
      <c r="W358">
        <v>474.6</v>
      </c>
      <c r="X358">
        <v>480.7</v>
      </c>
      <c r="Y358">
        <v>474.6</v>
      </c>
      <c r="Z358">
        <v>493.45</v>
      </c>
      <c r="AA358">
        <v>474.6</v>
      </c>
      <c r="AB358">
        <v>493.45</v>
      </c>
      <c r="AC358" s="1">
        <f>(Table2[[#This Row],[Close Price]]/Table2[[#This Row],[Day Low]])-1</f>
        <v>7.2692793931732336E-3</v>
      </c>
      <c r="AD358" s="1">
        <f>(Table2[[#This Row],[Day High]]/Table2[[#This Row],[Close Price]])-1</f>
        <v>5.543353205731627E-3</v>
      </c>
      <c r="AE358" s="1">
        <f>(Table2[[#This Row],[Close Price]]/Table2[[#This Row],[Current Week Low]])-1</f>
        <v>7.2692793931732336E-3</v>
      </c>
      <c r="AF358" s="1">
        <f>(Table2[[#This Row],[Current Week High]]/Table2[[#This Row],[Close Price]])-1</f>
        <v>3.2214203535195107E-2</v>
      </c>
      <c r="AG358" s="1">
        <f>(Table2[[#This Row],[Close Price]]/Table2[[#This Row],[Current Month Low]])-1</f>
        <v>7.2692793931732336E-3</v>
      </c>
      <c r="AH358" s="1">
        <f>(Table2[[#This Row],[Current Month High]]/Table2[[#This Row],[Close Price]])-1</f>
        <v>3.2214203535195107E-2</v>
      </c>
      <c r="AI358">
        <v>10.553289404873899</v>
      </c>
      <c r="AJ358">
        <v>19.707023913859999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0.03</v>
      </c>
      <c r="AM358" t="s">
        <v>3215</v>
      </c>
      <c r="AN358">
        <v>-0.48</v>
      </c>
      <c r="AO358" t="s">
        <v>3216</v>
      </c>
      <c r="AP358">
        <v>0.122659847285571</v>
      </c>
      <c r="AQ358">
        <f>(Table2[[#This Row],[Sharpe Ratio]]-AVERAGE(Table2[Sharpe Ratio]))/_xlfn.STDEV.P(Table2[Sharpe Ratio])</f>
        <v>0.7459690407033599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552</v>
      </c>
      <c r="AT358">
        <f>_xlfn.RANK.AVG(Table2[[#This Row],[6M Return vs Nifty Z-Score]],Table2[6M Return vs Nifty Z-Score])</f>
        <v>383</v>
      </c>
      <c r="AU358">
        <f>_xlfn.RANK.AVG(Table2[[#This Row],[Sharpe Ratio Z-Score]],Table2[Sharpe Ratio Z-Score])</f>
        <v>158</v>
      </c>
      <c r="AV358">
        <f>(Table2[[#This Row],[Rank 1Y]]+Table2[[#This Row],[Rank 6M]]+Table2[[#This Row],[Rank Sharpe]])/3</f>
        <v>364.33333333333331</v>
      </c>
    </row>
    <row r="359" spans="1:48" x14ac:dyDescent="0.3">
      <c r="A359" t="s">
        <v>633</v>
      </c>
      <c r="B359" t="s">
        <v>634</v>
      </c>
      <c r="C359" t="s">
        <v>3158</v>
      </c>
      <c r="D359" t="s">
        <v>201</v>
      </c>
      <c r="E359">
        <v>29238.952499999999</v>
      </c>
      <c r="F359">
        <v>669.85</v>
      </c>
      <c r="G359">
        <v>6.9920222212035297</v>
      </c>
      <c r="H359">
        <f>(Table2[[#This Row],[1Y Return vs Nifty]]-AVERAGE(Table2[1Y Return vs Nifty]))/_xlfn.STDEV.P(Table2[1Y Return vs Nifty])</f>
        <v>-0.25347978617134292</v>
      </c>
      <c r="I359">
        <v>-4.9555296452448703</v>
      </c>
      <c r="J359">
        <f>(Table2[[#This Row],[1M Return vs Nifty]]-AVERAGE(Table2[1M Return vs Nifty]))/_xlfn.STDEV.P(Table2[1M Return vs Nifty])</f>
        <v>-0.972750335886571</v>
      </c>
      <c r="K359">
        <v>17.011817469076799</v>
      </c>
      <c r="L359">
        <f>(Table2[[#This Row],[6M Return vs Nifty]]-AVERAGE(Table2[6M Return vs Nifty]))/_xlfn.STDEV.P(Table2[6M Return vs Nifty])</f>
        <v>0.33533634443422727</v>
      </c>
      <c r="M359">
        <v>-5.7396107218185204</v>
      </c>
      <c r="N359">
        <f>(Table2[[#This Row],[1W Return vs Nifty]]-AVERAGE(Table2[1W Return vs Nifty]))/_xlfn.STDEV.P(Table2[1W Return vs Nifty])</f>
        <v>-1.6870038515613088</v>
      </c>
      <c r="O359">
        <v>690.8</v>
      </c>
      <c r="P359">
        <v>719.31513692124497</v>
      </c>
      <c r="Q359">
        <v>660.38732868759905</v>
      </c>
      <c r="R359">
        <v>42.6827195005852</v>
      </c>
      <c r="S359" s="1">
        <f>(Table2[[#This Row],[Close Price]]-Table2[[#This Row],[20D EMA]])/Table2[[#This Row],[20D EMA]]</f>
        <v>-3.0327156919513511E-2</v>
      </c>
      <c r="T359" s="1">
        <f>(Table2[[#This Row],[Close Price]]-Table2[[#This Row],[50D EMA]])/Table2[[#This Row],[50D EMA]]</f>
        <v>-6.8766990130308764E-2</v>
      </c>
      <c r="U359" s="1">
        <f>(Table2[[#This Row],[Close Price]]-Table2[[#This Row],[200D EMA]])/Table2[[#This Row],[200D EMA]]</f>
        <v>1.4328971652448765E-2</v>
      </c>
      <c r="V359">
        <v>0.79194374976349602</v>
      </c>
      <c r="W359">
        <v>661.15</v>
      </c>
      <c r="X359">
        <v>699.9</v>
      </c>
      <c r="Y359">
        <v>661.15</v>
      </c>
      <c r="Z359">
        <v>714.05</v>
      </c>
      <c r="AA359">
        <v>661.15</v>
      </c>
      <c r="AB359">
        <v>719.95</v>
      </c>
      <c r="AC359" s="1">
        <f>(Table2[[#This Row],[Close Price]]/Table2[[#This Row],[Day Low]])-1</f>
        <v>1.3158889813204233E-2</v>
      </c>
      <c r="AD359" s="1">
        <f>(Table2[[#This Row],[Day High]]/Table2[[#This Row],[Close Price]])-1</f>
        <v>4.4860789729043837E-2</v>
      </c>
      <c r="AE359" s="1">
        <f>(Table2[[#This Row],[Close Price]]/Table2[[#This Row],[Current Week Low]])-1</f>
        <v>1.3158889813204233E-2</v>
      </c>
      <c r="AF359" s="1">
        <f>(Table2[[#This Row],[Current Week High]]/Table2[[#This Row],[Close Price]])-1</f>
        <v>6.5984921997461976E-2</v>
      </c>
      <c r="AG359" s="1">
        <f>(Table2[[#This Row],[Close Price]]/Table2[[#This Row],[Current Month Low]])-1</f>
        <v>1.3158889813204233E-2</v>
      </c>
      <c r="AH359" s="1">
        <f>(Table2[[#This Row],[Current Month High]]/Table2[[#This Row],[Close Price]])-1</f>
        <v>7.4792864074046506E-2</v>
      </c>
      <c r="AI359">
        <v>28.386952302754299</v>
      </c>
      <c r="AJ359">
        <v>60.5969791416926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-0.1</v>
      </c>
      <c r="AM359" t="s">
        <v>3216</v>
      </c>
      <c r="AN359">
        <v>0.5</v>
      </c>
      <c r="AO359" t="s">
        <v>3215</v>
      </c>
      <c r="AP359">
        <v>4.737395914956E-3</v>
      </c>
      <c r="AQ359">
        <f>(Table2[[#This Row],[Sharpe Ratio]]-AVERAGE(Table2[Sharpe Ratio]))/_xlfn.STDEV.P(Table2[Sharpe Ratio])</f>
        <v>-0.66223434613181065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386</v>
      </c>
      <c r="AT359">
        <f>_xlfn.RANK.AVG(Table2[[#This Row],[6M Return vs Nifty Z-Score]],Table2[6M Return vs Nifty Z-Score])</f>
        <v>205</v>
      </c>
      <c r="AU359">
        <f>_xlfn.RANK.AVG(Table2[[#This Row],[Sharpe Ratio Z-Score]],Table2[Sharpe Ratio Z-Score])</f>
        <v>504</v>
      </c>
      <c r="AV359">
        <f>(Table2[[#This Row],[Rank 1Y]]+Table2[[#This Row],[Rank 6M]]+Table2[[#This Row],[Rank Sharpe]])/3</f>
        <v>365</v>
      </c>
    </row>
    <row r="360" spans="1:48" x14ac:dyDescent="0.3">
      <c r="A360" t="s">
        <v>457</v>
      </c>
      <c r="B360" t="s">
        <v>458</v>
      </c>
      <c r="C360" t="s">
        <v>3156</v>
      </c>
      <c r="D360" t="s">
        <v>54</v>
      </c>
      <c r="E360">
        <v>50169.450087500001</v>
      </c>
      <c r="F360">
        <v>4553</v>
      </c>
      <c r="G360">
        <v>14.7752044606752</v>
      </c>
      <c r="H360">
        <f>(Table2[[#This Row],[1Y Return vs Nifty]]-AVERAGE(Table2[1Y Return vs Nifty]))/_xlfn.STDEV.P(Table2[1Y Return vs Nifty])</f>
        <v>-0.11150924387680183</v>
      </c>
      <c r="I360">
        <v>-7.3429622942860302</v>
      </c>
      <c r="J360">
        <f>(Table2[[#This Row],[1M Return vs Nifty]]-AVERAGE(Table2[1M Return vs Nifty]))/_xlfn.STDEV.P(Table2[1M Return vs Nifty])</f>
        <v>-1.2047303193543046</v>
      </c>
      <c r="K360">
        <v>-7.0338561929685897</v>
      </c>
      <c r="L360">
        <f>(Table2[[#This Row],[6M Return vs Nifty]]-AVERAGE(Table2[6M Return vs Nifty]))/_xlfn.STDEV.P(Table2[6M Return vs Nifty])</f>
        <v>-0.45583904844713574</v>
      </c>
      <c r="M360">
        <v>-1.75951255074475</v>
      </c>
      <c r="N360">
        <f>(Table2[[#This Row],[1W Return vs Nifty]]-AVERAGE(Table2[1W Return vs Nifty]))/_xlfn.STDEV.P(Table2[1W Return vs Nifty])</f>
        <v>-0.66345406693708331</v>
      </c>
      <c r="O360">
        <v>4860.6899999999996</v>
      </c>
      <c r="P360">
        <v>4852.9378485806901</v>
      </c>
      <c r="Q360">
        <v>4403.1288345411303</v>
      </c>
      <c r="R360">
        <v>30.226960570984001</v>
      </c>
      <c r="S360" s="1">
        <f>(Table2[[#This Row],[Close Price]]-Table2[[#This Row],[20D EMA]])/Table2[[#This Row],[20D EMA]]</f>
        <v>-6.3301712308334743E-2</v>
      </c>
      <c r="T360" s="1">
        <f>(Table2[[#This Row],[Close Price]]-Table2[[#This Row],[50D EMA]])/Table2[[#This Row],[50D EMA]]</f>
        <v>-6.1805417241931331E-2</v>
      </c>
      <c r="U360" s="1">
        <f>(Table2[[#This Row],[Close Price]]-Table2[[#This Row],[200D EMA]])/Table2[[#This Row],[200D EMA]]</f>
        <v>3.4037424543015532E-2</v>
      </c>
      <c r="V360">
        <v>0.60623906081623902</v>
      </c>
      <c r="W360">
        <v>4512.6499999999996</v>
      </c>
      <c r="X360">
        <v>4730.95</v>
      </c>
      <c r="Y360">
        <v>4512.6499999999996</v>
      </c>
      <c r="Z360">
        <v>5025</v>
      </c>
      <c r="AA360">
        <v>4512.6499999999996</v>
      </c>
      <c r="AB360">
        <v>5025</v>
      </c>
      <c r="AC360" s="1">
        <f>(Table2[[#This Row],[Close Price]]/Table2[[#This Row],[Day Low]])-1</f>
        <v>8.94153102943962E-3</v>
      </c>
      <c r="AD360" s="1">
        <f>(Table2[[#This Row],[Day High]]/Table2[[#This Row],[Close Price]])-1</f>
        <v>3.9084120360201924E-2</v>
      </c>
      <c r="AE360" s="1">
        <f>(Table2[[#This Row],[Close Price]]/Table2[[#This Row],[Current Week Low]])-1</f>
        <v>8.94153102943962E-3</v>
      </c>
      <c r="AF360" s="1">
        <f>(Table2[[#This Row],[Current Week High]]/Table2[[#This Row],[Close Price]])-1</f>
        <v>0.10366791126729624</v>
      </c>
      <c r="AG360" s="1">
        <f>(Table2[[#This Row],[Close Price]]/Table2[[#This Row],[Current Month Low]])-1</f>
        <v>8.94153102943962E-3</v>
      </c>
      <c r="AH360" s="1">
        <f>(Table2[[#This Row],[Current Month High]]/Table2[[#This Row],[Close Price]])-1</f>
        <v>0.10366791126729624</v>
      </c>
      <c r="AI360">
        <v>21.586865802767399</v>
      </c>
      <c r="AJ360">
        <v>46.608491249537103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0.01</v>
      </c>
      <c r="AM360" t="s">
        <v>3215</v>
      </c>
      <c r="AN360">
        <v>-7.16</v>
      </c>
      <c r="AO360" t="s">
        <v>3216</v>
      </c>
      <c r="AP360">
        <v>7.8169853404394002E-2</v>
      </c>
      <c r="AQ360">
        <f>(Table2[[#This Row],[Sharpe Ratio]]-AVERAGE(Table2[Sharpe Ratio]))/_xlfn.STDEV.P(Table2[Sharpe Ratio])</f>
        <v>0.2146795420917206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-2.2208531365236048</v>
      </c>
      <c r="AS360">
        <f>_xlfn.RANK.AVG(Table2[[#This Row],[1Y Return vs Nifty Z-Score]],Table2[1Y Return vs Nifty Z-Score])</f>
        <v>330</v>
      </c>
      <c r="AT360">
        <f>_xlfn.RANK.AVG(Table2[[#This Row],[6M Return vs Nifty Z-Score]],Table2[6M Return vs Nifty Z-Score])</f>
        <v>475</v>
      </c>
      <c r="AU360">
        <f>_xlfn.RANK.AVG(Table2[[#This Row],[Sharpe Ratio Z-Score]],Table2[Sharpe Ratio Z-Score])</f>
        <v>291</v>
      </c>
      <c r="AV360">
        <f>(Table2[[#This Row],[Rank 1Y]]+Table2[[#This Row],[Rank 6M]]+Table2[[#This Row],[Rank Sharpe]])/3</f>
        <v>365.33333333333331</v>
      </c>
    </row>
    <row r="361" spans="1:48" x14ac:dyDescent="0.3">
      <c r="A361" t="s">
        <v>2019</v>
      </c>
      <c r="B361" t="s">
        <v>2020</v>
      </c>
      <c r="C361" t="s">
        <v>3154</v>
      </c>
      <c r="D361" t="s">
        <v>289</v>
      </c>
      <c r="E361">
        <v>3299.3821204000001</v>
      </c>
      <c r="F361">
        <v>1941.4</v>
      </c>
      <c r="G361">
        <v>40.433286207812301</v>
      </c>
      <c r="H361">
        <f>(Table2[[#This Row],[1Y Return vs Nifty]]-AVERAGE(Table2[1Y Return vs Nifty]))/_xlfn.STDEV.P(Table2[1Y Return vs Nifty])</f>
        <v>0.35651163342003894</v>
      </c>
      <c r="I361">
        <v>0.20052522853806401</v>
      </c>
      <c r="J361">
        <f>(Table2[[#This Row],[1M Return vs Nifty]]-AVERAGE(Table2[1M Return vs Nifty]))/_xlfn.STDEV.P(Table2[1M Return vs Nifty])</f>
        <v>-0.4717512711132586</v>
      </c>
      <c r="K361">
        <v>-0.18600382533663401</v>
      </c>
      <c r="L361">
        <f>(Table2[[#This Row],[6M Return vs Nifty]]-AVERAGE(Table2[6M Return vs Nifty]))/_xlfn.STDEV.P(Table2[6M Return vs Nifty])</f>
        <v>-0.23052399329413623</v>
      </c>
      <c r="M361">
        <v>1.7673026225275801</v>
      </c>
      <c r="N361">
        <f>(Table2[[#This Row],[1W Return vs Nifty]]-AVERAGE(Table2[1W Return vs Nifty]))/_xlfn.STDEV.P(Table2[1W Return vs Nifty])</f>
        <v>0.24352630285576907</v>
      </c>
      <c r="O361">
        <v>1985.3</v>
      </c>
      <c r="P361">
        <v>2115.6007668910802</v>
      </c>
      <c r="Q361">
        <v>1982.5788936860499</v>
      </c>
      <c r="R361">
        <v>46.776525348289503</v>
      </c>
      <c r="S361" s="1">
        <f>(Table2[[#This Row],[Close Price]]-Table2[[#This Row],[20D EMA]])/Table2[[#This Row],[20D EMA]]</f>
        <v>-2.2112527073993787E-2</v>
      </c>
      <c r="T361" s="1">
        <f>(Table2[[#This Row],[Close Price]]-Table2[[#This Row],[50D EMA]])/Table2[[#This Row],[50D EMA]]</f>
        <v>-8.2341039773336719E-2</v>
      </c>
      <c r="U361" s="1">
        <f>(Table2[[#This Row],[Close Price]]-Table2[[#This Row],[200D EMA]])/Table2[[#This Row],[200D EMA]]</f>
        <v>-2.0770368239666478E-2</v>
      </c>
      <c r="V361">
        <v>0.53640221237903896</v>
      </c>
      <c r="W361">
        <v>1920.05</v>
      </c>
      <c r="X361">
        <v>2000</v>
      </c>
      <c r="Y361">
        <v>1885.05</v>
      </c>
      <c r="Z361">
        <v>2051.9</v>
      </c>
      <c r="AA361">
        <v>1885.05</v>
      </c>
      <c r="AB361">
        <v>2051.9</v>
      </c>
      <c r="AC361" s="1">
        <f>(Table2[[#This Row],[Close Price]]/Table2[[#This Row],[Day Low]])-1</f>
        <v>1.1119502096299749E-2</v>
      </c>
      <c r="AD361" s="1">
        <f>(Table2[[#This Row],[Day High]]/Table2[[#This Row],[Close Price]])-1</f>
        <v>3.0184403008138405E-2</v>
      </c>
      <c r="AE361" s="1">
        <f>(Table2[[#This Row],[Close Price]]/Table2[[#This Row],[Current Week Low]])-1</f>
        <v>2.9893106283652937E-2</v>
      </c>
      <c r="AF361" s="1">
        <f>(Table2[[#This Row],[Current Week High]]/Table2[[#This Row],[Close Price]])-1</f>
        <v>5.6917688266199695E-2</v>
      </c>
      <c r="AG361" s="1">
        <f>(Table2[[#This Row],[Close Price]]/Table2[[#This Row],[Current Month Low]])-1</f>
        <v>2.9893106283652937E-2</v>
      </c>
      <c r="AH361" s="1">
        <f>(Table2[[#This Row],[Current Month High]]/Table2[[#This Row],[Close Price]])-1</f>
        <v>5.6917688266199695E-2</v>
      </c>
      <c r="AI361">
        <v>44.225816421139299</v>
      </c>
      <c r="AJ361">
        <v>67.362068965517196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-0.18</v>
      </c>
      <c r="AM361" t="s">
        <v>3216</v>
      </c>
      <c r="AN361">
        <v>2.21</v>
      </c>
      <c r="AO361" t="s">
        <v>3215</v>
      </c>
      <c r="AP361">
        <v>3.5013186268880001E-3</v>
      </c>
      <c r="AQ361">
        <f>(Table2[[#This Row],[Sharpe Ratio]]-AVERAGE(Table2[Sharpe Ratio]))/_xlfn.STDEV.P(Table2[Sharpe Ratio])</f>
        <v>-0.67699530304218514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200</v>
      </c>
      <c r="AT361">
        <f>_xlfn.RANK.AVG(Table2[[#This Row],[6M Return vs Nifty Z-Score]],Table2[6M Return vs Nifty Z-Score])</f>
        <v>388</v>
      </c>
      <c r="AU361">
        <f>_xlfn.RANK.AVG(Table2[[#This Row],[Sharpe Ratio Z-Score]],Table2[Sharpe Ratio Z-Score])</f>
        <v>508</v>
      </c>
      <c r="AV361">
        <f>(Table2[[#This Row],[Rank 1Y]]+Table2[[#This Row],[Rank 6M]]+Table2[[#This Row],[Rank Sharpe]])/3</f>
        <v>365.33333333333331</v>
      </c>
    </row>
    <row r="362" spans="1:48" x14ac:dyDescent="0.3">
      <c r="A362" t="s">
        <v>368</v>
      </c>
      <c r="B362" t="s">
        <v>369</v>
      </c>
      <c r="C362" t="s">
        <v>3162</v>
      </c>
      <c r="D362" t="s">
        <v>114</v>
      </c>
      <c r="E362">
        <v>66115.913687159904</v>
      </c>
      <c r="F362">
        <v>1420.05</v>
      </c>
      <c r="G362">
        <v>13.138814670031101</v>
      </c>
      <c r="H362">
        <f>(Table2[[#This Row],[1Y Return vs Nifty]]-AVERAGE(Table2[1Y Return vs Nifty]))/_xlfn.STDEV.P(Table2[1Y Return vs Nifty])</f>
        <v>-0.14135810759796832</v>
      </c>
      <c r="I362">
        <v>4.2768534972292498</v>
      </c>
      <c r="J362">
        <f>(Table2[[#This Row],[1M Return vs Nifty]]-AVERAGE(Table2[1M Return vs Nifty]))/_xlfn.STDEV.P(Table2[1M Return vs Nifty])</f>
        <v>-7.5666143953830964E-2</v>
      </c>
      <c r="K362">
        <v>-7.2153688269794296</v>
      </c>
      <c r="L362">
        <f>(Table2[[#This Row],[6M Return vs Nifty]]-AVERAGE(Table2[6M Return vs Nifty]))/_xlfn.STDEV.P(Table2[6M Return vs Nifty])</f>
        <v>-0.46181136311566318</v>
      </c>
      <c r="M362">
        <v>3.21994336859485</v>
      </c>
      <c r="N362">
        <f>(Table2[[#This Row],[1W Return vs Nifty]]-AVERAGE(Table2[1W Return vs Nifty]))/_xlfn.STDEV.P(Table2[1W Return vs Nifty])</f>
        <v>0.61709752116880856</v>
      </c>
      <c r="O362">
        <v>1443.65</v>
      </c>
      <c r="P362">
        <v>1488.0295535415</v>
      </c>
      <c r="Q362">
        <v>1426.7172168654399</v>
      </c>
      <c r="R362">
        <v>44.054047476351499</v>
      </c>
      <c r="S362" s="1">
        <f>(Table2[[#This Row],[Close Price]]-Table2[[#This Row],[20D EMA]])/Table2[[#This Row],[20D EMA]]</f>
        <v>-1.6347452637412208E-2</v>
      </c>
      <c r="T362" s="1">
        <f>(Table2[[#This Row],[Close Price]]-Table2[[#This Row],[50D EMA]])/Table2[[#This Row],[50D EMA]]</f>
        <v>-4.5684276484770893E-2</v>
      </c>
      <c r="U362" s="1">
        <f>(Table2[[#This Row],[Close Price]]-Table2[[#This Row],[200D EMA]])/Table2[[#This Row],[200D EMA]]</f>
        <v>-4.6731172699297305E-3</v>
      </c>
      <c r="V362">
        <v>0.84902557129742295</v>
      </c>
      <c r="W362">
        <v>1416.15</v>
      </c>
      <c r="X362">
        <v>1456.6</v>
      </c>
      <c r="Y362">
        <v>1395.5</v>
      </c>
      <c r="Z362">
        <v>1482.9</v>
      </c>
      <c r="AA362">
        <v>1391</v>
      </c>
      <c r="AB362">
        <v>1482.9</v>
      </c>
      <c r="AC362" s="1">
        <f>(Table2[[#This Row],[Close Price]]/Table2[[#This Row],[Day Low]])-1</f>
        <v>2.7539455566145676E-3</v>
      </c>
      <c r="AD362" s="1">
        <f>(Table2[[#This Row],[Day High]]/Table2[[#This Row],[Close Price]])-1</f>
        <v>2.573853033343898E-2</v>
      </c>
      <c r="AE362" s="1">
        <f>(Table2[[#This Row],[Close Price]]/Table2[[#This Row],[Current Week Low]])-1</f>
        <v>1.7592260838409146E-2</v>
      </c>
      <c r="AF362" s="1">
        <f>(Table2[[#This Row],[Current Week High]]/Table2[[#This Row],[Close Price]])-1</f>
        <v>4.4259004964614101E-2</v>
      </c>
      <c r="AG362" s="1">
        <f>(Table2[[#This Row],[Close Price]]/Table2[[#This Row],[Current Month Low]])-1</f>
        <v>2.0884255930984974E-2</v>
      </c>
      <c r="AH362" s="1">
        <f>(Table2[[#This Row],[Current Month High]]/Table2[[#This Row],[Close Price]])-1</f>
        <v>4.4259004964614101E-2</v>
      </c>
      <c r="AI362">
        <v>27.072990387662401</v>
      </c>
      <c r="AJ362">
        <v>39.494106090373201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-0.06</v>
      </c>
      <c r="AM362" t="s">
        <v>3216</v>
      </c>
      <c r="AN362">
        <v>1.07</v>
      </c>
      <c r="AO362" t="s">
        <v>3215</v>
      </c>
      <c r="AP362">
        <v>7.9561692204740006E-2</v>
      </c>
      <c r="AQ362">
        <f>(Table2[[#This Row],[Sharpe Ratio]]-AVERAGE(Table2[Sharpe Ratio]))/_xlfn.STDEV.P(Table2[Sharpe Ratio])</f>
        <v>0.23130056794214024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340</v>
      </c>
      <c r="AT362">
        <f>_xlfn.RANK.AVG(Table2[[#This Row],[6M Return vs Nifty Z-Score]],Table2[6M Return vs Nifty Z-Score])</f>
        <v>477</v>
      </c>
      <c r="AU362">
        <f>_xlfn.RANK.AVG(Table2[[#This Row],[Sharpe Ratio Z-Score]],Table2[Sharpe Ratio Z-Score])</f>
        <v>284</v>
      </c>
      <c r="AV362">
        <f>(Table2[[#This Row],[Rank 1Y]]+Table2[[#This Row],[Rank 6M]]+Table2[[#This Row],[Rank Sharpe]])/3</f>
        <v>367</v>
      </c>
    </row>
    <row r="363" spans="1:48" x14ac:dyDescent="0.3">
      <c r="A363" t="s">
        <v>502</v>
      </c>
      <c r="B363" t="s">
        <v>503</v>
      </c>
      <c r="C363" t="s">
        <v>3156</v>
      </c>
      <c r="D363" t="s">
        <v>43</v>
      </c>
      <c r="E363">
        <v>42071.216158755</v>
      </c>
      <c r="F363">
        <v>1219.05</v>
      </c>
      <c r="G363">
        <v>6.0644845453366099</v>
      </c>
      <c r="H363">
        <f>(Table2[[#This Row],[1Y Return vs Nifty]]-AVERAGE(Table2[1Y Return vs Nifty]))/_xlfn.STDEV.P(Table2[1Y Return vs Nifty])</f>
        <v>-0.27039870478198869</v>
      </c>
      <c r="I363">
        <v>10.918850667157701</v>
      </c>
      <c r="J363">
        <f>(Table2[[#This Row],[1M Return vs Nifty]]-AVERAGE(Table2[1M Return vs Nifty]))/_xlfn.STDEV.P(Table2[1M Return vs Nifty])</f>
        <v>0.56971767212640745</v>
      </c>
      <c r="K363">
        <v>15.7627076992058</v>
      </c>
      <c r="L363">
        <f>(Table2[[#This Row],[6M Return vs Nifty]]-AVERAGE(Table2[6M Return vs Nifty]))/_xlfn.STDEV.P(Table2[6M Return vs Nifty])</f>
        <v>0.29423685490361984</v>
      </c>
      <c r="M363">
        <v>-2.6671226066049898</v>
      </c>
      <c r="N363">
        <f>(Table2[[#This Row],[1W Return vs Nifty]]-AVERAGE(Table2[1W Return vs Nifty]))/_xlfn.STDEV.P(Table2[1W Return vs Nifty])</f>
        <v>-0.89686139441209978</v>
      </c>
      <c r="O363">
        <v>1232.52</v>
      </c>
      <c r="P363">
        <v>1188.0527723575699</v>
      </c>
      <c r="Q363">
        <v>1063.0358630558101</v>
      </c>
      <c r="R363">
        <v>40.4979236182349</v>
      </c>
      <c r="S363" s="1">
        <f>(Table2[[#This Row],[Close Price]]-Table2[[#This Row],[20D EMA]])/Table2[[#This Row],[20D EMA]]</f>
        <v>-1.0928828741115785E-2</v>
      </c>
      <c r="T363" s="1">
        <f>(Table2[[#This Row],[Close Price]]-Table2[[#This Row],[50D EMA]])/Table2[[#This Row],[50D EMA]]</f>
        <v>2.6090783476662587E-2</v>
      </c>
      <c r="U363" s="1">
        <f>(Table2[[#This Row],[Close Price]]-Table2[[#This Row],[200D EMA]])/Table2[[#This Row],[200D EMA]]</f>
        <v>0.14676281616286266</v>
      </c>
      <c r="V363">
        <v>0.573062446066676</v>
      </c>
      <c r="W363">
        <v>1214.05</v>
      </c>
      <c r="X363">
        <v>1244.7</v>
      </c>
      <c r="Y363">
        <v>1214.05</v>
      </c>
      <c r="Z363">
        <v>1296.0999999999999</v>
      </c>
      <c r="AA363">
        <v>1214.05</v>
      </c>
      <c r="AB363">
        <v>1299</v>
      </c>
      <c r="AC363" s="1">
        <f>(Table2[[#This Row],[Close Price]]/Table2[[#This Row],[Day Low]])-1</f>
        <v>4.118446521971908E-3</v>
      </c>
      <c r="AD363" s="1">
        <f>(Table2[[#This Row],[Day High]]/Table2[[#This Row],[Close Price]])-1</f>
        <v>2.1040974529346723E-2</v>
      </c>
      <c r="AE363" s="1">
        <f>(Table2[[#This Row],[Close Price]]/Table2[[#This Row],[Current Week Low]])-1</f>
        <v>4.118446521971908E-3</v>
      </c>
      <c r="AF363" s="1">
        <f>(Table2[[#This Row],[Current Week High]]/Table2[[#This Row],[Close Price]])-1</f>
        <v>6.3204954677822833E-2</v>
      </c>
      <c r="AG363" s="1">
        <f>(Table2[[#This Row],[Close Price]]/Table2[[#This Row],[Current Month Low]])-1</f>
        <v>4.118446521971908E-3</v>
      </c>
      <c r="AH363" s="1">
        <f>(Table2[[#This Row],[Current Month High]]/Table2[[#This Row],[Close Price]])-1</f>
        <v>6.5583856281530739E-2</v>
      </c>
      <c r="AI363">
        <v>7.1695172470366204</v>
      </c>
      <c r="AJ363">
        <v>42.704126426690003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0.12</v>
      </c>
      <c r="AM363" t="s">
        <v>3215</v>
      </c>
      <c r="AN363">
        <v>-4.16</v>
      </c>
      <c r="AO363" t="s">
        <v>3216</v>
      </c>
      <c r="AP363">
        <v>8.2814104236609998E-3</v>
      </c>
      <c r="AQ363">
        <f>(Table2[[#This Row],[Sharpe Ratio]]-AVERAGE(Table2[Sharpe Ratio]))/_xlfn.STDEV.P(Table2[Sharpe Ratio])</f>
        <v>-0.61991252211827941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-0.92321809428234058</v>
      </c>
      <c r="AS363">
        <f>_xlfn.RANK.AVG(Table2[[#This Row],[1Y Return vs Nifty Z-Score]],Table2[1Y Return vs Nifty Z-Score])</f>
        <v>395</v>
      </c>
      <c r="AT363">
        <f>_xlfn.RANK.AVG(Table2[[#This Row],[6M Return vs Nifty Z-Score]],Table2[6M Return vs Nifty Z-Score])</f>
        <v>217</v>
      </c>
      <c r="AU363">
        <f>_xlfn.RANK.AVG(Table2[[#This Row],[Sharpe Ratio Z-Score]],Table2[Sharpe Ratio Z-Score])</f>
        <v>491</v>
      </c>
      <c r="AV363">
        <f>(Table2[[#This Row],[Rank 1Y]]+Table2[[#This Row],[Rank 6M]]+Table2[[#This Row],[Rank Sharpe]])/3</f>
        <v>367.66666666666669</v>
      </c>
    </row>
    <row r="364" spans="1:48" x14ac:dyDescent="0.3">
      <c r="A364" t="s">
        <v>44</v>
      </c>
      <c r="B364" t="s">
        <v>45</v>
      </c>
      <c r="C364" t="s">
        <v>3159</v>
      </c>
      <c r="D364" t="s">
        <v>46</v>
      </c>
      <c r="E364">
        <v>503339.06632904999</v>
      </c>
      <c r="F364">
        <v>3660.3</v>
      </c>
      <c r="G364">
        <v>-2.0422257216405799</v>
      </c>
      <c r="H364">
        <f>(Table2[[#This Row],[1Y Return vs Nifty]]-AVERAGE(Table2[1Y Return vs Nifty]))/_xlfn.STDEV.P(Table2[1Y Return vs Nifty])</f>
        <v>-0.41827061853350339</v>
      </c>
      <c r="I364">
        <v>8.0215528172583799</v>
      </c>
      <c r="J364">
        <f>(Table2[[#This Row],[1M Return vs Nifty]]-AVERAGE(Table2[1M Return vs Nifty]))/_xlfn.STDEV.P(Table2[1M Return vs Nifty])</f>
        <v>0.28819554935964387</v>
      </c>
      <c r="K364">
        <v>-3.30135000771718</v>
      </c>
      <c r="L364">
        <f>(Table2[[#This Row],[6M Return vs Nifty]]-AVERAGE(Table2[6M Return vs Nifty]))/_xlfn.STDEV.P(Table2[6M Return vs Nifty])</f>
        <v>-0.33302830548135914</v>
      </c>
      <c r="M364">
        <v>0.88300757182742295</v>
      </c>
      <c r="N364">
        <f>(Table2[[#This Row],[1W Return vs Nifty]]-AVERAGE(Table2[1W Return vs Nifty]))/_xlfn.STDEV.P(Table2[1W Return vs Nifty])</f>
        <v>1.611482459963685E-2</v>
      </c>
      <c r="O364">
        <v>3557.78</v>
      </c>
      <c r="P364">
        <v>3573.22410405758</v>
      </c>
      <c r="Q364">
        <v>3489.9820515148699</v>
      </c>
      <c r="R364">
        <v>68.320085678490301</v>
      </c>
      <c r="S364" s="1">
        <f>(Table2[[#This Row],[Close Price]]-Table2[[#This Row],[20D EMA]])/Table2[[#This Row],[20D EMA]]</f>
        <v>2.8815722163821254E-2</v>
      </c>
      <c r="T364" s="1">
        <f>(Table2[[#This Row],[Close Price]]-Table2[[#This Row],[50D EMA]])/Table2[[#This Row],[50D EMA]]</f>
        <v>2.4368999370495966E-2</v>
      </c>
      <c r="U364" s="1">
        <f>(Table2[[#This Row],[Close Price]]-Table2[[#This Row],[200D EMA]])/Table2[[#This Row],[200D EMA]]</f>
        <v>4.8801955417278338E-2</v>
      </c>
      <c r="V364">
        <v>1.0887459389726299</v>
      </c>
      <c r="W364">
        <v>3620.65</v>
      </c>
      <c r="X364">
        <v>3667</v>
      </c>
      <c r="Y364">
        <v>3530.9</v>
      </c>
      <c r="Z364">
        <v>3667</v>
      </c>
      <c r="AA364">
        <v>3530.9</v>
      </c>
      <c r="AB364">
        <v>3667</v>
      </c>
      <c r="AC364" s="1">
        <f>(Table2[[#This Row],[Close Price]]/Table2[[#This Row],[Day Low]])-1</f>
        <v>1.095107232126824E-2</v>
      </c>
      <c r="AD364" s="1">
        <f>(Table2[[#This Row],[Day High]]/Table2[[#This Row],[Close Price]])-1</f>
        <v>1.8304510559243869E-3</v>
      </c>
      <c r="AE364" s="1">
        <f>(Table2[[#This Row],[Close Price]]/Table2[[#This Row],[Current Week Low]])-1</f>
        <v>3.6647880143872769E-2</v>
      </c>
      <c r="AF364" s="1">
        <f>(Table2[[#This Row],[Current Week High]]/Table2[[#This Row],[Close Price]])-1</f>
        <v>1.8304510559243869E-3</v>
      </c>
      <c r="AG364" s="1">
        <f>(Table2[[#This Row],[Close Price]]/Table2[[#This Row],[Current Month Low]])-1</f>
        <v>3.6647880143872769E-2</v>
      </c>
      <c r="AH364" s="1">
        <f>(Table2[[#This Row],[Current Month High]]/Table2[[#This Row],[Close Price]])-1</f>
        <v>1.8304510559243869E-3</v>
      </c>
      <c r="AI364">
        <v>7.0923148375816103</v>
      </c>
      <c r="AJ364">
        <v>23.6170212765957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0.08</v>
      </c>
      <c r="AM364" t="s">
        <v>3215</v>
      </c>
      <c r="AN364">
        <v>5.93</v>
      </c>
      <c r="AO364" t="s">
        <v>3215</v>
      </c>
      <c r="AP364">
        <v>0.10329186361456399</v>
      </c>
      <c r="AQ364">
        <f>(Table2[[#This Row],[Sharpe Ratio]]-AVERAGE(Table2[Sharpe Ratio]))/_xlfn.STDEV.P(Table2[Sharpe Ratio])</f>
        <v>0.51468093665978376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464</v>
      </c>
      <c r="AT364">
        <f>_xlfn.RANK.AVG(Table2[[#This Row],[6M Return vs Nifty Z-Score]],Table2[6M Return vs Nifty Z-Score])</f>
        <v>421</v>
      </c>
      <c r="AU364">
        <f>_xlfn.RANK.AVG(Table2[[#This Row],[Sharpe Ratio Z-Score]],Table2[Sharpe Ratio Z-Score])</f>
        <v>220</v>
      </c>
      <c r="AV364">
        <f>(Table2[[#This Row],[Rank 1Y]]+Table2[[#This Row],[Rank 6M]]+Table2[[#This Row],[Rank Sharpe]])/3</f>
        <v>368.33333333333331</v>
      </c>
    </row>
    <row r="365" spans="1:48" x14ac:dyDescent="0.3">
      <c r="A365" t="s">
        <v>1738</v>
      </c>
      <c r="B365" t="s">
        <v>1739</v>
      </c>
      <c r="C365" t="s">
        <v>3160</v>
      </c>
      <c r="D365" t="s">
        <v>51</v>
      </c>
      <c r="E365">
        <v>4771.1225212500003</v>
      </c>
      <c r="F365">
        <v>386.95</v>
      </c>
      <c r="G365">
        <v>16.053315340598999</v>
      </c>
      <c r="H365">
        <f>(Table2[[#This Row],[1Y Return vs Nifty]]-AVERAGE(Table2[1Y Return vs Nifty]))/_xlfn.STDEV.P(Table2[1Y Return vs Nifty])</f>
        <v>-8.8195631378419403E-2</v>
      </c>
      <c r="I365">
        <v>14.285267023565901</v>
      </c>
      <c r="J365">
        <f>(Table2[[#This Row],[1M Return vs Nifty]]-AVERAGE(Table2[1M Return vs Nifty]))/_xlfn.STDEV.P(Table2[1M Return vs Nifty])</f>
        <v>0.89682269476179932</v>
      </c>
      <c r="K365">
        <v>23.744034628843899</v>
      </c>
      <c r="L365">
        <f>(Table2[[#This Row],[6M Return vs Nifty]]-AVERAGE(Table2[6M Return vs Nifty]))/_xlfn.STDEV.P(Table2[6M Return vs Nifty])</f>
        <v>0.55684665149410928</v>
      </c>
      <c r="M365">
        <v>-0.31731489612847003</v>
      </c>
      <c r="N365">
        <f>(Table2[[#This Row],[1W Return vs Nifty]]-AVERAGE(Table2[1W Return vs Nifty]))/_xlfn.STDEV.P(Table2[1W Return vs Nifty])</f>
        <v>-0.2925684668038056</v>
      </c>
      <c r="O365">
        <v>370.06</v>
      </c>
      <c r="P365">
        <v>362.05521302768301</v>
      </c>
      <c r="Q365">
        <v>332.41600018210102</v>
      </c>
      <c r="R365">
        <v>65.126465628147301</v>
      </c>
      <c r="S365" s="1">
        <f>(Table2[[#This Row],[Close Price]]-Table2[[#This Row],[20D EMA]])/Table2[[#This Row],[20D EMA]]</f>
        <v>4.5641247365292077E-2</v>
      </c>
      <c r="T365" s="1">
        <f>(Table2[[#This Row],[Close Price]]-Table2[[#This Row],[50D EMA]])/Table2[[#This Row],[50D EMA]]</f>
        <v>6.8759642387509284E-2</v>
      </c>
      <c r="U365" s="1">
        <f>(Table2[[#This Row],[Close Price]]-Table2[[#This Row],[200D EMA]])/Table2[[#This Row],[200D EMA]]</f>
        <v>0.16405347452596947</v>
      </c>
      <c r="V365">
        <v>0.59595276500448602</v>
      </c>
      <c r="W365">
        <v>375.95</v>
      </c>
      <c r="X365">
        <v>395.35</v>
      </c>
      <c r="Y365">
        <v>365.65</v>
      </c>
      <c r="Z365">
        <v>395.35</v>
      </c>
      <c r="AA365">
        <v>365.65</v>
      </c>
      <c r="AB365">
        <v>395.35</v>
      </c>
      <c r="AC365" s="1">
        <f>(Table2[[#This Row],[Close Price]]/Table2[[#This Row],[Day Low]])-1</f>
        <v>2.9259210001330027E-2</v>
      </c>
      <c r="AD365" s="1">
        <f>(Table2[[#This Row],[Day High]]/Table2[[#This Row],[Close Price]])-1</f>
        <v>2.1708231037601777E-2</v>
      </c>
      <c r="AE365" s="1">
        <f>(Table2[[#This Row],[Close Price]]/Table2[[#This Row],[Current Week Low]])-1</f>
        <v>5.8252427184465994E-2</v>
      </c>
      <c r="AF365" s="1">
        <f>(Table2[[#This Row],[Current Week High]]/Table2[[#This Row],[Close Price]])-1</f>
        <v>2.1708231037601777E-2</v>
      </c>
      <c r="AG365" s="1">
        <f>(Table2[[#This Row],[Close Price]]/Table2[[#This Row],[Current Month Low]])-1</f>
        <v>5.8252427184465994E-2</v>
      </c>
      <c r="AH365" s="1">
        <f>(Table2[[#This Row],[Current Month High]]/Table2[[#This Row],[Close Price]])-1</f>
        <v>2.1708231037601777E-2</v>
      </c>
      <c r="AI365">
        <v>6.1894301589352496</v>
      </c>
      <c r="AJ365">
        <v>48.655397618132902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0.16</v>
      </c>
      <c r="AM365" t="s">
        <v>3215</v>
      </c>
      <c r="AN365">
        <v>8.85</v>
      </c>
      <c r="AO365" t="s">
        <v>3215</v>
      </c>
      <c r="AP365">
        <v>-3.1550528198043E-2</v>
      </c>
      <c r="AQ365">
        <f>(Table2[[#This Row],[Sharpe Ratio]]-AVERAGE(Table2[Sharpe Ratio]))/_xlfn.STDEV.P(Table2[Sharpe Ratio])</f>
        <v>-1.0955765726815261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-2.2671324607842436E-2</v>
      </c>
      <c r="AS365">
        <f>_xlfn.RANK.AVG(Table2[[#This Row],[1Y Return vs Nifty Z-Score]],Table2[1Y Return vs Nifty Z-Score])</f>
        <v>324</v>
      </c>
      <c r="AT365">
        <f>_xlfn.RANK.AVG(Table2[[#This Row],[6M Return vs Nifty Z-Score]],Table2[6M Return vs Nifty Z-Score])</f>
        <v>153</v>
      </c>
      <c r="AU365">
        <f>_xlfn.RANK.AVG(Table2[[#This Row],[Sharpe Ratio Z-Score]],Table2[Sharpe Ratio Z-Score])</f>
        <v>637</v>
      </c>
      <c r="AV365">
        <f>(Table2[[#This Row],[Rank 1Y]]+Table2[[#This Row],[Rank 6M]]+Table2[[#This Row],[Rank Sharpe]])/3</f>
        <v>371.33333333333331</v>
      </c>
    </row>
    <row r="366" spans="1:48" x14ac:dyDescent="0.3">
      <c r="A366" t="s">
        <v>187</v>
      </c>
      <c r="B366" t="s">
        <v>188</v>
      </c>
      <c r="C366" t="s">
        <v>3154</v>
      </c>
      <c r="D366" t="s">
        <v>18</v>
      </c>
      <c r="E366">
        <v>134688.90287496001</v>
      </c>
      <c r="F366">
        <v>310.45</v>
      </c>
      <c r="G366">
        <v>37.411761948256</v>
      </c>
      <c r="H366">
        <f>(Table2[[#This Row],[1Y Return vs Nifty]]-AVERAGE(Table2[1Y Return vs Nifty]))/_xlfn.STDEV.P(Table2[1Y Return vs Nifty])</f>
        <v>0.30139697408316096</v>
      </c>
      <c r="I366">
        <v>-1.6339140472009099</v>
      </c>
      <c r="J366">
        <f>(Table2[[#This Row],[1M Return vs Nifty]]-AVERAGE(Table2[1M Return vs Nifty]))/_xlfn.STDEV.P(Table2[1M Return vs Nifty])</f>
        <v>-0.64999847445505721</v>
      </c>
      <c r="K366">
        <v>-8.1790264492830893</v>
      </c>
      <c r="L366">
        <f>(Table2[[#This Row],[6M Return vs Nifty]]-AVERAGE(Table2[6M Return vs Nifty]))/_xlfn.STDEV.P(Table2[6M Return vs Nifty])</f>
        <v>-0.49351861360258359</v>
      </c>
      <c r="M366">
        <v>1.50703089529476</v>
      </c>
      <c r="N366">
        <f>(Table2[[#This Row],[1W Return vs Nifty]]-AVERAGE(Table2[1W Return vs Nifty]))/_xlfn.STDEV.P(Table2[1W Return vs Nifty])</f>
        <v>0.17659301153922419</v>
      </c>
      <c r="O366">
        <v>319.85000000000002</v>
      </c>
      <c r="P366">
        <v>328.720319023093</v>
      </c>
      <c r="Q366">
        <v>306.40837686991301</v>
      </c>
      <c r="R366">
        <v>40.573765976901399</v>
      </c>
      <c r="S366" s="1">
        <f>(Table2[[#This Row],[Close Price]]-Table2[[#This Row],[20D EMA]])/Table2[[#This Row],[20D EMA]]</f>
        <v>-2.9388775988744828E-2</v>
      </c>
      <c r="T366" s="1">
        <f>(Table2[[#This Row],[Close Price]]-Table2[[#This Row],[50D EMA]])/Table2[[#This Row],[50D EMA]]</f>
        <v>-5.5580132914781873E-2</v>
      </c>
      <c r="U366" s="1">
        <f>(Table2[[#This Row],[Close Price]]-Table2[[#This Row],[200D EMA]])/Table2[[#This Row],[200D EMA]]</f>
        <v>1.3190315393377328E-2</v>
      </c>
      <c r="V366">
        <v>0.80391519796077304</v>
      </c>
      <c r="W366">
        <v>306.8</v>
      </c>
      <c r="X366">
        <v>315.10000000000002</v>
      </c>
      <c r="Y366">
        <v>298.10000000000002</v>
      </c>
      <c r="Z366">
        <v>319</v>
      </c>
      <c r="AA366">
        <v>298.10000000000002</v>
      </c>
      <c r="AB366">
        <v>319</v>
      </c>
      <c r="AC366" s="1">
        <f>(Table2[[#This Row],[Close Price]]/Table2[[#This Row],[Day Low]])-1</f>
        <v>1.1897001303780907E-2</v>
      </c>
      <c r="AD366" s="1">
        <f>(Table2[[#This Row],[Day High]]/Table2[[#This Row],[Close Price]])-1</f>
        <v>1.4978257368336356E-2</v>
      </c>
      <c r="AE366" s="1">
        <f>(Table2[[#This Row],[Close Price]]/Table2[[#This Row],[Current Week Low]])-1</f>
        <v>4.1429050654142818E-2</v>
      </c>
      <c r="AF366" s="1">
        <f>(Table2[[#This Row],[Current Week High]]/Table2[[#This Row],[Close Price]])-1</f>
        <v>2.7540666774037659E-2</v>
      </c>
      <c r="AG366" s="1">
        <f>(Table2[[#This Row],[Close Price]]/Table2[[#This Row],[Current Month Low]])-1</f>
        <v>4.1429050654142818E-2</v>
      </c>
      <c r="AH366" s="1">
        <f>(Table2[[#This Row],[Current Month High]]/Table2[[#This Row],[Close Price]])-1</f>
        <v>2.7540666774037659E-2</v>
      </c>
      <c r="AI366">
        <v>21.1145111934289</v>
      </c>
      <c r="AJ366">
        <v>65.993851089426499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0</v>
      </c>
      <c r="AM366" t="s">
        <v>3217</v>
      </c>
      <c r="AN366">
        <v>-3.9</v>
      </c>
      <c r="AO366" t="s">
        <v>3216</v>
      </c>
      <c r="AP366">
        <v>3.5460059487037003E-2</v>
      </c>
      <c r="AQ366">
        <f>(Table2[[#This Row],[Sharpe Ratio]]-AVERAGE(Table2[Sharpe Ratio]))/_xlfn.STDEV.P(Table2[Sharpe Ratio])</f>
        <v>-0.29535120901969619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211</v>
      </c>
      <c r="AT366">
        <f>_xlfn.RANK.AVG(Table2[[#This Row],[6M Return vs Nifty Z-Score]],Table2[6M Return vs Nifty Z-Score])</f>
        <v>490</v>
      </c>
      <c r="AU366">
        <f>_xlfn.RANK.AVG(Table2[[#This Row],[Sharpe Ratio Z-Score]],Table2[Sharpe Ratio Z-Score])</f>
        <v>420</v>
      </c>
      <c r="AV366">
        <f>(Table2[[#This Row],[Rank 1Y]]+Table2[[#This Row],[Rank 6M]]+Table2[[#This Row],[Rank Sharpe]])/3</f>
        <v>373.66666666666669</v>
      </c>
    </row>
    <row r="367" spans="1:48" x14ac:dyDescent="0.3">
      <c r="A367" t="s">
        <v>866</v>
      </c>
      <c r="B367" t="s">
        <v>867</v>
      </c>
      <c r="C367" t="s">
        <v>3169</v>
      </c>
      <c r="D367" t="s">
        <v>138</v>
      </c>
      <c r="E367">
        <v>17823.781153349999</v>
      </c>
      <c r="F367">
        <v>1268.5</v>
      </c>
      <c r="G367">
        <v>66.971938464777395</v>
      </c>
      <c r="H367">
        <f>(Table2[[#This Row],[1Y Return vs Nifty]]-AVERAGE(Table2[1Y Return vs Nifty]))/_xlfn.STDEV.P(Table2[1Y Return vs Nifty])</f>
        <v>0.84059471624701088</v>
      </c>
      <c r="I367">
        <v>-5.5552330194191502</v>
      </c>
      <c r="J367">
        <f>(Table2[[#This Row],[1M Return vs Nifty]]-AVERAGE(Table2[1M Return vs Nifty]))/_xlfn.STDEV.P(Table2[1M Return vs Nifty])</f>
        <v>-1.0310217928352587</v>
      </c>
      <c r="K367">
        <v>-6.2570953222860899</v>
      </c>
      <c r="L367">
        <f>(Table2[[#This Row],[6M Return vs Nifty]]-AVERAGE(Table2[6M Return vs Nifty]))/_xlfn.STDEV.P(Table2[6M Return vs Nifty])</f>
        <v>-0.43028126638311592</v>
      </c>
      <c r="M367">
        <v>1.19464264946782</v>
      </c>
      <c r="N367">
        <f>(Table2[[#This Row],[1W Return vs Nifty]]-AVERAGE(Table2[1W Return vs Nifty]))/_xlfn.STDEV.P(Table2[1W Return vs Nifty])</f>
        <v>9.6257073079434458E-2</v>
      </c>
      <c r="O367">
        <v>1404.68</v>
      </c>
      <c r="P367">
        <v>1446.65574981942</v>
      </c>
      <c r="Q367">
        <v>1296.6956855056301</v>
      </c>
      <c r="R367">
        <v>23.165744679657202</v>
      </c>
      <c r="S367" s="1">
        <f>(Table2[[#This Row],[Close Price]]-Table2[[#This Row],[20D EMA]])/Table2[[#This Row],[20D EMA]]</f>
        <v>-9.6947347438562564E-2</v>
      </c>
      <c r="T367" s="1">
        <f>(Table2[[#This Row],[Close Price]]-Table2[[#This Row],[50D EMA]])/Table2[[#This Row],[50D EMA]]</f>
        <v>-0.12315006513585447</v>
      </c>
      <c r="U367" s="1">
        <f>(Table2[[#This Row],[Close Price]]-Table2[[#This Row],[200D EMA]])/Table2[[#This Row],[200D EMA]]</f>
        <v>-2.1744257978799034E-2</v>
      </c>
      <c r="V367">
        <v>0.69554889607592396</v>
      </c>
      <c r="W367">
        <v>1254.1500000000001</v>
      </c>
      <c r="X367">
        <v>1393</v>
      </c>
      <c r="Y367">
        <v>1254.1500000000001</v>
      </c>
      <c r="Z367">
        <v>1414.8</v>
      </c>
      <c r="AA367">
        <v>1254.1500000000001</v>
      </c>
      <c r="AB367">
        <v>1424</v>
      </c>
      <c r="AC367" s="1">
        <f>(Table2[[#This Row],[Close Price]]/Table2[[#This Row],[Day Low]])-1</f>
        <v>1.1442012518438682E-2</v>
      </c>
      <c r="AD367" s="1">
        <f>(Table2[[#This Row],[Day High]]/Table2[[#This Row],[Close Price]])-1</f>
        <v>9.8147418210484894E-2</v>
      </c>
      <c r="AE367" s="1">
        <f>(Table2[[#This Row],[Close Price]]/Table2[[#This Row],[Current Week Low]])-1</f>
        <v>1.1442012518438682E-2</v>
      </c>
      <c r="AF367" s="1">
        <f>(Table2[[#This Row],[Current Week High]]/Table2[[#This Row],[Close Price]])-1</f>
        <v>0.11533307055577446</v>
      </c>
      <c r="AG367" s="1">
        <f>(Table2[[#This Row],[Close Price]]/Table2[[#This Row],[Current Month Low]])-1</f>
        <v>1.1442012518438682E-2</v>
      </c>
      <c r="AH367" s="1">
        <f>(Table2[[#This Row],[Current Month High]]/Table2[[#This Row],[Close Price]])-1</f>
        <v>0.12258573117855742</v>
      </c>
      <c r="AI367">
        <v>29.838391801340101</v>
      </c>
      <c r="AJ367">
        <v>93.236347018051603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-0.09</v>
      </c>
      <c r="AM367" t="s">
        <v>3216</v>
      </c>
      <c r="AN367">
        <v>-11.35</v>
      </c>
      <c r="AO367" t="s">
        <v>3216</v>
      </c>
      <c r="AQ367">
        <f>(Table2[[#This Row],[Sharpe Ratio]]-AVERAGE(Table2[Sharpe Ratio]))/_xlfn.STDEV.P(Table2[Sharpe Ratio])</f>
        <v>-0.71880726243977788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118</v>
      </c>
      <c r="AT367">
        <f>_xlfn.RANK.AVG(Table2[[#This Row],[6M Return vs Nifty Z-Score]],Table2[6M Return vs Nifty Z-Score])</f>
        <v>462</v>
      </c>
      <c r="AU367">
        <f>_xlfn.RANK.AVG(Table2[[#This Row],[Sharpe Ratio Z-Score]],Table2[Sharpe Ratio Z-Score])</f>
        <v>541.5</v>
      </c>
      <c r="AV367">
        <f>(Table2[[#This Row],[Rank 1Y]]+Table2[[#This Row],[Rank 6M]]+Table2[[#This Row],[Rank Sharpe]])/3</f>
        <v>373.83333333333331</v>
      </c>
    </row>
    <row r="368" spans="1:48" x14ac:dyDescent="0.3">
      <c r="A368" t="s">
        <v>688</v>
      </c>
      <c r="B368" t="s">
        <v>689</v>
      </c>
      <c r="C368" t="s">
        <v>3160</v>
      </c>
      <c r="D368" t="s">
        <v>231</v>
      </c>
      <c r="E368">
        <v>26219.173199325</v>
      </c>
      <c r="F368">
        <v>1290.95</v>
      </c>
      <c r="G368">
        <v>-2.4205277481232499</v>
      </c>
      <c r="H368">
        <f>(Table2[[#This Row],[1Y Return vs Nifty]]-AVERAGE(Table2[1Y Return vs Nifty]))/_xlfn.STDEV.P(Table2[1Y Return vs Nifty])</f>
        <v>-0.42517110501813105</v>
      </c>
      <c r="I368">
        <v>7.0227167004085604</v>
      </c>
      <c r="J368">
        <f>(Table2[[#This Row],[1M Return vs Nifty]]-AVERAGE(Table2[1M Return vs Nifty]))/_xlfn.STDEV.P(Table2[1M Return vs Nifty])</f>
        <v>0.19114150849827935</v>
      </c>
      <c r="K368">
        <v>-6.7181091867756502</v>
      </c>
      <c r="L368">
        <f>(Table2[[#This Row],[6M Return vs Nifty]]-AVERAGE(Table2[6M Return vs Nifty]))/_xlfn.STDEV.P(Table2[6M Return vs Nifty])</f>
        <v>-0.4454500169237593</v>
      </c>
      <c r="M368">
        <v>3.22924110014063</v>
      </c>
      <c r="N368">
        <f>(Table2[[#This Row],[1W Return vs Nifty]]-AVERAGE(Table2[1W Return vs Nifty]))/_xlfn.STDEV.P(Table2[1W Return vs Nifty])</f>
        <v>0.61948859061285921</v>
      </c>
      <c r="O368">
        <v>1248.9100000000001</v>
      </c>
      <c r="P368">
        <v>1251.05474507044</v>
      </c>
      <c r="Q368">
        <v>1225.6767596105201</v>
      </c>
      <c r="R368">
        <v>64.132570133351294</v>
      </c>
      <c r="S368" s="1">
        <f>(Table2[[#This Row],[Close Price]]-Table2[[#This Row],[20D EMA]])/Table2[[#This Row],[20D EMA]]</f>
        <v>3.3661352699553983E-2</v>
      </c>
      <c r="T368" s="1">
        <f>(Table2[[#This Row],[Close Price]]-Table2[[#This Row],[50D EMA]])/Table2[[#This Row],[50D EMA]]</f>
        <v>3.1889295881543309E-2</v>
      </c>
      <c r="U368" s="1">
        <f>(Table2[[#This Row],[Close Price]]-Table2[[#This Row],[200D EMA]])/Table2[[#This Row],[200D EMA]]</f>
        <v>5.3254856859831175E-2</v>
      </c>
      <c r="V368">
        <v>0.76862115514190099</v>
      </c>
      <c r="W368">
        <v>1258</v>
      </c>
      <c r="X368">
        <v>1298</v>
      </c>
      <c r="Y368">
        <v>1185</v>
      </c>
      <c r="Z368">
        <v>1298</v>
      </c>
      <c r="AA368">
        <v>1185</v>
      </c>
      <c r="AB368">
        <v>1298</v>
      </c>
      <c r="AC368" s="1">
        <f>(Table2[[#This Row],[Close Price]]/Table2[[#This Row],[Day Low]])-1</f>
        <v>2.619236883942766E-2</v>
      </c>
      <c r="AD368" s="1">
        <f>(Table2[[#This Row],[Day High]]/Table2[[#This Row],[Close Price]])-1</f>
        <v>5.461094542778433E-3</v>
      </c>
      <c r="AE368" s="1">
        <f>(Table2[[#This Row],[Close Price]]/Table2[[#This Row],[Current Week Low]])-1</f>
        <v>8.9409282700422033E-2</v>
      </c>
      <c r="AF368" s="1">
        <f>(Table2[[#This Row],[Current Week High]]/Table2[[#This Row],[Close Price]])-1</f>
        <v>5.461094542778433E-3</v>
      </c>
      <c r="AG368" s="1">
        <f>(Table2[[#This Row],[Close Price]]/Table2[[#This Row],[Current Month Low]])-1</f>
        <v>8.9409282700422033E-2</v>
      </c>
      <c r="AH368" s="1">
        <f>(Table2[[#This Row],[Current Month High]]/Table2[[#This Row],[Close Price]])-1</f>
        <v>5.461094542778433E-3</v>
      </c>
      <c r="AI368">
        <v>11.925326310081701</v>
      </c>
      <c r="AJ368">
        <v>23.654214559386901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0.02</v>
      </c>
      <c r="AM368" t="s">
        <v>3215</v>
      </c>
      <c r="AN368">
        <v>4.46</v>
      </c>
      <c r="AO368" t="s">
        <v>3215</v>
      </c>
      <c r="AP368">
        <v>0.11178024154088299</v>
      </c>
      <c r="AQ368">
        <f>(Table2[[#This Row],[Sharpe Ratio]]-AVERAGE(Table2[Sharpe Ratio]))/_xlfn.STDEV.P(Table2[Sharpe Ratio])</f>
        <v>0.61604723633932024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468</v>
      </c>
      <c r="AT368">
        <f>_xlfn.RANK.AVG(Table2[[#This Row],[6M Return vs Nifty Z-Score]],Table2[6M Return vs Nifty Z-Score])</f>
        <v>467</v>
      </c>
      <c r="AU368">
        <f>_xlfn.RANK.AVG(Table2[[#This Row],[Sharpe Ratio Z-Score]],Table2[Sharpe Ratio Z-Score])</f>
        <v>187</v>
      </c>
      <c r="AV368">
        <f>(Table2[[#This Row],[Rank 1Y]]+Table2[[#This Row],[Rank 6M]]+Table2[[#This Row],[Rank Sharpe]])/3</f>
        <v>374</v>
      </c>
    </row>
    <row r="369" spans="1:48" x14ac:dyDescent="0.3">
      <c r="A369" t="s">
        <v>642</v>
      </c>
      <c r="B369" t="s">
        <v>643</v>
      </c>
      <c r="C369" t="s">
        <v>3160</v>
      </c>
      <c r="D369" t="s">
        <v>51</v>
      </c>
      <c r="E369">
        <v>28588.723080559899</v>
      </c>
      <c r="F369">
        <v>1840.7</v>
      </c>
      <c r="G369">
        <v>1.68887648568371</v>
      </c>
      <c r="H369">
        <f>(Table2[[#This Row],[1Y Return vs Nifty]]-AVERAGE(Table2[1Y Return vs Nifty]))/_xlfn.STDEV.P(Table2[1Y Return vs Nifty])</f>
        <v>-0.35021277439825599</v>
      </c>
      <c r="I369">
        <v>12.9226504565417</v>
      </c>
      <c r="J369">
        <f>(Table2[[#This Row],[1M Return vs Nifty]]-AVERAGE(Table2[1M Return vs Nifty]))/_xlfn.STDEV.P(Table2[1M Return vs Nifty])</f>
        <v>0.7644211508614569</v>
      </c>
      <c r="K369">
        <v>-5.9293540616632496</v>
      </c>
      <c r="L369">
        <f>(Table2[[#This Row],[6M Return vs Nifty]]-AVERAGE(Table2[6M Return vs Nifty]))/_xlfn.STDEV.P(Table2[6M Return vs Nifty])</f>
        <v>-0.41949758761074701</v>
      </c>
      <c r="M369">
        <v>-4.3001480928787599</v>
      </c>
      <c r="N369">
        <f>(Table2[[#This Row],[1W Return vs Nifty]]-AVERAGE(Table2[1W Return vs Nifty]))/_xlfn.STDEV.P(Table2[1W Return vs Nifty])</f>
        <v>-1.3168216096925305</v>
      </c>
      <c r="O369">
        <v>1874.96</v>
      </c>
      <c r="P369">
        <v>1873.23217360284</v>
      </c>
      <c r="Q369">
        <v>1769.2118705310399</v>
      </c>
      <c r="R369">
        <v>40.538737148312201</v>
      </c>
      <c r="S369" s="1">
        <f>(Table2[[#This Row],[Close Price]]-Table2[[#This Row],[20D EMA]])/Table2[[#This Row],[20D EMA]]</f>
        <v>-1.8272389810982628E-2</v>
      </c>
      <c r="T369" s="1">
        <f>(Table2[[#This Row],[Close Price]]-Table2[[#This Row],[50D EMA]])/Table2[[#This Row],[50D EMA]]</f>
        <v>-1.7366866777795052E-2</v>
      </c>
      <c r="U369" s="1">
        <f>(Table2[[#This Row],[Close Price]]-Table2[[#This Row],[200D EMA]])/Table2[[#This Row],[200D EMA]]</f>
        <v>4.0406765667643008E-2</v>
      </c>
      <c r="V369">
        <v>0.61442656482281999</v>
      </c>
      <c r="W369">
        <v>1830</v>
      </c>
      <c r="X369">
        <v>1870.2</v>
      </c>
      <c r="Y369">
        <v>1830</v>
      </c>
      <c r="Z369">
        <v>1945</v>
      </c>
      <c r="AA369">
        <v>1830</v>
      </c>
      <c r="AB369">
        <v>1984</v>
      </c>
      <c r="AC369" s="1">
        <f>(Table2[[#This Row],[Close Price]]/Table2[[#This Row],[Day Low]])-1</f>
        <v>5.8469945355190678E-3</v>
      </c>
      <c r="AD369" s="1">
        <f>(Table2[[#This Row],[Day High]]/Table2[[#This Row],[Close Price]])-1</f>
        <v>1.6026511653175479E-2</v>
      </c>
      <c r="AE369" s="1">
        <f>(Table2[[#This Row],[Close Price]]/Table2[[#This Row],[Current Week Low]])-1</f>
        <v>5.8469945355190678E-3</v>
      </c>
      <c r="AF369" s="1">
        <f>(Table2[[#This Row],[Current Week High]]/Table2[[#This Row],[Close Price]])-1</f>
        <v>5.6663225946650631E-2</v>
      </c>
      <c r="AG369" s="1">
        <f>(Table2[[#This Row],[Close Price]]/Table2[[#This Row],[Current Month Low]])-1</f>
        <v>5.8469945355190678E-3</v>
      </c>
      <c r="AH369" s="1">
        <f>(Table2[[#This Row],[Current Month High]]/Table2[[#This Row],[Close Price]])-1</f>
        <v>7.7850817623730029E-2</v>
      </c>
      <c r="AI369">
        <v>10.2841310371054</v>
      </c>
      <c r="AJ369">
        <v>34.259664478482797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-0.05</v>
      </c>
      <c r="AM369" t="s">
        <v>3216</v>
      </c>
      <c r="AN369">
        <v>-4.0599999999999996</v>
      </c>
      <c r="AO369" t="s">
        <v>3216</v>
      </c>
      <c r="AP369">
        <v>9.9987249797785005E-2</v>
      </c>
      <c r="AQ369">
        <f>(Table2[[#This Row],[Sharpe Ratio]]-AVERAGE(Table2[Sharpe Ratio]))/_xlfn.STDEV.P(Table2[Sharpe Ratio])</f>
        <v>0.47521798185446934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-0.84689283898560719</v>
      </c>
      <c r="AS369">
        <f>_xlfn.RANK.AVG(Table2[[#This Row],[1Y Return vs Nifty Z-Score]],Table2[1Y Return vs Nifty Z-Score])</f>
        <v>433</v>
      </c>
      <c r="AT369">
        <f>_xlfn.RANK.AVG(Table2[[#This Row],[6M Return vs Nifty Z-Score]],Table2[6M Return vs Nifty Z-Score])</f>
        <v>459</v>
      </c>
      <c r="AU369">
        <f>_xlfn.RANK.AVG(Table2[[#This Row],[Sharpe Ratio Z-Score]],Table2[Sharpe Ratio Z-Score])</f>
        <v>230</v>
      </c>
      <c r="AV369">
        <f>(Table2[[#This Row],[Rank 1Y]]+Table2[[#This Row],[Rank 6M]]+Table2[[#This Row],[Rank Sharpe]])/3</f>
        <v>374</v>
      </c>
    </row>
    <row r="370" spans="1:48" x14ac:dyDescent="0.3">
      <c r="A370" t="s">
        <v>424</v>
      </c>
      <c r="B370" t="s">
        <v>425</v>
      </c>
      <c r="C370" t="s">
        <v>582</v>
      </c>
      <c r="D370" t="s">
        <v>426</v>
      </c>
      <c r="E370">
        <v>53541.829823460001</v>
      </c>
      <c r="F370">
        <v>48002.9</v>
      </c>
      <c r="G370">
        <v>2.5229784842139802</v>
      </c>
      <c r="H370">
        <f>(Table2[[#This Row],[1Y Return vs Nifty]]-AVERAGE(Table2[1Y Return vs Nifty]))/_xlfn.STDEV.P(Table2[1Y Return vs Nifty])</f>
        <v>-0.33499818614671051</v>
      </c>
      <c r="I370">
        <v>12.598450949361</v>
      </c>
      <c r="J370">
        <f>(Table2[[#This Row],[1M Return vs Nifty]]-AVERAGE(Table2[1M Return vs Nifty]))/_xlfn.STDEV.P(Table2[1M Return vs Nifty])</f>
        <v>0.73291961453697418</v>
      </c>
      <c r="K370">
        <v>30.917755495569999</v>
      </c>
      <c r="L370">
        <f>(Table2[[#This Row],[6M Return vs Nifty]]-AVERAGE(Table2[6M Return vs Nifty]))/_xlfn.STDEV.P(Table2[6M Return vs Nifty])</f>
        <v>0.79288376590076237</v>
      </c>
      <c r="M370">
        <v>4.7710806495224096</v>
      </c>
      <c r="N370">
        <f>(Table2[[#This Row],[1W Return vs Nifty]]-AVERAGE(Table2[1W Return vs Nifty]))/_xlfn.STDEV.P(Table2[1W Return vs Nifty])</f>
        <v>1.0159987948496236</v>
      </c>
      <c r="O370">
        <v>44111.9</v>
      </c>
      <c r="P370">
        <v>43216.899858364101</v>
      </c>
      <c r="Q370">
        <v>40380.816049014502</v>
      </c>
      <c r="R370">
        <v>83.157494355301196</v>
      </c>
      <c r="S370" s="1">
        <f>(Table2[[#This Row],[Close Price]]-Table2[[#This Row],[20D EMA]])/Table2[[#This Row],[20D EMA]]</f>
        <v>8.8207490495761917E-2</v>
      </c>
      <c r="T370" s="1">
        <f>(Table2[[#This Row],[Close Price]]-Table2[[#This Row],[50D EMA]])/Table2[[#This Row],[50D EMA]]</f>
        <v>0.1107437173263512</v>
      </c>
      <c r="U370" s="1">
        <f>(Table2[[#This Row],[Close Price]]-Table2[[#This Row],[200D EMA]])/Table2[[#This Row],[200D EMA]]</f>
        <v>0.18875507472988567</v>
      </c>
      <c r="V370">
        <v>1.27752874001213</v>
      </c>
      <c r="W370">
        <v>44800.2</v>
      </c>
      <c r="X370">
        <v>48333</v>
      </c>
      <c r="Y370">
        <v>42621.05</v>
      </c>
      <c r="Z370">
        <v>48333</v>
      </c>
      <c r="AA370">
        <v>42621.05</v>
      </c>
      <c r="AB370">
        <v>48333</v>
      </c>
      <c r="AC370" s="1">
        <f>(Table2[[#This Row],[Close Price]]/Table2[[#This Row],[Day Low]])-1</f>
        <v>7.1488520140535083E-2</v>
      </c>
      <c r="AD370" s="1">
        <f>(Table2[[#This Row],[Day High]]/Table2[[#This Row],[Close Price]])-1</f>
        <v>6.8766678679830218E-3</v>
      </c>
      <c r="AE370" s="1">
        <f>(Table2[[#This Row],[Close Price]]/Table2[[#This Row],[Current Week Low]])-1</f>
        <v>0.12627211201976474</v>
      </c>
      <c r="AF370" s="1">
        <f>(Table2[[#This Row],[Current Week High]]/Table2[[#This Row],[Close Price]])-1</f>
        <v>6.8766678679830218E-3</v>
      </c>
      <c r="AG370" s="1">
        <f>(Table2[[#This Row],[Close Price]]/Table2[[#This Row],[Current Month Low]])-1</f>
        <v>0.12627211201976474</v>
      </c>
      <c r="AH370" s="1">
        <f>(Table2[[#This Row],[Current Month High]]/Table2[[#This Row],[Close Price]])-1</f>
        <v>6.8766678679830218E-3</v>
      </c>
      <c r="AI370">
        <v>0.68766678679830195</v>
      </c>
      <c r="AJ370">
        <v>45.155208413655203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0.19</v>
      </c>
      <c r="AM370" t="s">
        <v>3215</v>
      </c>
      <c r="AN370">
        <v>11.26</v>
      </c>
      <c r="AO370" t="s">
        <v>3215</v>
      </c>
      <c r="AP370">
        <v>-7.188984669099E-3</v>
      </c>
      <c r="AQ370">
        <f>(Table2[[#This Row],[Sharpe Ratio]]-AVERAGE(Table2[Sharpe Ratio]))/_xlfn.STDEV.P(Table2[Sharpe Ratio])</f>
        <v>-0.80465650014867107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1.4021474889919787</v>
      </c>
      <c r="AS370">
        <f>_xlfn.RANK.AVG(Table2[[#This Row],[1Y Return vs Nifty Z-Score]],Table2[1Y Return vs Nifty Z-Score])</f>
        <v>426</v>
      </c>
      <c r="AT370">
        <f>_xlfn.RANK.AVG(Table2[[#This Row],[6M Return vs Nifty Z-Score]],Table2[6M Return vs Nifty Z-Score])</f>
        <v>119</v>
      </c>
      <c r="AU370">
        <f>_xlfn.RANK.AVG(Table2[[#This Row],[Sharpe Ratio Z-Score]],Table2[Sharpe Ratio Z-Score])</f>
        <v>580</v>
      </c>
      <c r="AV370">
        <f>(Table2[[#This Row],[Rank 1Y]]+Table2[[#This Row],[Rank 6M]]+Table2[[#This Row],[Rank Sharpe]])/3</f>
        <v>375</v>
      </c>
    </row>
    <row r="371" spans="1:48" x14ac:dyDescent="0.3">
      <c r="A371" t="s">
        <v>927</v>
      </c>
      <c r="B371" t="s">
        <v>928</v>
      </c>
      <c r="C371" t="s">
        <v>3172</v>
      </c>
      <c r="D371" t="s">
        <v>582</v>
      </c>
      <c r="E371">
        <v>16462.755652719999</v>
      </c>
      <c r="F371">
        <v>525.20000000000005</v>
      </c>
      <c r="G371">
        <v>5.0606504706324804</v>
      </c>
      <c r="H371">
        <f>(Table2[[#This Row],[1Y Return vs Nifty]]-AVERAGE(Table2[1Y Return vs Nifty]))/_xlfn.STDEV.P(Table2[1Y Return vs Nifty])</f>
        <v>-0.28870932164468188</v>
      </c>
      <c r="I371">
        <v>7.7491166473329898</v>
      </c>
      <c r="J371">
        <f>(Table2[[#This Row],[1M Return vs Nifty]]-AVERAGE(Table2[1M Return vs Nifty]))/_xlfn.STDEV.P(Table2[1M Return vs Nifty])</f>
        <v>0.26172370806155032</v>
      </c>
      <c r="K371">
        <v>-15.3693324700711</v>
      </c>
      <c r="L371">
        <f>(Table2[[#This Row],[6M Return vs Nifty]]-AVERAGE(Table2[6M Return vs Nifty]))/_xlfn.STDEV.P(Table2[6M Return vs Nifty])</f>
        <v>-0.7301014297419206</v>
      </c>
      <c r="M371">
        <v>7.2680247359687797</v>
      </c>
      <c r="N371">
        <f>(Table2[[#This Row],[1W Return vs Nifty]]-AVERAGE(Table2[1W Return vs Nifty]))/_xlfn.STDEV.P(Table2[1W Return vs Nifty])</f>
        <v>1.6581303383566055</v>
      </c>
      <c r="O371">
        <v>515.58000000000004</v>
      </c>
      <c r="P371">
        <v>554.91195791772395</v>
      </c>
      <c r="Q371">
        <v>576.22152669189302</v>
      </c>
      <c r="R371">
        <v>59.600834981202098</v>
      </c>
      <c r="S371" s="1">
        <f>(Table2[[#This Row],[Close Price]]-Table2[[#This Row],[20D EMA]])/Table2[[#This Row],[20D EMA]]</f>
        <v>1.8658598083711557E-2</v>
      </c>
      <c r="T371" s="1">
        <f>(Table2[[#This Row],[Close Price]]-Table2[[#This Row],[50D EMA]])/Table2[[#This Row],[50D EMA]]</f>
        <v>-5.3543553159705486E-2</v>
      </c>
      <c r="U371" s="1">
        <f>(Table2[[#This Row],[Close Price]]-Table2[[#This Row],[200D EMA]])/Table2[[#This Row],[200D EMA]]</f>
        <v>-8.854498544129244E-2</v>
      </c>
      <c r="V371">
        <v>1.9529492278437499</v>
      </c>
      <c r="W371">
        <v>520</v>
      </c>
      <c r="X371">
        <v>547.65</v>
      </c>
      <c r="Y371">
        <v>478</v>
      </c>
      <c r="Z371">
        <v>569.6</v>
      </c>
      <c r="AA371">
        <v>478</v>
      </c>
      <c r="AB371">
        <v>569.6</v>
      </c>
      <c r="AC371" s="1">
        <f>(Table2[[#This Row],[Close Price]]/Table2[[#This Row],[Day Low]])-1</f>
        <v>1.0000000000000009E-2</v>
      </c>
      <c r="AD371" s="1">
        <f>(Table2[[#This Row],[Day High]]/Table2[[#This Row],[Close Price]])-1</f>
        <v>4.2745620715917587E-2</v>
      </c>
      <c r="AE371" s="1">
        <f>(Table2[[#This Row],[Close Price]]/Table2[[#This Row],[Current Week Low]])-1</f>
        <v>9.8744769874477001E-2</v>
      </c>
      <c r="AF371" s="1">
        <f>(Table2[[#This Row],[Current Week High]]/Table2[[#This Row],[Close Price]])-1</f>
        <v>8.4539223153084597E-2</v>
      </c>
      <c r="AG371" s="1">
        <f>(Table2[[#This Row],[Close Price]]/Table2[[#This Row],[Current Month Low]])-1</f>
        <v>9.8744769874477001E-2</v>
      </c>
      <c r="AH371" s="1">
        <f>(Table2[[#This Row],[Current Month High]]/Table2[[#This Row],[Close Price]])-1</f>
        <v>8.4539223153084597E-2</v>
      </c>
      <c r="AI371">
        <v>48.943259710586403</v>
      </c>
      <c r="AJ371">
        <v>35.710594315245402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-0.2</v>
      </c>
      <c r="AM371" t="s">
        <v>3216</v>
      </c>
      <c r="AN371">
        <v>8.49</v>
      </c>
      <c r="AO371" t="s">
        <v>3215</v>
      </c>
      <c r="AP371">
        <v>0.13460275667686999</v>
      </c>
      <c r="AQ371">
        <f>(Table2[[#This Row],[Sharpe Ratio]]-AVERAGE(Table2[Sharpe Ratio]))/_xlfn.STDEV.P(Table2[Sharpe Ratio])</f>
        <v>0.88858857801806412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405</v>
      </c>
      <c r="AT371">
        <f>_xlfn.RANK.AVG(Table2[[#This Row],[6M Return vs Nifty Z-Score]],Table2[6M Return vs Nifty Z-Score])</f>
        <v>587</v>
      </c>
      <c r="AU371">
        <f>_xlfn.RANK.AVG(Table2[[#This Row],[Sharpe Ratio Z-Score]],Table2[Sharpe Ratio Z-Score])</f>
        <v>134</v>
      </c>
      <c r="AV371">
        <f>(Table2[[#This Row],[Rank 1Y]]+Table2[[#This Row],[Rank 6M]]+Table2[[#This Row],[Rank Sharpe]])/3</f>
        <v>375.33333333333331</v>
      </c>
    </row>
    <row r="372" spans="1:48" x14ac:dyDescent="0.3">
      <c r="A372" t="s">
        <v>100</v>
      </c>
      <c r="B372" t="s">
        <v>101</v>
      </c>
      <c r="C372" t="s">
        <v>3154</v>
      </c>
      <c r="D372" t="s">
        <v>102</v>
      </c>
      <c r="E372">
        <v>261330.49470643501</v>
      </c>
      <c r="F372">
        <v>424.05</v>
      </c>
      <c r="G372">
        <v>9.4043589435591706</v>
      </c>
      <c r="H372">
        <f>(Table2[[#This Row],[1Y Return vs Nifty]]-AVERAGE(Table2[1Y Return vs Nifty]))/_xlfn.STDEV.P(Table2[1Y Return vs Nifty])</f>
        <v>-0.20947712220531017</v>
      </c>
      <c r="I372">
        <v>-6.1548082679339897</v>
      </c>
      <c r="J372">
        <f>(Table2[[#This Row],[1M Return vs Nifty]]-AVERAGE(Table2[1M Return vs Nifty]))/_xlfn.STDEV.P(Table2[1M Return vs Nifty])</f>
        <v>-1.089280800181077</v>
      </c>
      <c r="K372">
        <v>-16.974214383985998</v>
      </c>
      <c r="L372">
        <f>(Table2[[#This Row],[6M Return vs Nifty]]-AVERAGE(Table2[6M Return vs Nifty]))/_xlfn.STDEV.P(Table2[6M Return vs Nifty])</f>
        <v>-0.78290689889265719</v>
      </c>
      <c r="M372">
        <v>-4.1990524734710704</v>
      </c>
      <c r="N372">
        <f>(Table2[[#This Row],[1W Return vs Nifty]]-AVERAGE(Table2[1W Return vs Nifty]))/_xlfn.STDEV.P(Table2[1W Return vs Nifty])</f>
        <v>-1.2908231556284497</v>
      </c>
      <c r="O372">
        <v>456.9</v>
      </c>
      <c r="P372">
        <v>476.64763586758698</v>
      </c>
      <c r="Q372">
        <v>456.172830419185</v>
      </c>
      <c r="R372">
        <v>19.281517878680599</v>
      </c>
      <c r="S372" s="1">
        <f>(Table2[[#This Row],[Close Price]]-Table2[[#This Row],[20D EMA]])/Table2[[#This Row],[20D EMA]]</f>
        <v>-7.1897570584372877E-2</v>
      </c>
      <c r="T372" s="1">
        <f>(Table2[[#This Row],[Close Price]]-Table2[[#This Row],[50D EMA]])/Table2[[#This Row],[50D EMA]]</f>
        <v>-0.11034909629174922</v>
      </c>
      <c r="U372" s="1">
        <f>(Table2[[#This Row],[Close Price]]-Table2[[#This Row],[200D EMA]])/Table2[[#This Row],[200D EMA]]</f>
        <v>-7.0418114094315476E-2</v>
      </c>
      <c r="V372">
        <v>1.1306256884758601</v>
      </c>
      <c r="W372">
        <v>421.25</v>
      </c>
      <c r="X372">
        <v>436</v>
      </c>
      <c r="Y372">
        <v>421.25</v>
      </c>
      <c r="Z372">
        <v>458.15</v>
      </c>
      <c r="AA372">
        <v>421.25</v>
      </c>
      <c r="AB372">
        <v>459.55</v>
      </c>
      <c r="AC372" s="1">
        <f>(Table2[[#This Row],[Close Price]]/Table2[[#This Row],[Day Low]])-1</f>
        <v>6.6468842729969779E-3</v>
      </c>
      <c r="AD372" s="1">
        <f>(Table2[[#This Row],[Day High]]/Table2[[#This Row],[Close Price]])-1</f>
        <v>2.8180639075580771E-2</v>
      </c>
      <c r="AE372" s="1">
        <f>(Table2[[#This Row],[Close Price]]/Table2[[#This Row],[Current Week Low]])-1</f>
        <v>6.6468842729969779E-3</v>
      </c>
      <c r="AF372" s="1">
        <f>(Table2[[#This Row],[Current Week High]]/Table2[[#This Row],[Close Price]])-1</f>
        <v>8.0415045395590079E-2</v>
      </c>
      <c r="AG372" s="1">
        <f>(Table2[[#This Row],[Close Price]]/Table2[[#This Row],[Current Month Low]])-1</f>
        <v>6.6468842729969779E-3</v>
      </c>
      <c r="AH372" s="1">
        <f>(Table2[[#This Row],[Current Month High]]/Table2[[#This Row],[Close Price]])-1</f>
        <v>8.3716542860511778E-2</v>
      </c>
      <c r="AI372">
        <v>28.1806390755807</v>
      </c>
      <c r="AJ372">
        <v>34.811635670004698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-0.2</v>
      </c>
      <c r="AM372" t="s">
        <v>3216</v>
      </c>
      <c r="AN372">
        <v>-10.56</v>
      </c>
      <c r="AO372" t="s">
        <v>3216</v>
      </c>
      <c r="AP372">
        <v>0.121588652697701</v>
      </c>
      <c r="AQ372">
        <f>(Table2[[#This Row],[Sharpe Ratio]]-AVERAGE(Table2[Sharpe Ratio]))/_xlfn.STDEV.P(Table2[Sharpe Ratio])</f>
        <v>0.73317707590729964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364</v>
      </c>
      <c r="AT372">
        <f>_xlfn.RANK.AVG(Table2[[#This Row],[6M Return vs Nifty Z-Score]],Table2[6M Return vs Nifty Z-Score])</f>
        <v>601</v>
      </c>
      <c r="AU372">
        <f>_xlfn.RANK.AVG(Table2[[#This Row],[Sharpe Ratio Z-Score]],Table2[Sharpe Ratio Z-Score])</f>
        <v>164</v>
      </c>
      <c r="AV372">
        <f>(Table2[[#This Row],[Rank 1Y]]+Table2[[#This Row],[Rank 6M]]+Table2[[#This Row],[Rank Sharpe]])/3</f>
        <v>376.33333333333331</v>
      </c>
    </row>
    <row r="373" spans="1:48" x14ac:dyDescent="0.3">
      <c r="A373" t="s">
        <v>372</v>
      </c>
      <c r="B373" t="s">
        <v>373</v>
      </c>
      <c r="C373" t="s">
        <v>3170</v>
      </c>
      <c r="D373" t="s">
        <v>289</v>
      </c>
      <c r="E373">
        <v>64291.085087435</v>
      </c>
      <c r="F373">
        <v>7538.45</v>
      </c>
      <c r="G373">
        <v>-2.35142461167572</v>
      </c>
      <c r="H373">
        <f>(Table2[[#This Row],[1Y Return vs Nifty]]-AVERAGE(Table2[1Y Return vs Nifty]))/_xlfn.STDEV.P(Table2[1Y Return vs Nifty])</f>
        <v>-0.42391061676874181</v>
      </c>
      <c r="I373">
        <v>0.79806106196037596</v>
      </c>
      <c r="J373">
        <f>(Table2[[#This Row],[1M Return vs Nifty]]-AVERAGE(Table2[1M Return vs Nifty]))/_xlfn.STDEV.P(Table2[1M Return vs Nifty])</f>
        <v>-0.41369042788303906</v>
      </c>
      <c r="K373">
        <v>-10.0312258422792</v>
      </c>
      <c r="L373">
        <f>(Table2[[#This Row],[6M Return vs Nifty]]-AVERAGE(Table2[6M Return vs Nifty]))/_xlfn.STDEV.P(Table2[6M Return vs Nifty])</f>
        <v>-0.5544615758603384</v>
      </c>
      <c r="M373">
        <v>0.720833393633594</v>
      </c>
      <c r="N373">
        <f>(Table2[[#This Row],[1W Return vs Nifty]]-AVERAGE(Table2[1W Return vs Nifty]))/_xlfn.STDEV.P(Table2[1W Return vs Nifty])</f>
        <v>-2.5591017323634575E-2</v>
      </c>
      <c r="O373">
        <v>7859.48</v>
      </c>
      <c r="P373">
        <v>7940.8987979887797</v>
      </c>
      <c r="Q373">
        <v>7482.0768491313402</v>
      </c>
      <c r="R373">
        <v>35.155495480933801</v>
      </c>
      <c r="S373" s="1">
        <f>(Table2[[#This Row],[Close Price]]-Table2[[#This Row],[20D EMA]])/Table2[[#This Row],[20D EMA]]</f>
        <v>-4.0846213744420719E-2</v>
      </c>
      <c r="T373" s="1">
        <f>(Table2[[#This Row],[Close Price]]-Table2[[#This Row],[50D EMA]])/Table2[[#This Row],[50D EMA]]</f>
        <v>-5.0680509628294165E-2</v>
      </c>
      <c r="U373" s="1">
        <f>(Table2[[#This Row],[Close Price]]-Table2[[#This Row],[200D EMA]])/Table2[[#This Row],[200D EMA]]</f>
        <v>7.5344255352315049E-3</v>
      </c>
      <c r="V373">
        <v>0.51155978127569901</v>
      </c>
      <c r="W373">
        <v>7500</v>
      </c>
      <c r="X373">
        <v>7796</v>
      </c>
      <c r="Y373">
        <v>7500</v>
      </c>
      <c r="Z373">
        <v>8040</v>
      </c>
      <c r="AA373">
        <v>7500</v>
      </c>
      <c r="AB373">
        <v>8040</v>
      </c>
      <c r="AC373" s="1">
        <f>(Table2[[#This Row],[Close Price]]/Table2[[#This Row],[Day Low]])-1</f>
        <v>5.1266666666667238E-3</v>
      </c>
      <c r="AD373" s="1">
        <f>(Table2[[#This Row],[Day High]]/Table2[[#This Row],[Close Price]])-1</f>
        <v>3.4164848211502452E-2</v>
      </c>
      <c r="AE373" s="1">
        <f>(Table2[[#This Row],[Close Price]]/Table2[[#This Row],[Current Week Low]])-1</f>
        <v>5.1266666666667238E-3</v>
      </c>
      <c r="AF373" s="1">
        <f>(Table2[[#This Row],[Current Week High]]/Table2[[#This Row],[Close Price]])-1</f>
        <v>6.6532244692211195E-2</v>
      </c>
      <c r="AG373" s="1">
        <f>(Table2[[#This Row],[Close Price]]/Table2[[#This Row],[Current Month Low]])-1</f>
        <v>5.1266666666667238E-3</v>
      </c>
      <c r="AH373" s="1">
        <f>(Table2[[#This Row],[Current Month High]]/Table2[[#This Row],[Close Price]])-1</f>
        <v>6.6532244692211195E-2</v>
      </c>
      <c r="AI373">
        <v>31.791681313797898</v>
      </c>
      <c r="AJ373">
        <v>41.567136150234703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0.17</v>
      </c>
      <c r="AM373" t="s">
        <v>3215</v>
      </c>
      <c r="AN373">
        <v>-5.47</v>
      </c>
      <c r="AO373" t="s">
        <v>3216</v>
      </c>
      <c r="AP373">
        <v>0.12648621476129601</v>
      </c>
      <c r="AQ373">
        <f>(Table2[[#This Row],[Sharpe Ratio]]-AVERAGE(Table2[Sharpe Ratio]))/_xlfn.STDEV.P(Table2[Sharpe Ratio])</f>
        <v>0.79166266033188315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467</v>
      </c>
      <c r="AT373">
        <f>_xlfn.RANK.AVG(Table2[[#This Row],[6M Return vs Nifty Z-Score]],Table2[6M Return vs Nifty Z-Score])</f>
        <v>510</v>
      </c>
      <c r="AU373">
        <f>_xlfn.RANK.AVG(Table2[[#This Row],[Sharpe Ratio Z-Score]],Table2[Sharpe Ratio Z-Score])</f>
        <v>152</v>
      </c>
      <c r="AV373">
        <f>(Table2[[#This Row],[Rank 1Y]]+Table2[[#This Row],[Rank 6M]]+Table2[[#This Row],[Rank Sharpe]])/3</f>
        <v>376.33333333333331</v>
      </c>
    </row>
    <row r="374" spans="1:48" x14ac:dyDescent="0.3">
      <c r="A374" t="s">
        <v>803</v>
      </c>
      <c r="B374" t="s">
        <v>804</v>
      </c>
      <c r="C374" t="s">
        <v>3160</v>
      </c>
      <c r="D374" t="s">
        <v>51</v>
      </c>
      <c r="E374">
        <v>19353.997739999999</v>
      </c>
      <c r="F374">
        <v>1850</v>
      </c>
      <c r="G374">
        <v>15.473301357857</v>
      </c>
      <c r="H374">
        <f>(Table2[[#This Row],[1Y Return vs Nifty]]-AVERAGE(Table2[1Y Return vs Nifty]))/_xlfn.STDEV.P(Table2[1Y Return vs Nifty])</f>
        <v>-9.8775481256621389E-2</v>
      </c>
      <c r="I374">
        <v>2.54716516266144</v>
      </c>
      <c r="J374">
        <f>(Table2[[#This Row],[1M Return vs Nifty]]-AVERAGE(Table2[1M Return vs Nifty]))/_xlfn.STDEV.P(Table2[1M Return vs Nifty])</f>
        <v>-0.24373499876258276</v>
      </c>
      <c r="K374">
        <v>10.8331825501339</v>
      </c>
      <c r="L374">
        <f>(Table2[[#This Row],[6M Return vs Nifty]]-AVERAGE(Table2[6M Return vs Nifty]))/_xlfn.STDEV.P(Table2[6M Return vs Nifty])</f>
        <v>0.13204056748200285</v>
      </c>
      <c r="M374">
        <v>-1.3942914599368399</v>
      </c>
      <c r="N374">
        <f>(Table2[[#This Row],[1W Return vs Nifty]]-AVERAGE(Table2[1W Return vs Nifty]))/_xlfn.STDEV.P(Table2[1W Return vs Nifty])</f>
        <v>-0.56953126584803138</v>
      </c>
      <c r="O374">
        <v>1865.78</v>
      </c>
      <c r="P374">
        <v>1872.2620416218899</v>
      </c>
      <c r="Q374">
        <v>1647.60427325257</v>
      </c>
      <c r="R374">
        <v>50.026900897103303</v>
      </c>
      <c r="S374" s="1">
        <f>(Table2[[#This Row],[Close Price]]-Table2[[#This Row],[20D EMA]])/Table2[[#This Row],[20D EMA]]</f>
        <v>-8.4575887832434547E-3</v>
      </c>
      <c r="T374" s="1">
        <f>(Table2[[#This Row],[Close Price]]-Table2[[#This Row],[50D EMA]])/Table2[[#This Row],[50D EMA]]</f>
        <v>-1.1890451831520826E-2</v>
      </c>
      <c r="U374" s="1">
        <f>(Table2[[#This Row],[Close Price]]-Table2[[#This Row],[200D EMA]])/Table2[[#This Row],[200D EMA]]</f>
        <v>0.1228424385837968</v>
      </c>
      <c r="V374">
        <v>0.24198581632837399</v>
      </c>
      <c r="W374">
        <v>1804.5</v>
      </c>
      <c r="X374">
        <v>1867.1</v>
      </c>
      <c r="Y374">
        <v>1795</v>
      </c>
      <c r="Z374">
        <v>1875.3</v>
      </c>
      <c r="AA374">
        <v>1795</v>
      </c>
      <c r="AB374">
        <v>1875.3</v>
      </c>
      <c r="AC374" s="1">
        <f>(Table2[[#This Row],[Close Price]]/Table2[[#This Row],[Day Low]])-1</f>
        <v>2.5214740925464163E-2</v>
      </c>
      <c r="AD374" s="1">
        <f>(Table2[[#This Row],[Day High]]/Table2[[#This Row],[Close Price]])-1</f>
        <v>9.2432432432432154E-3</v>
      </c>
      <c r="AE374" s="1">
        <f>(Table2[[#This Row],[Close Price]]/Table2[[#This Row],[Current Week Low]])-1</f>
        <v>3.0640668523676862E-2</v>
      </c>
      <c r="AF374" s="1">
        <f>(Table2[[#This Row],[Current Week High]]/Table2[[#This Row],[Close Price]])-1</f>
        <v>1.3675675675675736E-2</v>
      </c>
      <c r="AG374" s="1">
        <f>(Table2[[#This Row],[Close Price]]/Table2[[#This Row],[Current Month Low]])-1</f>
        <v>3.0640668523676862E-2</v>
      </c>
      <c r="AH374" s="1">
        <f>(Table2[[#This Row],[Current Month High]]/Table2[[#This Row],[Close Price]])-1</f>
        <v>1.3675675675675736E-2</v>
      </c>
      <c r="AI374">
        <v>43.999999999999901</v>
      </c>
      <c r="AJ374">
        <v>54.649947753395999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0.16</v>
      </c>
      <c r="AM374" t="s">
        <v>3215</v>
      </c>
      <c r="AN374">
        <v>0.36</v>
      </c>
      <c r="AO374" t="s">
        <v>3215</v>
      </c>
      <c r="AQ374">
        <f>(Table2[[#This Row],[Sharpe Ratio]]-AVERAGE(Table2[Sharpe Ratio]))/_xlfn.STDEV.P(Table2[Sharpe Ratio])</f>
        <v>-0.71880726243977788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327</v>
      </c>
      <c r="AT374">
        <f>_xlfn.RANK.AVG(Table2[[#This Row],[6M Return vs Nifty Z-Score]],Table2[6M Return vs Nifty Z-Score])</f>
        <v>262</v>
      </c>
      <c r="AU374">
        <f>_xlfn.RANK.AVG(Table2[[#This Row],[Sharpe Ratio Z-Score]],Table2[Sharpe Ratio Z-Score])</f>
        <v>541.5</v>
      </c>
      <c r="AV374">
        <f>(Table2[[#This Row],[Rank 1Y]]+Table2[[#This Row],[Rank 6M]]+Table2[[#This Row],[Rank Sharpe]])/3</f>
        <v>376.83333333333331</v>
      </c>
    </row>
    <row r="375" spans="1:48" x14ac:dyDescent="0.3">
      <c r="A375" t="s">
        <v>801</v>
      </c>
      <c r="B375" t="s">
        <v>802</v>
      </c>
      <c r="C375" t="s">
        <v>3159</v>
      </c>
      <c r="D375" t="s">
        <v>46</v>
      </c>
      <c r="E375">
        <v>19368.0400160299</v>
      </c>
      <c r="F375">
        <v>205.93</v>
      </c>
      <c r="G375">
        <v>8.5869298686983697</v>
      </c>
      <c r="H375">
        <f>(Table2[[#This Row],[1Y Return vs Nifty]]-AVERAGE(Table2[1Y Return vs Nifty]))/_xlfn.STDEV.P(Table2[1Y Return vs Nifty])</f>
        <v>-0.2243875849793632</v>
      </c>
      <c r="I375">
        <v>8.7342647205222796</v>
      </c>
      <c r="J375">
        <f>(Table2[[#This Row],[1M Return vs Nifty]]-AVERAGE(Table2[1M Return vs Nifty]))/_xlfn.STDEV.P(Table2[1M Return vs Nifty])</f>
        <v>0.35744772097705818</v>
      </c>
      <c r="K375">
        <v>-21.931938325628799</v>
      </c>
      <c r="L375">
        <f>(Table2[[#This Row],[6M Return vs Nifty]]-AVERAGE(Table2[6M Return vs Nifty]))/_xlfn.STDEV.P(Table2[6M Return vs Nifty])</f>
        <v>-0.94603101188092797</v>
      </c>
      <c r="M375">
        <v>-1.7203342102094901</v>
      </c>
      <c r="N375">
        <f>(Table2[[#This Row],[1W Return vs Nifty]]-AVERAGE(Table2[1W Return vs Nifty]))/_xlfn.STDEV.P(Table2[1W Return vs Nifty])</f>
        <v>-0.65337869183497099</v>
      </c>
      <c r="O375">
        <v>213.66</v>
      </c>
      <c r="P375">
        <v>225.86899084087</v>
      </c>
      <c r="Q375">
        <v>229.049415124755</v>
      </c>
      <c r="R375">
        <v>41.514508310390703</v>
      </c>
      <c r="S375" s="1">
        <f>(Table2[[#This Row],[Close Price]]-Table2[[#This Row],[20D EMA]])/Table2[[#This Row],[20D EMA]]</f>
        <v>-3.6178975943087104E-2</v>
      </c>
      <c r="T375" s="1">
        <f>(Table2[[#This Row],[Close Price]]-Table2[[#This Row],[50D EMA]])/Table2[[#This Row],[50D EMA]]</f>
        <v>-8.8276796060586638E-2</v>
      </c>
      <c r="U375" s="1">
        <f>(Table2[[#This Row],[Close Price]]-Table2[[#This Row],[200D EMA]])/Table2[[#This Row],[200D EMA]]</f>
        <v>-0.10093636393772357</v>
      </c>
      <c r="V375">
        <v>1.04361560149384</v>
      </c>
      <c r="W375">
        <v>202.45</v>
      </c>
      <c r="X375">
        <v>208.71</v>
      </c>
      <c r="Y375">
        <v>202.45</v>
      </c>
      <c r="Z375">
        <v>221.49</v>
      </c>
      <c r="AA375">
        <v>202.45</v>
      </c>
      <c r="AB375">
        <v>221.49</v>
      </c>
      <c r="AC375" s="1">
        <f>(Table2[[#This Row],[Close Price]]/Table2[[#This Row],[Day Low]])-1</f>
        <v>1.7189429488762675E-2</v>
      </c>
      <c r="AD375" s="1">
        <f>(Table2[[#This Row],[Day High]]/Table2[[#This Row],[Close Price]])-1</f>
        <v>1.3499732918953011E-2</v>
      </c>
      <c r="AE375" s="1">
        <f>(Table2[[#This Row],[Close Price]]/Table2[[#This Row],[Current Week Low]])-1</f>
        <v>1.7189429488762675E-2</v>
      </c>
      <c r="AF375" s="1">
        <f>(Table2[[#This Row],[Current Week High]]/Table2[[#This Row],[Close Price]])-1</f>
        <v>7.5559656193852298E-2</v>
      </c>
      <c r="AG375" s="1">
        <f>(Table2[[#This Row],[Close Price]]/Table2[[#This Row],[Current Month Low]])-1</f>
        <v>1.7189429488762675E-2</v>
      </c>
      <c r="AH375" s="1">
        <f>(Table2[[#This Row],[Current Month High]]/Table2[[#This Row],[Close Price]])-1</f>
        <v>7.5559656193852298E-2</v>
      </c>
      <c r="AI375">
        <v>70.737629291506806</v>
      </c>
      <c r="AJ375">
        <v>36.921542553191401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-0.17</v>
      </c>
      <c r="AM375" t="s">
        <v>3216</v>
      </c>
      <c r="AN375">
        <v>2.2000000000000002</v>
      </c>
      <c r="AO375" t="s">
        <v>3215</v>
      </c>
      <c r="AP375">
        <v>0.14614155719000099</v>
      </c>
      <c r="AQ375">
        <f>(Table2[[#This Row],[Sharpe Ratio]]-AVERAGE(Table2[Sharpe Ratio]))/_xlfn.STDEV.P(Table2[Sharpe Ratio])</f>
        <v>1.0263823380166419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371</v>
      </c>
      <c r="AT375">
        <f>_xlfn.RANK.AVG(Table2[[#This Row],[6M Return vs Nifty Z-Score]],Table2[6M Return vs Nifty Z-Score])</f>
        <v>651</v>
      </c>
      <c r="AU375">
        <f>_xlfn.RANK.AVG(Table2[[#This Row],[Sharpe Ratio Z-Score]],Table2[Sharpe Ratio Z-Score])</f>
        <v>113</v>
      </c>
      <c r="AV375">
        <f>(Table2[[#This Row],[Rank 1Y]]+Table2[[#This Row],[Rank 6M]]+Table2[[#This Row],[Rank Sharpe]])/3</f>
        <v>378.33333333333331</v>
      </c>
    </row>
    <row r="376" spans="1:48" x14ac:dyDescent="0.3">
      <c r="A376" t="s">
        <v>997</v>
      </c>
      <c r="B376" t="s">
        <v>998</v>
      </c>
      <c r="C376" t="s">
        <v>3165</v>
      </c>
      <c r="D376" t="s">
        <v>253</v>
      </c>
      <c r="E376">
        <v>14197.2493715</v>
      </c>
      <c r="F376">
        <v>815.75</v>
      </c>
      <c r="G376">
        <v>6.7275189486112703</v>
      </c>
      <c r="H376">
        <f>(Table2[[#This Row],[1Y Return vs Nifty]]-AVERAGE(Table2[1Y Return vs Nifty]))/_xlfn.STDEV.P(Table2[1Y Return vs Nifty])</f>
        <v>-0.25830450591877019</v>
      </c>
      <c r="I376">
        <v>-1.93684033706833</v>
      </c>
      <c r="J376">
        <f>(Table2[[#This Row],[1M Return vs Nifty]]-AVERAGE(Table2[1M Return vs Nifty]))/_xlfn.STDEV.P(Table2[1M Return vs Nifty])</f>
        <v>-0.67943295326375108</v>
      </c>
      <c r="K376">
        <v>-19.716049997235501</v>
      </c>
      <c r="L376">
        <f>(Table2[[#This Row],[6M Return vs Nifty]]-AVERAGE(Table2[6M Return vs Nifty]))/_xlfn.STDEV.P(Table2[6M Return vs Nifty])</f>
        <v>-0.87312158362211223</v>
      </c>
      <c r="M376">
        <v>1.18288381758591</v>
      </c>
      <c r="N376">
        <f>(Table2[[#This Row],[1W Return vs Nifty]]-AVERAGE(Table2[1W Return vs Nifty]))/_xlfn.STDEV.P(Table2[1W Return vs Nifty])</f>
        <v>9.3233089920517973E-2</v>
      </c>
      <c r="O376">
        <v>833.7</v>
      </c>
      <c r="P376">
        <v>866.28796197331803</v>
      </c>
      <c r="Q376">
        <v>842.68582107684495</v>
      </c>
      <c r="R376">
        <v>44.806683739454101</v>
      </c>
      <c r="S376" s="1">
        <f>(Table2[[#This Row],[Close Price]]-Table2[[#This Row],[20D EMA]])/Table2[[#This Row],[20D EMA]]</f>
        <v>-2.1530526568309998E-2</v>
      </c>
      <c r="T376" s="1">
        <f>(Table2[[#This Row],[Close Price]]-Table2[[#This Row],[50D EMA]])/Table2[[#This Row],[50D EMA]]</f>
        <v>-5.8338525053721828E-2</v>
      </c>
      <c r="U376" s="1">
        <f>(Table2[[#This Row],[Close Price]]-Table2[[#This Row],[200D EMA]])/Table2[[#This Row],[200D EMA]]</f>
        <v>-3.1964250973659916E-2</v>
      </c>
      <c r="V376">
        <v>1.62626241554868</v>
      </c>
      <c r="W376">
        <v>801</v>
      </c>
      <c r="X376">
        <v>819.7</v>
      </c>
      <c r="Y376">
        <v>777.05</v>
      </c>
      <c r="Z376">
        <v>829.2</v>
      </c>
      <c r="AA376">
        <v>777.05</v>
      </c>
      <c r="AB376">
        <v>829.2</v>
      </c>
      <c r="AC376" s="1">
        <f>(Table2[[#This Row],[Close Price]]/Table2[[#This Row],[Day Low]])-1</f>
        <v>1.8414481897627955E-2</v>
      </c>
      <c r="AD376" s="1">
        <f>(Table2[[#This Row],[Day High]]/Table2[[#This Row],[Close Price]])-1</f>
        <v>4.8421697824088117E-3</v>
      </c>
      <c r="AE376" s="1">
        <f>(Table2[[#This Row],[Close Price]]/Table2[[#This Row],[Current Week Low]])-1</f>
        <v>4.9803744932758631E-2</v>
      </c>
      <c r="AF376" s="1">
        <f>(Table2[[#This Row],[Current Week High]]/Table2[[#This Row],[Close Price]])-1</f>
        <v>1.6487894575544004E-2</v>
      </c>
      <c r="AG376" s="1">
        <f>(Table2[[#This Row],[Close Price]]/Table2[[#This Row],[Current Month Low]])-1</f>
        <v>4.9803744932758631E-2</v>
      </c>
      <c r="AH376" s="1">
        <f>(Table2[[#This Row],[Current Month High]]/Table2[[#This Row],[Close Price]])-1</f>
        <v>1.6487894575544004E-2</v>
      </c>
      <c r="AI376">
        <v>29.9417713760343</v>
      </c>
      <c r="AJ376">
        <v>35.461640650946499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-0.06</v>
      </c>
      <c r="AM376" t="s">
        <v>3216</v>
      </c>
      <c r="AN376">
        <v>-5.67</v>
      </c>
      <c r="AO376" t="s">
        <v>3216</v>
      </c>
      <c r="AP376">
        <v>0.14719698162515199</v>
      </c>
      <c r="AQ376">
        <f>(Table2[[#This Row],[Sharpe Ratio]]-AVERAGE(Table2[Sharpe Ratio]))/_xlfn.STDEV.P(Table2[Sharpe Ratio])</f>
        <v>1.0389859791965317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390</v>
      </c>
      <c r="AT376">
        <f>_xlfn.RANK.AVG(Table2[[#This Row],[6M Return vs Nifty Z-Score]],Table2[6M Return vs Nifty Z-Score])</f>
        <v>636</v>
      </c>
      <c r="AU376">
        <f>_xlfn.RANK.AVG(Table2[[#This Row],[Sharpe Ratio Z-Score]],Table2[Sharpe Ratio Z-Score])</f>
        <v>109</v>
      </c>
      <c r="AV376">
        <f>(Table2[[#This Row],[Rank 1Y]]+Table2[[#This Row],[Rank 6M]]+Table2[[#This Row],[Rank Sharpe]])/3</f>
        <v>378.33333333333331</v>
      </c>
    </row>
    <row r="377" spans="1:48" x14ac:dyDescent="0.3">
      <c r="A377" t="s">
        <v>349</v>
      </c>
      <c r="B377" t="s">
        <v>350</v>
      </c>
      <c r="C377" t="s">
        <v>3163</v>
      </c>
      <c r="D377" t="s">
        <v>351</v>
      </c>
      <c r="E377">
        <v>69153.506242450007</v>
      </c>
      <c r="F377">
        <v>235.97</v>
      </c>
      <c r="G377">
        <v>21.104948865989201</v>
      </c>
      <c r="H377">
        <f>(Table2[[#This Row],[1Y Return vs Nifty]]-AVERAGE(Table2[1Y Return vs Nifty]))/_xlfn.STDEV.P(Table2[1Y Return vs Nifty])</f>
        <v>3.9496029237924939E-3</v>
      </c>
      <c r="I377">
        <v>10.640574193012601</v>
      </c>
      <c r="J377">
        <f>(Table2[[#This Row],[1M Return vs Nifty]]-AVERAGE(Table2[1M Return vs Nifty]))/_xlfn.STDEV.P(Table2[1M Return vs Nifty])</f>
        <v>0.54267834521699032</v>
      </c>
      <c r="K377">
        <v>-19.831226103123701</v>
      </c>
      <c r="L377">
        <f>(Table2[[#This Row],[6M Return vs Nifty]]-AVERAGE(Table2[6M Return vs Nifty]))/_xlfn.STDEV.P(Table2[6M Return vs Nifty])</f>
        <v>-0.87691122587158177</v>
      </c>
      <c r="M377">
        <v>7.4656387705320997</v>
      </c>
      <c r="N377">
        <f>(Table2[[#This Row],[1W Return vs Nifty]]-AVERAGE(Table2[1W Return vs Nifty]))/_xlfn.STDEV.P(Table2[1W Return vs Nifty])</f>
        <v>1.7089501407388772</v>
      </c>
      <c r="O377">
        <v>228.96</v>
      </c>
      <c r="P377">
        <v>227.76392013880701</v>
      </c>
      <c r="Q377">
        <v>222.58463862806701</v>
      </c>
      <c r="R377">
        <v>60.889150901546898</v>
      </c>
      <c r="S377" s="1">
        <f>(Table2[[#This Row],[Close Price]]-Table2[[#This Row],[20D EMA]])/Table2[[#This Row],[20D EMA]]</f>
        <v>3.0616701607267604E-2</v>
      </c>
      <c r="T377" s="1">
        <f>(Table2[[#This Row],[Close Price]]-Table2[[#This Row],[50D EMA]])/Table2[[#This Row],[50D EMA]]</f>
        <v>3.6028884013727586E-2</v>
      </c>
      <c r="U377" s="1">
        <f>(Table2[[#This Row],[Close Price]]-Table2[[#This Row],[200D EMA]])/Table2[[#This Row],[200D EMA]]</f>
        <v>6.0136051860701714E-2</v>
      </c>
      <c r="V377">
        <v>1.11111905973641</v>
      </c>
      <c r="W377">
        <v>231.43</v>
      </c>
      <c r="X377">
        <v>246.24</v>
      </c>
      <c r="Y377">
        <v>222.15</v>
      </c>
      <c r="Z377">
        <v>246.24</v>
      </c>
      <c r="AA377">
        <v>221.7</v>
      </c>
      <c r="AB377">
        <v>246.24</v>
      </c>
      <c r="AC377" s="1">
        <f>(Table2[[#This Row],[Close Price]]/Table2[[#This Row],[Day Low]])-1</f>
        <v>1.9617162857019421E-2</v>
      </c>
      <c r="AD377" s="1">
        <f>(Table2[[#This Row],[Day High]]/Table2[[#This Row],[Close Price]])-1</f>
        <v>4.3522481671399049E-2</v>
      </c>
      <c r="AE377" s="1">
        <f>(Table2[[#This Row],[Close Price]]/Table2[[#This Row],[Current Week Low]])-1</f>
        <v>6.2210218320954302E-2</v>
      </c>
      <c r="AF377" s="1">
        <f>(Table2[[#This Row],[Current Week High]]/Table2[[#This Row],[Close Price]])-1</f>
        <v>4.3522481671399049E-2</v>
      </c>
      <c r="AG377" s="1">
        <f>(Table2[[#This Row],[Close Price]]/Table2[[#This Row],[Current Month Low]])-1</f>
        <v>6.4366260712674928E-2</v>
      </c>
      <c r="AH377" s="1">
        <f>(Table2[[#This Row],[Current Month High]]/Table2[[#This Row],[Close Price]])-1</f>
        <v>4.3522481671399049E-2</v>
      </c>
      <c r="AI377">
        <v>21.350171631987099</v>
      </c>
      <c r="AJ377">
        <v>46.156704862186402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0.04</v>
      </c>
      <c r="AM377" t="s">
        <v>3215</v>
      </c>
      <c r="AN377">
        <v>8.1</v>
      </c>
      <c r="AO377" t="s">
        <v>3215</v>
      </c>
      <c r="AP377">
        <v>0.106550971220256</v>
      </c>
      <c r="AQ377">
        <f>(Table2[[#This Row],[Sharpe Ratio]]-AVERAGE(Table2[Sharpe Ratio]))/_xlfn.STDEV.P(Table2[Sharpe Ratio])</f>
        <v>0.55360046652921968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1.9322673295372979</v>
      </c>
      <c r="AS377">
        <f>_xlfn.RANK.AVG(Table2[[#This Row],[1Y Return vs Nifty Z-Score]],Table2[1Y Return vs Nifty Z-Score])</f>
        <v>294</v>
      </c>
      <c r="AT377">
        <f>_xlfn.RANK.AVG(Table2[[#This Row],[6M Return vs Nifty Z-Score]],Table2[6M Return vs Nifty Z-Score])</f>
        <v>637</v>
      </c>
      <c r="AU377">
        <f>_xlfn.RANK.AVG(Table2[[#This Row],[Sharpe Ratio Z-Score]],Table2[Sharpe Ratio Z-Score])</f>
        <v>206</v>
      </c>
      <c r="AV377">
        <f>(Table2[[#This Row],[Rank 1Y]]+Table2[[#This Row],[Rank 6M]]+Table2[[#This Row],[Rank Sharpe]])/3</f>
        <v>379</v>
      </c>
    </row>
    <row r="378" spans="1:48" x14ac:dyDescent="0.3">
      <c r="A378" t="s">
        <v>1205</v>
      </c>
      <c r="B378" t="s">
        <v>1206</v>
      </c>
      <c r="C378" t="s">
        <v>3156</v>
      </c>
      <c r="D378" t="s">
        <v>569</v>
      </c>
      <c r="E378">
        <v>9745.9459993799992</v>
      </c>
      <c r="F378">
        <v>1092.1500000000001</v>
      </c>
      <c r="G378">
        <v>-4.9013083139952904</v>
      </c>
      <c r="H378">
        <f>(Table2[[#This Row],[1Y Return vs Nifty]]-AVERAGE(Table2[1Y Return vs Nifty]))/_xlfn.STDEV.P(Table2[1Y Return vs Nifty])</f>
        <v>-0.47042223128168875</v>
      </c>
      <c r="I378">
        <v>-3.8491029579111902</v>
      </c>
      <c r="J378">
        <f>(Table2[[#This Row],[1M Return vs Nifty]]-AVERAGE(Table2[1M Return vs Nifty]))/_xlfn.STDEV.P(Table2[1M Return vs Nifty])</f>
        <v>-0.86524202785576232</v>
      </c>
      <c r="K378">
        <v>14.1831798379321</v>
      </c>
      <c r="L378">
        <f>(Table2[[#This Row],[6M Return vs Nifty]]-AVERAGE(Table2[6M Return vs Nifty]))/_xlfn.STDEV.P(Table2[6M Return vs Nifty])</f>
        <v>0.24226561077154851</v>
      </c>
      <c r="M378">
        <v>-3.7771578093597902</v>
      </c>
      <c r="N378">
        <f>(Table2[[#This Row],[1W Return vs Nifty]]-AVERAGE(Table2[1W Return vs Nifty]))/_xlfn.STDEV.P(Table2[1W Return vs Nifty])</f>
        <v>-1.1823257834471224</v>
      </c>
      <c r="O378">
        <v>1159.8699999999999</v>
      </c>
      <c r="P378">
        <v>1156.51624036471</v>
      </c>
      <c r="Q378">
        <v>1041.3014552464799</v>
      </c>
      <c r="R378">
        <v>32.629067319404001</v>
      </c>
      <c r="S378" s="1">
        <f>(Table2[[#This Row],[Close Price]]-Table2[[#This Row],[20D EMA]])/Table2[[#This Row],[20D EMA]]</f>
        <v>-5.8385853587039759E-2</v>
      </c>
      <c r="T378" s="1">
        <f>(Table2[[#This Row],[Close Price]]-Table2[[#This Row],[50D EMA]])/Table2[[#This Row],[50D EMA]]</f>
        <v>-5.5655284481272736E-2</v>
      </c>
      <c r="U378" s="1">
        <f>(Table2[[#This Row],[Close Price]]-Table2[[#This Row],[200D EMA]])/Table2[[#This Row],[200D EMA]]</f>
        <v>4.8831723510349014E-2</v>
      </c>
      <c r="V378">
        <v>1.0639781929591501</v>
      </c>
      <c r="W378">
        <v>1088</v>
      </c>
      <c r="X378">
        <v>1147.4000000000001</v>
      </c>
      <c r="Y378">
        <v>1088</v>
      </c>
      <c r="Z378">
        <v>1190.95</v>
      </c>
      <c r="AA378">
        <v>1088</v>
      </c>
      <c r="AB378">
        <v>1201.95</v>
      </c>
      <c r="AC378" s="1">
        <f>(Table2[[#This Row],[Close Price]]/Table2[[#This Row],[Day Low]])-1</f>
        <v>3.8143382352942012E-3</v>
      </c>
      <c r="AD378" s="1">
        <f>(Table2[[#This Row],[Day High]]/Table2[[#This Row],[Close Price]])-1</f>
        <v>5.0588289154420263E-2</v>
      </c>
      <c r="AE378" s="1">
        <f>(Table2[[#This Row],[Close Price]]/Table2[[#This Row],[Current Week Low]])-1</f>
        <v>3.8143382352942012E-3</v>
      </c>
      <c r="AF378" s="1">
        <f>(Table2[[#This Row],[Current Week High]]/Table2[[#This Row],[Close Price]])-1</f>
        <v>9.0463764134963043E-2</v>
      </c>
      <c r="AG378" s="1">
        <f>(Table2[[#This Row],[Close Price]]/Table2[[#This Row],[Current Month Low]])-1</f>
        <v>3.8143382352942012E-3</v>
      </c>
      <c r="AH378" s="1">
        <f>(Table2[[#This Row],[Current Month High]]/Table2[[#This Row],[Close Price]])-1</f>
        <v>0.10053564070869392</v>
      </c>
      <c r="AI378">
        <v>26.658426040378998</v>
      </c>
      <c r="AJ378">
        <v>40.623189338826997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0.02</v>
      </c>
      <c r="AM378" t="s">
        <v>3215</v>
      </c>
      <c r="AN378">
        <v>-2.0699999999999998</v>
      </c>
      <c r="AO378" t="s">
        <v>3216</v>
      </c>
      <c r="AP378">
        <v>3.5914046647844998E-2</v>
      </c>
      <c r="AQ378">
        <f>(Table2[[#This Row],[Sharpe Ratio]]-AVERAGE(Table2[Sharpe Ratio]))/_xlfn.STDEV.P(Table2[Sharpe Ratio])</f>
        <v>-0.28992979647273137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-2.5656542282857564</v>
      </c>
      <c r="AS378">
        <f>_xlfn.RANK.AVG(Table2[[#This Row],[1Y Return vs Nifty Z-Score]],Table2[1Y Return vs Nifty Z-Score])</f>
        <v>487</v>
      </c>
      <c r="AT378">
        <f>_xlfn.RANK.AVG(Table2[[#This Row],[6M Return vs Nifty Z-Score]],Table2[6M Return vs Nifty Z-Score])</f>
        <v>231</v>
      </c>
      <c r="AU378">
        <f>_xlfn.RANK.AVG(Table2[[#This Row],[Sharpe Ratio Z-Score]],Table2[Sharpe Ratio Z-Score])</f>
        <v>419</v>
      </c>
      <c r="AV378">
        <f>(Table2[[#This Row],[Rank 1Y]]+Table2[[#This Row],[Rank 6M]]+Table2[[#This Row],[Rank Sharpe]])/3</f>
        <v>379</v>
      </c>
    </row>
    <row r="379" spans="1:48" x14ac:dyDescent="0.3">
      <c r="A379" t="s">
        <v>610</v>
      </c>
      <c r="B379" t="s">
        <v>611</v>
      </c>
      <c r="C379" t="s">
        <v>3162</v>
      </c>
      <c r="D379" t="s">
        <v>408</v>
      </c>
      <c r="E379">
        <v>31186.631953329899</v>
      </c>
      <c r="F379">
        <v>491.05</v>
      </c>
      <c r="G379">
        <v>-4.5160538485930104</v>
      </c>
      <c r="H379">
        <f>(Table2[[#This Row],[1Y Return vs Nifty]]-AVERAGE(Table2[1Y Return vs Nifty]))/_xlfn.STDEV.P(Table2[1Y Return vs Nifty])</f>
        <v>-0.46339492757843281</v>
      </c>
      <c r="I379">
        <v>3.3274983156310398</v>
      </c>
      <c r="J379">
        <f>(Table2[[#This Row],[1M Return vs Nifty]]-AVERAGE(Table2[1M Return vs Nifty]))/_xlfn.STDEV.P(Table2[1M Return vs Nifty])</f>
        <v>-0.167912264245689</v>
      </c>
      <c r="K379">
        <v>-5.8028823868349804</v>
      </c>
      <c r="L379">
        <f>(Table2[[#This Row],[6M Return vs Nifty]]-AVERAGE(Table2[6M Return vs Nifty]))/_xlfn.STDEV.P(Table2[6M Return vs Nifty])</f>
        <v>-0.41533628697816966</v>
      </c>
      <c r="M379">
        <v>-0.54918081008744002</v>
      </c>
      <c r="N379">
        <f>(Table2[[#This Row],[1W Return vs Nifty]]-AVERAGE(Table2[1W Return vs Nifty]))/_xlfn.STDEV.P(Table2[1W Return vs Nifty])</f>
        <v>-0.35219672120698176</v>
      </c>
      <c r="O379">
        <v>498.05</v>
      </c>
      <c r="P379">
        <v>505.728110863258</v>
      </c>
      <c r="Q379">
        <v>492.12142621523702</v>
      </c>
      <c r="R379">
        <v>45.356451458680397</v>
      </c>
      <c r="S379" s="1">
        <f>(Table2[[#This Row],[Close Price]]-Table2[[#This Row],[20D EMA]])/Table2[[#This Row],[20D EMA]]</f>
        <v>-1.4054813773717497E-2</v>
      </c>
      <c r="T379" s="1">
        <f>(Table2[[#This Row],[Close Price]]-Table2[[#This Row],[50D EMA]])/Table2[[#This Row],[50D EMA]]</f>
        <v>-2.9023719559909428E-2</v>
      </c>
      <c r="U379" s="1">
        <f>(Table2[[#This Row],[Close Price]]-Table2[[#This Row],[200D EMA]])/Table2[[#This Row],[200D EMA]]</f>
        <v>-2.1771582340501592E-3</v>
      </c>
      <c r="V379">
        <v>0.558498513187486</v>
      </c>
      <c r="W379">
        <v>486.55</v>
      </c>
      <c r="X379">
        <v>499.7</v>
      </c>
      <c r="Y379">
        <v>474.75</v>
      </c>
      <c r="Z379">
        <v>504</v>
      </c>
      <c r="AA379">
        <v>474.75</v>
      </c>
      <c r="AB379">
        <v>505.5</v>
      </c>
      <c r="AC379" s="1">
        <f>(Table2[[#This Row],[Close Price]]/Table2[[#This Row],[Day Low]])-1</f>
        <v>9.248792518754545E-3</v>
      </c>
      <c r="AD379" s="1">
        <f>(Table2[[#This Row],[Day High]]/Table2[[#This Row],[Close Price]])-1</f>
        <v>1.7615314122797932E-2</v>
      </c>
      <c r="AE379" s="1">
        <f>(Table2[[#This Row],[Close Price]]/Table2[[#This Row],[Current Week Low]])-1</f>
        <v>3.4333859926277022E-2</v>
      </c>
      <c r="AF379" s="1">
        <f>(Table2[[#This Row],[Current Week High]]/Table2[[#This Row],[Close Price]])-1</f>
        <v>2.6372059871703435E-2</v>
      </c>
      <c r="AG379" s="1">
        <f>(Table2[[#This Row],[Close Price]]/Table2[[#This Row],[Current Month Low]])-1</f>
        <v>3.4333859926277022E-2</v>
      </c>
      <c r="AH379" s="1">
        <f>(Table2[[#This Row],[Current Month High]]/Table2[[#This Row],[Close Price]])-1</f>
        <v>2.9426738621321613E-2</v>
      </c>
      <c r="AI379">
        <v>19.112106710110901</v>
      </c>
      <c r="AJ379">
        <v>25.588235294117599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0.04</v>
      </c>
      <c r="AM379" t="s">
        <v>3215</v>
      </c>
      <c r="AN379">
        <v>-0.56000000000000005</v>
      </c>
      <c r="AO379" t="s">
        <v>3216</v>
      </c>
      <c r="AP379">
        <v>0.10762934156239901</v>
      </c>
      <c r="AQ379">
        <f>(Table2[[#This Row],[Sharpe Ratio]]-AVERAGE(Table2[Sharpe Ratio]))/_xlfn.STDEV.P(Table2[Sharpe Ratio])</f>
        <v>0.56647812256857499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481</v>
      </c>
      <c r="AT379">
        <f>_xlfn.RANK.AVG(Table2[[#This Row],[6M Return vs Nifty Z-Score]],Table2[6M Return vs Nifty Z-Score])</f>
        <v>456</v>
      </c>
      <c r="AU379">
        <f>_xlfn.RANK.AVG(Table2[[#This Row],[Sharpe Ratio Z-Score]],Table2[Sharpe Ratio Z-Score])</f>
        <v>201</v>
      </c>
      <c r="AV379">
        <f>(Table2[[#This Row],[Rank 1Y]]+Table2[[#This Row],[Rank 6M]]+Table2[[#This Row],[Rank Sharpe]])/3</f>
        <v>379.33333333333331</v>
      </c>
    </row>
    <row r="380" spans="1:48" x14ac:dyDescent="0.3">
      <c r="A380" t="s">
        <v>1259</v>
      </c>
      <c r="B380" t="s">
        <v>1260</v>
      </c>
      <c r="C380" t="s">
        <v>3158</v>
      </c>
      <c r="D380" t="s">
        <v>265</v>
      </c>
      <c r="E380">
        <v>9236.1262263999997</v>
      </c>
      <c r="F380">
        <v>691.7</v>
      </c>
      <c r="G380">
        <v>-15.413257146597701</v>
      </c>
      <c r="H380">
        <f>(Table2[[#This Row],[1Y Return vs Nifty]]-AVERAGE(Table2[1Y Return vs Nifty]))/_xlfn.STDEV.P(Table2[1Y Return vs Nifty])</f>
        <v>-0.6621673337885442</v>
      </c>
      <c r="I380">
        <v>10.167246277659199</v>
      </c>
      <c r="J380">
        <f>(Table2[[#This Row],[1M Return vs Nifty]]-AVERAGE(Table2[1M Return vs Nifty]))/_xlfn.STDEV.P(Table2[1M Return vs Nifty])</f>
        <v>0.49668642916331746</v>
      </c>
      <c r="K380">
        <v>11.0960642641181</v>
      </c>
      <c r="L380">
        <f>(Table2[[#This Row],[6M Return vs Nifty]]-AVERAGE(Table2[6M Return vs Nifty]))/_xlfn.STDEV.P(Table2[6M Return vs Nifty])</f>
        <v>0.14069017099346812</v>
      </c>
      <c r="M380">
        <v>3.6380722948301099</v>
      </c>
      <c r="N380">
        <f>(Table2[[#This Row],[1W Return vs Nifty]]-AVERAGE(Table2[1W Return vs Nifty]))/_xlfn.STDEV.P(Table2[1W Return vs Nifty])</f>
        <v>0.72462646995295299</v>
      </c>
      <c r="O380">
        <v>673.29</v>
      </c>
      <c r="P380">
        <v>676.54790450210101</v>
      </c>
      <c r="Q380">
        <v>647.27180018105696</v>
      </c>
      <c r="R380">
        <v>58.7077989115691</v>
      </c>
      <c r="S380" s="1">
        <f>(Table2[[#This Row],[Close Price]]-Table2[[#This Row],[20D EMA]])/Table2[[#This Row],[20D EMA]]</f>
        <v>2.7343343878566566E-2</v>
      </c>
      <c r="T380" s="1">
        <f>(Table2[[#This Row],[Close Price]]-Table2[[#This Row],[50D EMA]])/Table2[[#This Row],[50D EMA]]</f>
        <v>2.2396190124999472E-2</v>
      </c>
      <c r="U380" s="1">
        <f>(Table2[[#This Row],[Close Price]]-Table2[[#This Row],[200D EMA]])/Table2[[#This Row],[200D EMA]]</f>
        <v>6.8639171066181906E-2</v>
      </c>
      <c r="V380">
        <v>1.69049427839546</v>
      </c>
      <c r="W380">
        <v>687</v>
      </c>
      <c r="X380">
        <v>703.45</v>
      </c>
      <c r="Y380">
        <v>659.65</v>
      </c>
      <c r="Z380">
        <v>751.7</v>
      </c>
      <c r="AA380">
        <v>659.65</v>
      </c>
      <c r="AB380">
        <v>751.7</v>
      </c>
      <c r="AC380" s="1">
        <f>(Table2[[#This Row],[Close Price]]/Table2[[#This Row],[Day Low]])-1</f>
        <v>6.8413391557498038E-3</v>
      </c>
      <c r="AD380" s="1">
        <f>(Table2[[#This Row],[Day High]]/Table2[[#This Row],[Close Price]])-1</f>
        <v>1.698713315020961E-2</v>
      </c>
      <c r="AE380" s="1">
        <f>(Table2[[#This Row],[Close Price]]/Table2[[#This Row],[Current Week Low]])-1</f>
        <v>4.8586371560676245E-2</v>
      </c>
      <c r="AF380" s="1">
        <f>(Table2[[#This Row],[Current Week High]]/Table2[[#This Row],[Close Price]])-1</f>
        <v>8.6742807575538539E-2</v>
      </c>
      <c r="AG380" s="1">
        <f>(Table2[[#This Row],[Close Price]]/Table2[[#This Row],[Current Month Low]])-1</f>
        <v>4.8586371560676245E-2</v>
      </c>
      <c r="AH380" s="1">
        <f>(Table2[[#This Row],[Current Month High]]/Table2[[#This Row],[Close Price]])-1</f>
        <v>8.6742807575538539E-2</v>
      </c>
      <c r="AI380">
        <v>23.608500795142302</v>
      </c>
      <c r="AJ380">
        <v>25.398839738941199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0.05</v>
      </c>
      <c r="AM380" t="s">
        <v>3215</v>
      </c>
      <c r="AN380">
        <v>10.17</v>
      </c>
      <c r="AO380" t="s">
        <v>3215</v>
      </c>
      <c r="AP380">
        <v>6.8454029941188002E-2</v>
      </c>
      <c r="AQ380">
        <f>(Table2[[#This Row],[Sharpe Ratio]]-AVERAGE(Table2[Sharpe Ratio]))/_xlfn.STDEV.P(Table2[Sharpe Ratio])</f>
        <v>9.8655363932643805E-2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558</v>
      </c>
      <c r="AT380">
        <f>_xlfn.RANK.AVG(Table2[[#This Row],[6M Return vs Nifty Z-Score]],Table2[6M Return vs Nifty Z-Score])</f>
        <v>260</v>
      </c>
      <c r="AU380">
        <f>_xlfn.RANK.AVG(Table2[[#This Row],[Sharpe Ratio Z-Score]],Table2[Sharpe Ratio Z-Score])</f>
        <v>322</v>
      </c>
      <c r="AV380">
        <f>(Table2[[#This Row],[Rank 1Y]]+Table2[[#This Row],[Rank 6M]]+Table2[[#This Row],[Rank Sharpe]])/3</f>
        <v>380</v>
      </c>
    </row>
    <row r="381" spans="1:48" x14ac:dyDescent="0.3">
      <c r="A381" t="s">
        <v>1081</v>
      </c>
      <c r="B381" t="s">
        <v>1082</v>
      </c>
      <c r="C381" t="s">
        <v>3162</v>
      </c>
      <c r="D381" t="s">
        <v>253</v>
      </c>
      <c r="E381">
        <v>11921.708326335</v>
      </c>
      <c r="F381">
        <v>4997.45</v>
      </c>
      <c r="G381">
        <v>-21.7942098033134</v>
      </c>
      <c r="H381">
        <f>(Table2[[#This Row],[1Y Return vs Nifty]]-AVERAGE(Table2[1Y Return vs Nifty]))/_xlfn.STDEV.P(Table2[1Y Return vs Nifty])</f>
        <v>-0.77856025395370476</v>
      </c>
      <c r="I381">
        <v>-12.8897435188297</v>
      </c>
      <c r="J381">
        <f>(Table2[[#This Row],[1M Return vs Nifty]]-AVERAGE(Table2[1M Return vs Nifty]))/_xlfn.STDEV.P(Table2[1M Return vs Nifty])</f>
        <v>-1.7436951430470518</v>
      </c>
      <c r="K381">
        <v>7.7416576523287501</v>
      </c>
      <c r="L381">
        <f>(Table2[[#This Row],[6M Return vs Nifty]]-AVERAGE(Table2[6M Return vs Nifty]))/_xlfn.STDEV.P(Table2[6M Return vs Nifty])</f>
        <v>3.0320047608015377E-2</v>
      </c>
      <c r="M381">
        <v>-1.7252266989819001</v>
      </c>
      <c r="N381">
        <f>(Table2[[#This Row],[1W Return vs Nifty]]-AVERAGE(Table2[1W Return vs Nifty]))/_xlfn.STDEV.P(Table2[1W Return vs Nifty])</f>
        <v>-0.65463687834546247</v>
      </c>
      <c r="O381">
        <v>5358.2</v>
      </c>
      <c r="P381">
        <v>5637.1231606785996</v>
      </c>
      <c r="Q381">
        <v>5223.1848894837403</v>
      </c>
      <c r="R381">
        <v>28.8191910020421</v>
      </c>
      <c r="S381" s="1">
        <f>(Table2[[#This Row],[Close Price]]-Table2[[#This Row],[20D EMA]])/Table2[[#This Row],[20D EMA]]</f>
        <v>-6.7326714195065515E-2</v>
      </c>
      <c r="T381" s="1">
        <f>(Table2[[#This Row],[Close Price]]-Table2[[#This Row],[50D EMA]])/Table2[[#This Row],[50D EMA]]</f>
        <v>-0.11347510821487809</v>
      </c>
      <c r="U381" s="1">
        <f>(Table2[[#This Row],[Close Price]]-Table2[[#This Row],[200D EMA]])/Table2[[#This Row],[200D EMA]]</f>
        <v>-4.3217863096945079E-2</v>
      </c>
      <c r="V381">
        <v>0.50217618074359005</v>
      </c>
      <c r="W381">
        <v>4945.05</v>
      </c>
      <c r="X381">
        <v>5057.8500000000004</v>
      </c>
      <c r="Y381">
        <v>4930.25</v>
      </c>
      <c r="Z381">
        <v>5279</v>
      </c>
      <c r="AA381">
        <v>4930.25</v>
      </c>
      <c r="AB381">
        <v>5279</v>
      </c>
      <c r="AC381" s="1">
        <f>(Table2[[#This Row],[Close Price]]/Table2[[#This Row],[Day Low]])-1</f>
        <v>1.0596455040899455E-2</v>
      </c>
      <c r="AD381" s="1">
        <f>(Table2[[#This Row],[Day High]]/Table2[[#This Row],[Close Price]])-1</f>
        <v>1.2086163943611394E-2</v>
      </c>
      <c r="AE381" s="1">
        <f>(Table2[[#This Row],[Close Price]]/Table2[[#This Row],[Current Week Low]])-1</f>
        <v>1.3630140459408802E-2</v>
      </c>
      <c r="AF381" s="1">
        <f>(Table2[[#This Row],[Current Week High]]/Table2[[#This Row],[Close Price]])-1</f>
        <v>5.6338732753704379E-2</v>
      </c>
      <c r="AG381" s="1">
        <f>(Table2[[#This Row],[Close Price]]/Table2[[#This Row],[Current Month Low]])-1</f>
        <v>1.3630140459408802E-2</v>
      </c>
      <c r="AH381" s="1">
        <f>(Table2[[#This Row],[Current Month High]]/Table2[[#This Row],[Close Price]])-1</f>
        <v>5.6338732753704379E-2</v>
      </c>
      <c r="AI381">
        <v>42.497673813644901</v>
      </c>
      <c r="AJ381">
        <v>32.136010893562997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-0.04</v>
      </c>
      <c r="AM381" t="s">
        <v>3216</v>
      </c>
      <c r="AN381">
        <v>-10.69</v>
      </c>
      <c r="AO381" t="s">
        <v>3216</v>
      </c>
      <c r="AP381">
        <v>9.1296266319406003E-2</v>
      </c>
      <c r="AQ381">
        <f>(Table2[[#This Row],[Sharpe Ratio]]-AVERAGE(Table2[Sharpe Ratio]))/_xlfn.STDEV.P(Table2[Sharpe Ratio])</f>
        <v>0.37143221224968681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596</v>
      </c>
      <c r="AT381">
        <f>_xlfn.RANK.AVG(Table2[[#This Row],[6M Return vs Nifty Z-Score]],Table2[6M Return vs Nifty Z-Score])</f>
        <v>296</v>
      </c>
      <c r="AU381">
        <f>_xlfn.RANK.AVG(Table2[[#This Row],[Sharpe Ratio Z-Score]],Table2[Sharpe Ratio Z-Score])</f>
        <v>249</v>
      </c>
      <c r="AV381">
        <f>(Table2[[#This Row],[Rank 1Y]]+Table2[[#This Row],[Rank 6M]]+Table2[[#This Row],[Rank Sharpe]])/3</f>
        <v>380.33333333333331</v>
      </c>
    </row>
    <row r="382" spans="1:48" x14ac:dyDescent="0.3">
      <c r="A382" t="s">
        <v>1270</v>
      </c>
      <c r="B382" t="s">
        <v>1271</v>
      </c>
      <c r="C382" t="s">
        <v>3168</v>
      </c>
      <c r="D382" t="s">
        <v>855</v>
      </c>
      <c r="E382">
        <v>9173.4095013400001</v>
      </c>
      <c r="F382">
        <v>197.05</v>
      </c>
      <c r="G382">
        <v>8.9001514420061998</v>
      </c>
      <c r="H382">
        <f>(Table2[[#This Row],[1Y Return vs Nifty]]-AVERAGE(Table2[1Y Return vs Nifty]))/_xlfn.STDEV.P(Table2[1Y Return vs Nifty])</f>
        <v>-0.21867421026286926</v>
      </c>
      <c r="I382">
        <v>9.9282513722106494</v>
      </c>
      <c r="J382">
        <f>(Table2[[#This Row],[1M Return vs Nifty]]-AVERAGE(Table2[1M Return vs Nifty]))/_xlfn.STDEV.P(Table2[1M Return vs Nifty])</f>
        <v>0.47346397962653414</v>
      </c>
      <c r="K382">
        <v>-14.196021206169</v>
      </c>
      <c r="L382">
        <f>(Table2[[#This Row],[6M Return vs Nifty]]-AVERAGE(Table2[6M Return vs Nifty]))/_xlfn.STDEV.P(Table2[6M Return vs Nifty])</f>
        <v>-0.69149594032054795</v>
      </c>
      <c r="M382">
        <v>0.881663331809863</v>
      </c>
      <c r="N382">
        <f>(Table2[[#This Row],[1W Return vs Nifty]]-AVERAGE(Table2[1W Return vs Nifty]))/_xlfn.STDEV.P(Table2[1W Return vs Nifty])</f>
        <v>1.576913046815628E-2</v>
      </c>
      <c r="O382">
        <v>193.07</v>
      </c>
      <c r="P382">
        <v>199.69126055050901</v>
      </c>
      <c r="Q382">
        <v>194.070020385524</v>
      </c>
      <c r="R382">
        <v>58.670288264235701</v>
      </c>
      <c r="S382" s="1">
        <f>(Table2[[#This Row],[Close Price]]-Table2[[#This Row],[20D EMA]])/Table2[[#This Row],[20D EMA]]</f>
        <v>2.0614284974361727E-2</v>
      </c>
      <c r="T382" s="1">
        <f>(Table2[[#This Row],[Close Price]]-Table2[[#This Row],[50D EMA]])/Table2[[#This Row],[50D EMA]]</f>
        <v>-1.3226720805044617E-2</v>
      </c>
      <c r="U382" s="1">
        <f>(Table2[[#This Row],[Close Price]]-Table2[[#This Row],[200D EMA]])/Table2[[#This Row],[200D EMA]]</f>
        <v>1.5355177520753688E-2</v>
      </c>
      <c r="V382">
        <v>0.531778684426639</v>
      </c>
      <c r="W382">
        <v>194.32</v>
      </c>
      <c r="X382">
        <v>202.5</v>
      </c>
      <c r="Y382">
        <v>186.1</v>
      </c>
      <c r="Z382">
        <v>202.5</v>
      </c>
      <c r="AA382">
        <v>186.1</v>
      </c>
      <c r="AB382">
        <v>202.5</v>
      </c>
      <c r="AC382" s="1">
        <f>(Table2[[#This Row],[Close Price]]/Table2[[#This Row],[Day Low]])-1</f>
        <v>1.4048991354467022E-2</v>
      </c>
      <c r="AD382" s="1">
        <f>(Table2[[#This Row],[Day High]]/Table2[[#This Row],[Close Price]])-1</f>
        <v>2.7657954833798515E-2</v>
      </c>
      <c r="AE382" s="1">
        <f>(Table2[[#This Row],[Close Price]]/Table2[[#This Row],[Current Week Low]])-1</f>
        <v>5.88393336915638E-2</v>
      </c>
      <c r="AF382" s="1">
        <f>(Table2[[#This Row],[Current Week High]]/Table2[[#This Row],[Close Price]])-1</f>
        <v>2.7657954833798515E-2</v>
      </c>
      <c r="AG382" s="1">
        <f>(Table2[[#This Row],[Close Price]]/Table2[[#This Row],[Current Month Low]])-1</f>
        <v>5.88393336915638E-2</v>
      </c>
      <c r="AH382" s="1">
        <f>(Table2[[#This Row],[Current Month High]]/Table2[[#This Row],[Close Price]])-1</f>
        <v>2.7657954833798515E-2</v>
      </c>
      <c r="AI382">
        <v>33.976148185739603</v>
      </c>
      <c r="AJ382">
        <v>46.288047512991803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-0.11</v>
      </c>
      <c r="AM382" t="s">
        <v>3216</v>
      </c>
      <c r="AN382">
        <v>9.6</v>
      </c>
      <c r="AO382" t="s">
        <v>3215</v>
      </c>
      <c r="AP382">
        <v>0.107172254901203</v>
      </c>
      <c r="AQ382">
        <f>(Table2[[#This Row],[Sharpe Ratio]]-AVERAGE(Table2[Sharpe Ratio]))/_xlfn.STDEV.P(Table2[Sharpe Ratio])</f>
        <v>0.56101969648522954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370</v>
      </c>
      <c r="AT382">
        <f>_xlfn.RANK.AVG(Table2[[#This Row],[6M Return vs Nifty Z-Score]],Table2[6M Return vs Nifty Z-Score])</f>
        <v>569</v>
      </c>
      <c r="AU382">
        <f>_xlfn.RANK.AVG(Table2[[#This Row],[Sharpe Ratio Z-Score]],Table2[Sharpe Ratio Z-Score])</f>
        <v>203</v>
      </c>
      <c r="AV382">
        <f>(Table2[[#This Row],[Rank 1Y]]+Table2[[#This Row],[Rank 6M]]+Table2[[#This Row],[Rank Sharpe]])/3</f>
        <v>380.66666666666669</v>
      </c>
    </row>
    <row r="383" spans="1:48" x14ac:dyDescent="0.3">
      <c r="A383" t="s">
        <v>1888</v>
      </c>
      <c r="B383" t="s">
        <v>1889</v>
      </c>
      <c r="C383" t="s">
        <v>3163</v>
      </c>
      <c r="D383" t="s">
        <v>114</v>
      </c>
      <c r="E383">
        <v>3872.9159375199902</v>
      </c>
      <c r="F383">
        <v>214.9</v>
      </c>
      <c r="G383">
        <v>-3.8720272316282198</v>
      </c>
      <c r="H383">
        <f>(Table2[[#This Row],[1Y Return vs Nifty]]-AVERAGE(Table2[1Y Return vs Nifty]))/_xlfn.STDEV.P(Table2[1Y Return vs Nifty])</f>
        <v>-0.45164744367667892</v>
      </c>
      <c r="I383">
        <v>2.9740350805350801</v>
      </c>
      <c r="J383">
        <f>(Table2[[#This Row],[1M Return vs Nifty]]-AVERAGE(Table2[1M Return vs Nifty]))/_xlfn.STDEV.P(Table2[1M Return vs Nifty])</f>
        <v>-0.20225727308476296</v>
      </c>
      <c r="K383">
        <v>-3.2672026543057702</v>
      </c>
      <c r="L383">
        <f>(Table2[[#This Row],[6M Return vs Nifty]]-AVERAGE(Table2[6M Return vs Nifty]))/_xlfn.STDEV.P(Table2[6M Return vs Nifty])</f>
        <v>-0.33190475427082367</v>
      </c>
      <c r="M383">
        <v>3.7075378221375899</v>
      </c>
      <c r="N383">
        <f>(Table2[[#This Row],[1W Return vs Nifty]]-AVERAGE(Table2[1W Return vs Nifty]))/_xlfn.STDEV.P(Table2[1W Return vs Nifty])</f>
        <v>0.74249070908934534</v>
      </c>
      <c r="O383">
        <v>211.33</v>
      </c>
      <c r="P383">
        <v>216.294714885345</v>
      </c>
      <c r="Q383">
        <v>214.84522134844701</v>
      </c>
      <c r="R383">
        <v>61.324299098476097</v>
      </c>
      <c r="S383" s="1">
        <f>(Table2[[#This Row],[Close Price]]-Table2[[#This Row],[20D EMA]])/Table2[[#This Row],[20D EMA]]</f>
        <v>1.6893010930771744E-2</v>
      </c>
      <c r="T383" s="1">
        <f>(Table2[[#This Row],[Close Price]]-Table2[[#This Row],[50D EMA]])/Table2[[#This Row],[50D EMA]]</f>
        <v>-6.4482152792513497E-3</v>
      </c>
      <c r="U383" s="1">
        <f>(Table2[[#This Row],[Close Price]]-Table2[[#This Row],[200D EMA]])/Table2[[#This Row],[200D EMA]]</f>
        <v>2.5496797745457283E-4</v>
      </c>
      <c r="V383">
        <v>0.545373305271033</v>
      </c>
      <c r="W383">
        <v>209.81</v>
      </c>
      <c r="X383">
        <v>218.81</v>
      </c>
      <c r="Y383">
        <v>200.65</v>
      </c>
      <c r="Z383">
        <v>225</v>
      </c>
      <c r="AA383">
        <v>200.65</v>
      </c>
      <c r="AB383">
        <v>225</v>
      </c>
      <c r="AC383" s="1">
        <f>(Table2[[#This Row],[Close Price]]/Table2[[#This Row],[Day Low]])-1</f>
        <v>2.4260044802440373E-2</v>
      </c>
      <c r="AD383" s="1">
        <f>(Table2[[#This Row],[Day High]]/Table2[[#This Row],[Close Price]])-1</f>
        <v>1.8194509073987897E-2</v>
      </c>
      <c r="AE383" s="1">
        <f>(Table2[[#This Row],[Close Price]]/Table2[[#This Row],[Current Week Low]])-1</f>
        <v>7.1019187640169346E-2</v>
      </c>
      <c r="AF383" s="1">
        <f>(Table2[[#This Row],[Current Week High]]/Table2[[#This Row],[Close Price]])-1</f>
        <v>4.6998604001861288E-2</v>
      </c>
      <c r="AG383" s="1">
        <f>(Table2[[#This Row],[Close Price]]/Table2[[#This Row],[Current Month Low]])-1</f>
        <v>7.1019187640169346E-2</v>
      </c>
      <c r="AH383" s="1">
        <f>(Table2[[#This Row],[Current Month High]]/Table2[[#This Row],[Close Price]])-1</f>
        <v>4.6998604001861288E-2</v>
      </c>
      <c r="AI383">
        <v>27.943229409027399</v>
      </c>
      <c r="AJ383">
        <v>24.040404040403999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-0.05</v>
      </c>
      <c r="AM383" t="s">
        <v>3216</v>
      </c>
      <c r="AN383">
        <v>6.39</v>
      </c>
      <c r="AO383" t="s">
        <v>3215</v>
      </c>
      <c r="AP383">
        <v>9.3728682486152001E-2</v>
      </c>
      <c r="AQ383">
        <f>(Table2[[#This Row],[Sharpe Ratio]]-AVERAGE(Table2[Sharpe Ratio]))/_xlfn.STDEV.P(Table2[Sharpe Ratio])</f>
        <v>0.4004795789249177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479</v>
      </c>
      <c r="AT383">
        <f>_xlfn.RANK.AVG(Table2[[#This Row],[6M Return vs Nifty Z-Score]],Table2[6M Return vs Nifty Z-Score])</f>
        <v>420</v>
      </c>
      <c r="AU383">
        <f>_xlfn.RANK.AVG(Table2[[#This Row],[Sharpe Ratio Z-Score]],Table2[Sharpe Ratio Z-Score])</f>
        <v>243</v>
      </c>
      <c r="AV383">
        <f>(Table2[[#This Row],[Rank 1Y]]+Table2[[#This Row],[Rank 6M]]+Table2[[#This Row],[Rank Sharpe]])/3</f>
        <v>380.66666666666669</v>
      </c>
    </row>
    <row r="384" spans="1:48" x14ac:dyDescent="0.3">
      <c r="A384" t="s">
        <v>278</v>
      </c>
      <c r="B384" t="s">
        <v>279</v>
      </c>
      <c r="C384" t="s">
        <v>3156</v>
      </c>
      <c r="D384" t="s">
        <v>34</v>
      </c>
      <c r="E384">
        <v>94053.582914939994</v>
      </c>
      <c r="F384">
        <v>103.69</v>
      </c>
      <c r="G384">
        <v>10.465562390395799</v>
      </c>
      <c r="H384">
        <f>(Table2[[#This Row],[1Y Return vs Nifty]]-AVERAGE(Table2[1Y Return vs Nifty]))/_xlfn.STDEV.P(Table2[1Y Return vs Nifty])</f>
        <v>-0.19012004894186063</v>
      </c>
      <c r="I384">
        <v>5.1714370554737696</v>
      </c>
      <c r="J384">
        <f>(Table2[[#This Row],[1M Return vs Nifty]]-AVERAGE(Table2[1M Return vs Nifty]))/_xlfn.STDEV.P(Table2[1M Return vs Nifty])</f>
        <v>1.1257974779075053E-2</v>
      </c>
      <c r="K384">
        <v>-15.3135878001665</v>
      </c>
      <c r="L384">
        <f>(Table2[[#This Row],[6M Return vs Nifty]]-AVERAGE(Table2[6M Return vs Nifty]))/_xlfn.STDEV.P(Table2[6M Return vs Nifty])</f>
        <v>-0.72826726149474741</v>
      </c>
      <c r="M384">
        <v>1.429048324579</v>
      </c>
      <c r="N384">
        <f>(Table2[[#This Row],[1W Return vs Nifty]]-AVERAGE(Table2[1W Return vs Nifty]))/_xlfn.STDEV.P(Table2[1W Return vs Nifty])</f>
        <v>0.15653847016115924</v>
      </c>
      <c r="O384">
        <v>103.22</v>
      </c>
      <c r="P384">
        <v>105.156757993117</v>
      </c>
      <c r="Q384">
        <v>105.125638128893</v>
      </c>
      <c r="R384">
        <v>52.656365975866798</v>
      </c>
      <c r="S384" s="1">
        <f>(Table2[[#This Row],[Close Price]]-Table2[[#This Row],[20D EMA]])/Table2[[#This Row],[20D EMA]]</f>
        <v>4.5533811276884219E-3</v>
      </c>
      <c r="T384" s="1">
        <f>(Table2[[#This Row],[Close Price]]-Table2[[#This Row],[50D EMA]])/Table2[[#This Row],[50D EMA]]</f>
        <v>-1.3948299863076854E-2</v>
      </c>
      <c r="U384" s="1">
        <f>(Table2[[#This Row],[Close Price]]-Table2[[#This Row],[200D EMA]])/Table2[[#This Row],[200D EMA]]</f>
        <v>-1.3656403465849015E-2</v>
      </c>
      <c r="V384">
        <v>1.15643125166516</v>
      </c>
      <c r="W384">
        <v>103.18</v>
      </c>
      <c r="X384">
        <v>105.1</v>
      </c>
      <c r="Y384">
        <v>99.5</v>
      </c>
      <c r="Z384">
        <v>106.49</v>
      </c>
      <c r="AA384">
        <v>99.5</v>
      </c>
      <c r="AB384">
        <v>106.49</v>
      </c>
      <c r="AC384" s="1">
        <f>(Table2[[#This Row],[Close Price]]/Table2[[#This Row],[Day Low]])-1</f>
        <v>4.9428183756541344E-3</v>
      </c>
      <c r="AD384" s="1">
        <f>(Table2[[#This Row],[Day High]]/Table2[[#This Row],[Close Price]])-1</f>
        <v>1.35982254797955E-2</v>
      </c>
      <c r="AE384" s="1">
        <f>(Table2[[#This Row],[Close Price]]/Table2[[#This Row],[Current Week Low]])-1</f>
        <v>4.2110552763819031E-2</v>
      </c>
      <c r="AF384" s="1">
        <f>(Table2[[#This Row],[Current Week High]]/Table2[[#This Row],[Close Price]])-1</f>
        <v>2.7003568328672012E-2</v>
      </c>
      <c r="AG384" s="1">
        <f>(Table2[[#This Row],[Close Price]]/Table2[[#This Row],[Current Month Low]])-1</f>
        <v>4.2110552763819031E-2</v>
      </c>
      <c r="AH384" s="1">
        <f>(Table2[[#This Row],[Current Month High]]/Table2[[#This Row],[Close Price]])-1</f>
        <v>2.7003568328672012E-2</v>
      </c>
      <c r="AI384">
        <v>24.3128556273507</v>
      </c>
      <c r="AJ384">
        <v>36.076115485564202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-0.09</v>
      </c>
      <c r="AM384" t="s">
        <v>3216</v>
      </c>
      <c r="AN384">
        <v>6.14</v>
      </c>
      <c r="AO384" t="s">
        <v>3215</v>
      </c>
      <c r="AP384">
        <v>0.106407920470161</v>
      </c>
      <c r="AQ384">
        <f>(Table2[[#This Row],[Sharpe Ratio]]-AVERAGE(Table2[Sharpe Ratio]))/_xlfn.STDEV.P(Table2[Sharpe Ratio])</f>
        <v>0.55189218665179429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352</v>
      </c>
      <c r="AT384">
        <f>_xlfn.RANK.AVG(Table2[[#This Row],[6M Return vs Nifty Z-Score]],Table2[6M Return vs Nifty Z-Score])</f>
        <v>585</v>
      </c>
      <c r="AU384">
        <f>_xlfn.RANK.AVG(Table2[[#This Row],[Sharpe Ratio Z-Score]],Table2[Sharpe Ratio Z-Score])</f>
        <v>207</v>
      </c>
      <c r="AV384">
        <f>(Table2[[#This Row],[Rank 1Y]]+Table2[[#This Row],[Rank 6M]]+Table2[[#This Row],[Rank Sharpe]])/3</f>
        <v>381.33333333333331</v>
      </c>
    </row>
    <row r="385" spans="1:48" x14ac:dyDescent="0.3">
      <c r="A385" t="s">
        <v>597</v>
      </c>
      <c r="B385" t="s">
        <v>598</v>
      </c>
      <c r="C385" t="s">
        <v>582</v>
      </c>
      <c r="D385" t="s">
        <v>582</v>
      </c>
      <c r="E385">
        <v>31884.409919999998</v>
      </c>
      <c r="F385">
        <v>932.8</v>
      </c>
      <c r="G385">
        <v>-4.2224987446105899</v>
      </c>
      <c r="H385">
        <f>(Table2[[#This Row],[1Y Return vs Nifty]]-AVERAGE(Table2[1Y Return vs Nifty]))/_xlfn.STDEV.P(Table2[1Y Return vs Nifty])</f>
        <v>-0.45804028264999236</v>
      </c>
      <c r="I385">
        <v>3.6910686995119302</v>
      </c>
      <c r="J385">
        <f>(Table2[[#This Row],[1M Return vs Nifty]]-AVERAGE(Table2[1M Return vs Nifty]))/_xlfn.STDEV.P(Table2[1M Return vs Nifty])</f>
        <v>-0.13258517274598969</v>
      </c>
      <c r="K385">
        <v>6.1852560386509099</v>
      </c>
      <c r="L385">
        <f>(Table2[[#This Row],[6M Return vs Nifty]]-AVERAGE(Table2[6M Return vs Nifty]))/_xlfn.STDEV.P(Table2[6M Return vs Nifty])</f>
        <v>-2.0890273029680891E-2</v>
      </c>
      <c r="M385">
        <v>-1.47493282589841</v>
      </c>
      <c r="N385">
        <f>(Table2[[#This Row],[1W Return vs Nifty]]-AVERAGE(Table2[1W Return vs Nifty]))/_xlfn.STDEV.P(Table2[1W Return vs Nifty])</f>
        <v>-0.59026956154175314</v>
      </c>
      <c r="O385">
        <v>920.02</v>
      </c>
      <c r="P385">
        <v>912.05631914539197</v>
      </c>
      <c r="Q385">
        <v>854.64762291720103</v>
      </c>
      <c r="R385">
        <v>57.288346458896001</v>
      </c>
      <c r="S385" s="1">
        <f>(Table2[[#This Row],[Close Price]]-Table2[[#This Row],[20D EMA]])/Table2[[#This Row],[20D EMA]]</f>
        <v>1.3891002369513676E-2</v>
      </c>
      <c r="T385" s="1">
        <f>(Table2[[#This Row],[Close Price]]-Table2[[#This Row],[50D EMA]])/Table2[[#This Row],[50D EMA]]</f>
        <v>2.274385958319446E-2</v>
      </c>
      <c r="U385" s="1">
        <f>(Table2[[#This Row],[Close Price]]-Table2[[#This Row],[200D EMA]])/Table2[[#This Row],[200D EMA]]</f>
        <v>9.1443976426259121E-2</v>
      </c>
      <c r="V385">
        <v>0.63223226889832396</v>
      </c>
      <c r="W385">
        <v>925</v>
      </c>
      <c r="X385">
        <v>951.3</v>
      </c>
      <c r="Y385">
        <v>888.05</v>
      </c>
      <c r="Z385">
        <v>984.4</v>
      </c>
      <c r="AA385">
        <v>888.05</v>
      </c>
      <c r="AB385">
        <v>984.4</v>
      </c>
      <c r="AC385" s="1">
        <f>(Table2[[#This Row],[Close Price]]/Table2[[#This Row],[Day Low]])-1</f>
        <v>8.4324324324323019E-3</v>
      </c>
      <c r="AD385" s="1">
        <f>(Table2[[#This Row],[Day High]]/Table2[[#This Row],[Close Price]])-1</f>
        <v>1.98327615780447E-2</v>
      </c>
      <c r="AE385" s="1">
        <f>(Table2[[#This Row],[Close Price]]/Table2[[#This Row],[Current Week Low]])-1</f>
        <v>5.0391306795788626E-2</v>
      </c>
      <c r="AF385" s="1">
        <f>(Table2[[#This Row],[Current Week High]]/Table2[[#This Row],[Close Price]])-1</f>
        <v>5.5317324185248706E-2</v>
      </c>
      <c r="AG385" s="1">
        <f>(Table2[[#This Row],[Close Price]]/Table2[[#This Row],[Current Month Low]])-1</f>
        <v>5.0391306795788626E-2</v>
      </c>
      <c r="AH385" s="1">
        <f>(Table2[[#This Row],[Current Month High]]/Table2[[#This Row],[Close Price]])-1</f>
        <v>5.5317324185248706E-2</v>
      </c>
      <c r="AI385">
        <v>12.885934819897001</v>
      </c>
      <c r="AJ385">
        <v>31.380281690140801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0.1</v>
      </c>
      <c r="AM385" t="s">
        <v>3215</v>
      </c>
      <c r="AN385">
        <v>3.01</v>
      </c>
      <c r="AO385" t="s">
        <v>3215</v>
      </c>
      <c r="AP385">
        <v>6.1167722047036001E-2</v>
      </c>
      <c r="AQ385">
        <f>(Table2[[#This Row],[Sharpe Ratio]]-AVERAGE(Table2[Sharpe Ratio]))/_xlfn.STDEV.P(Table2[Sharpe Ratio])</f>
        <v>1.1643914163668612E-2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-1.1901413758037473</v>
      </c>
      <c r="AS385">
        <f>_xlfn.RANK.AVG(Table2[[#This Row],[1Y Return vs Nifty Z-Score]],Table2[1Y Return vs Nifty Z-Score])</f>
        <v>480</v>
      </c>
      <c r="AT385">
        <f>_xlfn.RANK.AVG(Table2[[#This Row],[6M Return vs Nifty Z-Score]],Table2[6M Return vs Nifty Z-Score])</f>
        <v>317</v>
      </c>
      <c r="AU385">
        <f>_xlfn.RANK.AVG(Table2[[#This Row],[Sharpe Ratio Z-Score]],Table2[Sharpe Ratio Z-Score])</f>
        <v>348</v>
      </c>
      <c r="AV385">
        <f>(Table2[[#This Row],[Rank 1Y]]+Table2[[#This Row],[Rank 6M]]+Table2[[#This Row],[Rank Sharpe]])/3</f>
        <v>381.66666666666669</v>
      </c>
    </row>
    <row r="386" spans="1:48" x14ac:dyDescent="0.3">
      <c r="A386" t="s">
        <v>627</v>
      </c>
      <c r="B386" t="s">
        <v>628</v>
      </c>
      <c r="C386" t="s">
        <v>3170</v>
      </c>
      <c r="D386" t="s">
        <v>403</v>
      </c>
      <c r="E386">
        <v>29645.601566879999</v>
      </c>
      <c r="F386">
        <v>6596.4</v>
      </c>
      <c r="G386">
        <v>-2.2410915314054498</v>
      </c>
      <c r="H386">
        <f>(Table2[[#This Row],[1Y Return vs Nifty]]-AVERAGE(Table2[1Y Return vs Nifty]))/_xlfn.STDEV.P(Table2[1Y Return vs Nifty])</f>
        <v>-0.4218980662775611</v>
      </c>
      <c r="I386">
        <v>2.0328963461187399</v>
      </c>
      <c r="J386">
        <f>(Table2[[#This Row],[1M Return vs Nifty]]-AVERAGE(Table2[1M Return vs Nifty]))/_xlfn.STDEV.P(Table2[1M Return vs Nifty])</f>
        <v>-0.29370502476832572</v>
      </c>
      <c r="K386">
        <v>13.796159849513099</v>
      </c>
      <c r="L386">
        <f>(Table2[[#This Row],[6M Return vs Nifty]]-AVERAGE(Table2[6M Return vs Nifty]))/_xlfn.STDEV.P(Table2[6M Return vs Nifty])</f>
        <v>0.2295314825581368</v>
      </c>
      <c r="M386">
        <v>1.2803635615843899E-2</v>
      </c>
      <c r="N386">
        <f>(Table2[[#This Row],[1W Return vs Nifty]]-AVERAGE(Table2[1W Return vs Nifty]))/_xlfn.STDEV.P(Table2[1W Return vs Nifty])</f>
        <v>-0.20767288444780566</v>
      </c>
      <c r="O386">
        <v>6579.32</v>
      </c>
      <c r="P386">
        <v>6516.2785177477699</v>
      </c>
      <c r="Q386">
        <v>6094.0413070920204</v>
      </c>
      <c r="R386">
        <v>49.849113407541502</v>
      </c>
      <c r="S386" s="1">
        <f>(Table2[[#This Row],[Close Price]]-Table2[[#This Row],[20D EMA]])/Table2[[#This Row],[20D EMA]]</f>
        <v>2.5960129618258312E-3</v>
      </c>
      <c r="T386" s="1">
        <f>(Table2[[#This Row],[Close Price]]-Table2[[#This Row],[50D EMA]])/Table2[[#This Row],[50D EMA]]</f>
        <v>1.2295588967538825E-2</v>
      </c>
      <c r="U386" s="1">
        <f>(Table2[[#This Row],[Close Price]]-Table2[[#This Row],[200D EMA]])/Table2[[#This Row],[200D EMA]]</f>
        <v>8.2434408891083943E-2</v>
      </c>
      <c r="V386">
        <v>0.53508584540318305</v>
      </c>
      <c r="W386">
        <v>6570</v>
      </c>
      <c r="X386">
        <v>6697.95</v>
      </c>
      <c r="Y386">
        <v>6548.6</v>
      </c>
      <c r="Z386">
        <v>6862.25</v>
      </c>
      <c r="AA386">
        <v>6548.6</v>
      </c>
      <c r="AB386">
        <v>6862.25</v>
      </c>
      <c r="AC386" s="1">
        <f>(Table2[[#This Row],[Close Price]]/Table2[[#This Row],[Day Low]])-1</f>
        <v>4.0182648401825283E-3</v>
      </c>
      <c r="AD386" s="1">
        <f>(Table2[[#This Row],[Day High]]/Table2[[#This Row],[Close Price]])-1</f>
        <v>1.5394760778606464E-2</v>
      </c>
      <c r="AE386" s="1">
        <f>(Table2[[#This Row],[Close Price]]/Table2[[#This Row],[Current Week Low]])-1</f>
        <v>7.2992700729925808E-3</v>
      </c>
      <c r="AF386" s="1">
        <f>(Table2[[#This Row],[Current Week High]]/Table2[[#This Row],[Close Price]])-1</f>
        <v>4.030228609544606E-2</v>
      </c>
      <c r="AG386" s="1">
        <f>(Table2[[#This Row],[Close Price]]/Table2[[#This Row],[Current Month Low]])-1</f>
        <v>7.2992700729925808E-3</v>
      </c>
      <c r="AH386" s="1">
        <f>(Table2[[#This Row],[Current Month High]]/Table2[[#This Row],[Close Price]])-1</f>
        <v>4.030228609544606E-2</v>
      </c>
      <c r="AI386">
        <v>9.1026923776605493</v>
      </c>
      <c r="AJ386">
        <v>34.587447971925201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0.13</v>
      </c>
      <c r="AM386" t="s">
        <v>3215</v>
      </c>
      <c r="AN386">
        <v>3.93</v>
      </c>
      <c r="AO386" t="s">
        <v>3215</v>
      </c>
      <c r="AP386">
        <v>2.4557466978483999E-2</v>
      </c>
      <c r="AQ386">
        <f>(Table2[[#This Row],[Sharpe Ratio]]-AVERAGE(Table2[Sharpe Ratio]))/_xlfn.STDEV.P(Table2[Sharpe Ratio])</f>
        <v>-0.42554751614678771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-1.1192920090823433</v>
      </c>
      <c r="AS386">
        <f>_xlfn.RANK.AVG(Table2[[#This Row],[1Y Return vs Nifty Z-Score]],Table2[1Y Return vs Nifty Z-Score])</f>
        <v>466</v>
      </c>
      <c r="AT386">
        <f>_xlfn.RANK.AVG(Table2[[#This Row],[6M Return vs Nifty Z-Score]],Table2[6M Return vs Nifty Z-Score])</f>
        <v>233</v>
      </c>
      <c r="AU386">
        <f>_xlfn.RANK.AVG(Table2[[#This Row],[Sharpe Ratio Z-Score]],Table2[Sharpe Ratio Z-Score])</f>
        <v>453</v>
      </c>
      <c r="AV386">
        <f>(Table2[[#This Row],[Rank 1Y]]+Table2[[#This Row],[Rank 6M]]+Table2[[#This Row],[Rank Sharpe]])/3</f>
        <v>384</v>
      </c>
    </row>
    <row r="387" spans="1:48" x14ac:dyDescent="0.3">
      <c r="A387" t="s">
        <v>370</v>
      </c>
      <c r="B387" t="s">
        <v>371</v>
      </c>
      <c r="C387" t="s">
        <v>3165</v>
      </c>
      <c r="D387" t="s">
        <v>196</v>
      </c>
      <c r="E387">
        <v>65156.384827164002</v>
      </c>
      <c r="F387">
        <v>221.89</v>
      </c>
      <c r="G387">
        <v>3.65686921091616</v>
      </c>
      <c r="H387">
        <f>(Table2[[#This Row],[1Y Return vs Nifty]]-AVERAGE(Table2[1Y Return vs Nifty]))/_xlfn.STDEV.P(Table2[1Y Return vs Nifty])</f>
        <v>-0.31431524741809258</v>
      </c>
      <c r="I387">
        <v>0.74090815100990803</v>
      </c>
      <c r="J387">
        <f>(Table2[[#This Row],[1M Return vs Nifty]]-AVERAGE(Table2[1M Return vs Nifty]))/_xlfn.STDEV.P(Table2[1M Return vs Nifty])</f>
        <v>-0.41924381232835412</v>
      </c>
      <c r="K387">
        <v>3.5921564203863499</v>
      </c>
      <c r="L387">
        <f>(Table2[[#This Row],[6M Return vs Nifty]]-AVERAGE(Table2[6M Return vs Nifty]))/_xlfn.STDEV.P(Table2[6M Return vs Nifty])</f>
        <v>-0.10621109365194918</v>
      </c>
      <c r="M387">
        <v>4.2811104536775701</v>
      </c>
      <c r="N387">
        <f>(Table2[[#This Row],[1W Return vs Nifty]]-AVERAGE(Table2[1W Return vs Nifty]))/_xlfn.STDEV.P(Table2[1W Return vs Nifty])</f>
        <v>0.88999464448114785</v>
      </c>
      <c r="O387">
        <v>217.08</v>
      </c>
      <c r="P387">
        <v>225.47935274325701</v>
      </c>
      <c r="Q387">
        <v>215.60619518696001</v>
      </c>
      <c r="R387">
        <v>68.517475372171603</v>
      </c>
      <c r="S387" s="1">
        <f>(Table2[[#This Row],[Close Price]]-Table2[[#This Row],[20D EMA]])/Table2[[#This Row],[20D EMA]]</f>
        <v>2.2157729869172534E-2</v>
      </c>
      <c r="T387" s="1">
        <f>(Table2[[#This Row],[Close Price]]-Table2[[#This Row],[50D EMA]])/Table2[[#This Row],[50D EMA]]</f>
        <v>-1.5918764621184873E-2</v>
      </c>
      <c r="U387" s="1">
        <f>(Table2[[#This Row],[Close Price]]-Table2[[#This Row],[200D EMA]])/Table2[[#This Row],[200D EMA]]</f>
        <v>2.9144824932284815E-2</v>
      </c>
      <c r="V387">
        <v>0.98049831210054095</v>
      </c>
      <c r="W387">
        <v>210.52</v>
      </c>
      <c r="X387">
        <v>222.7</v>
      </c>
      <c r="Y387">
        <v>202</v>
      </c>
      <c r="Z387">
        <v>222.7</v>
      </c>
      <c r="AA387">
        <v>202</v>
      </c>
      <c r="AB387">
        <v>222.7</v>
      </c>
      <c r="AC387" s="1">
        <f>(Table2[[#This Row],[Close Price]]/Table2[[#This Row],[Day Low]])-1</f>
        <v>5.4009120273608158E-2</v>
      </c>
      <c r="AD387" s="1">
        <f>(Table2[[#This Row],[Day High]]/Table2[[#This Row],[Close Price]])-1</f>
        <v>3.6504574338636075E-3</v>
      </c>
      <c r="AE387" s="1">
        <f>(Table2[[#This Row],[Close Price]]/Table2[[#This Row],[Current Week Low]])-1</f>
        <v>9.8465346534653442E-2</v>
      </c>
      <c r="AF387" s="1">
        <f>(Table2[[#This Row],[Current Week High]]/Table2[[#This Row],[Close Price]])-1</f>
        <v>3.6504574338636075E-3</v>
      </c>
      <c r="AG387" s="1">
        <f>(Table2[[#This Row],[Close Price]]/Table2[[#This Row],[Current Month Low]])-1</f>
        <v>9.8465346534653442E-2</v>
      </c>
      <c r="AH387" s="1">
        <f>(Table2[[#This Row],[Current Month High]]/Table2[[#This Row],[Close Price]])-1</f>
        <v>3.6504574338636075E-3</v>
      </c>
      <c r="AI387">
        <v>19.270809860741799</v>
      </c>
      <c r="AJ387">
        <v>40.837829260552198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-0.09</v>
      </c>
      <c r="AM387" t="s">
        <v>3216</v>
      </c>
      <c r="AN387">
        <v>3.63</v>
      </c>
      <c r="AO387" t="s">
        <v>3215</v>
      </c>
      <c r="AP387">
        <v>4.5591109190218998E-2</v>
      </c>
      <c r="AQ387">
        <f>(Table2[[#This Row],[Sharpe Ratio]]-AVERAGE(Table2[Sharpe Ratio]))/_xlfn.STDEV.P(Table2[Sharpe Ratio])</f>
        <v>-0.17436849251070569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417</v>
      </c>
      <c r="AT387">
        <f>_xlfn.RANK.AVG(Table2[[#This Row],[6M Return vs Nifty Z-Score]],Table2[6M Return vs Nifty Z-Score])</f>
        <v>345</v>
      </c>
      <c r="AU387">
        <f>_xlfn.RANK.AVG(Table2[[#This Row],[Sharpe Ratio Z-Score]],Table2[Sharpe Ratio Z-Score])</f>
        <v>391</v>
      </c>
      <c r="AV387">
        <f>(Table2[[#This Row],[Rank 1Y]]+Table2[[#This Row],[Rank 6M]]+Table2[[#This Row],[Rank Sharpe]])/3</f>
        <v>384.33333333333331</v>
      </c>
    </row>
    <row r="388" spans="1:48" x14ac:dyDescent="0.3">
      <c r="A388" t="s">
        <v>843</v>
      </c>
      <c r="B388" t="s">
        <v>844</v>
      </c>
      <c r="C388" t="s">
        <v>3162</v>
      </c>
      <c r="D388" t="s">
        <v>206</v>
      </c>
      <c r="E388">
        <v>18535.829176660001</v>
      </c>
      <c r="F388">
        <v>1567.55</v>
      </c>
      <c r="G388">
        <v>4.10163690681087</v>
      </c>
      <c r="H388">
        <f>(Table2[[#This Row],[1Y Return vs Nifty]]-AVERAGE(Table2[1Y Return vs Nifty]))/_xlfn.STDEV.P(Table2[1Y Return vs Nifty])</f>
        <v>-0.3062023818782062</v>
      </c>
      <c r="I388">
        <v>-1.5508580259323299</v>
      </c>
      <c r="J388">
        <f>(Table2[[#This Row],[1M Return vs Nifty]]-AVERAGE(Table2[1M Return vs Nifty]))/_xlfn.STDEV.P(Table2[1M Return vs Nifty])</f>
        <v>-0.6419281590689796</v>
      </c>
      <c r="K388">
        <v>-24.655248131371302</v>
      </c>
      <c r="L388">
        <f>(Table2[[#This Row],[6M Return vs Nifty]]-AVERAGE(Table2[6M Return vs Nifty]))/_xlfn.STDEV.P(Table2[6M Return vs Nifty])</f>
        <v>-1.0356361415095863</v>
      </c>
      <c r="M388">
        <v>-0.99286535268030496</v>
      </c>
      <c r="N388">
        <f>(Table2[[#This Row],[1W Return vs Nifty]]-AVERAGE(Table2[1W Return vs Nifty]))/_xlfn.STDEV.P(Table2[1W Return vs Nifty])</f>
        <v>-0.46629773040131189</v>
      </c>
      <c r="O388">
        <v>1643.39</v>
      </c>
      <c r="P388">
        <v>1745.16712900011</v>
      </c>
      <c r="Q388">
        <v>1790.2188181579299</v>
      </c>
      <c r="R388">
        <v>37.547472530856503</v>
      </c>
      <c r="S388" s="1">
        <f>(Table2[[#This Row],[Close Price]]-Table2[[#This Row],[20D EMA]])/Table2[[#This Row],[20D EMA]]</f>
        <v>-4.6148510091944178E-2</v>
      </c>
      <c r="T388" s="1">
        <f>(Table2[[#This Row],[Close Price]]-Table2[[#This Row],[50D EMA]])/Table2[[#This Row],[50D EMA]]</f>
        <v>-0.10177657259787801</v>
      </c>
      <c r="U388" s="1">
        <f>(Table2[[#This Row],[Close Price]]-Table2[[#This Row],[200D EMA]])/Table2[[#This Row],[200D EMA]]</f>
        <v>-0.12438078289616468</v>
      </c>
      <c r="V388">
        <v>0.922649340796586</v>
      </c>
      <c r="W388">
        <v>1557</v>
      </c>
      <c r="X388">
        <v>1630</v>
      </c>
      <c r="Y388">
        <v>1557</v>
      </c>
      <c r="Z388">
        <v>1647.1</v>
      </c>
      <c r="AA388">
        <v>1557</v>
      </c>
      <c r="AB388">
        <v>1647.1</v>
      </c>
      <c r="AC388" s="1">
        <f>(Table2[[#This Row],[Close Price]]/Table2[[#This Row],[Day Low]])-1</f>
        <v>6.7758509955040402E-3</v>
      </c>
      <c r="AD388" s="1">
        <f>(Table2[[#This Row],[Day High]]/Table2[[#This Row],[Close Price]])-1</f>
        <v>3.9839239577684982E-2</v>
      </c>
      <c r="AE388" s="1">
        <f>(Table2[[#This Row],[Close Price]]/Table2[[#This Row],[Current Week Low]])-1</f>
        <v>6.7758509955040402E-3</v>
      </c>
      <c r="AF388" s="1">
        <f>(Table2[[#This Row],[Current Week High]]/Table2[[#This Row],[Close Price]])-1</f>
        <v>5.0747982520493728E-2</v>
      </c>
      <c r="AG388" s="1">
        <f>(Table2[[#This Row],[Close Price]]/Table2[[#This Row],[Current Month Low]])-1</f>
        <v>6.7758509955040402E-3</v>
      </c>
      <c r="AH388" s="1">
        <f>(Table2[[#This Row],[Current Month High]]/Table2[[#This Row],[Close Price]])-1</f>
        <v>5.0747982520493728E-2</v>
      </c>
      <c r="AI388">
        <v>54.913718860642398</v>
      </c>
      <c r="AJ388">
        <v>33.068760611205398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-0.13</v>
      </c>
      <c r="AM388" t="s">
        <v>3216</v>
      </c>
      <c r="AN388">
        <v>-5.26</v>
      </c>
      <c r="AO388" t="s">
        <v>3216</v>
      </c>
      <c r="AP388">
        <v>0.17026283220769101</v>
      </c>
      <c r="AQ388">
        <f>(Table2[[#This Row],[Sharpe Ratio]]-AVERAGE(Table2[Sharpe Ratio]))/_xlfn.STDEV.P(Table2[Sharpe Ratio])</f>
        <v>1.3144331780380869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412</v>
      </c>
      <c r="AT388">
        <f>_xlfn.RANK.AVG(Table2[[#This Row],[6M Return vs Nifty Z-Score]],Table2[6M Return vs Nifty Z-Score])</f>
        <v>673</v>
      </c>
      <c r="AU388">
        <f>_xlfn.RANK.AVG(Table2[[#This Row],[Sharpe Ratio Z-Score]],Table2[Sharpe Ratio Z-Score])</f>
        <v>68</v>
      </c>
      <c r="AV388">
        <f>(Table2[[#This Row],[Rank 1Y]]+Table2[[#This Row],[Rank 6M]]+Table2[[#This Row],[Rank Sharpe]])/3</f>
        <v>384.33333333333331</v>
      </c>
    </row>
    <row r="389" spans="1:48" x14ac:dyDescent="0.3">
      <c r="A389" t="s">
        <v>1387</v>
      </c>
      <c r="B389" t="s">
        <v>1388</v>
      </c>
      <c r="C389" t="s">
        <v>3169</v>
      </c>
      <c r="D389" t="s">
        <v>138</v>
      </c>
      <c r="E389">
        <v>7960.0720084599998</v>
      </c>
      <c r="F389">
        <v>543.4</v>
      </c>
      <c r="G389">
        <v>-3.7490306193871898</v>
      </c>
      <c r="H389">
        <f>(Table2[[#This Row],[1Y Return vs Nifty]]-AVERAGE(Table2[1Y Return vs Nifty]))/_xlfn.STDEV.P(Table2[1Y Return vs Nifty])</f>
        <v>-0.44940390174190392</v>
      </c>
      <c r="I389">
        <v>6.6535733884417496</v>
      </c>
      <c r="J389">
        <f>(Table2[[#This Row],[1M Return vs Nifty]]-AVERAGE(Table2[1M Return vs Nifty]))/_xlfn.STDEV.P(Table2[1M Return vs Nifty])</f>
        <v>0.15527291155935524</v>
      </c>
      <c r="K389">
        <v>21.182256881411298</v>
      </c>
      <c r="L389">
        <f>(Table2[[#This Row],[6M Return vs Nifty]]-AVERAGE(Table2[6M Return vs Nifty]))/_xlfn.STDEV.P(Table2[6M Return vs Nifty])</f>
        <v>0.47255641515945723</v>
      </c>
      <c r="M389">
        <v>0.82969341428417998</v>
      </c>
      <c r="N389">
        <f>(Table2[[#This Row],[1W Return vs Nifty]]-AVERAGE(Table2[1W Return vs Nifty]))/_xlfn.STDEV.P(Table2[1W Return vs Nifty])</f>
        <v>2.4041842773941725E-3</v>
      </c>
      <c r="O389">
        <v>557.91999999999996</v>
      </c>
      <c r="P389">
        <v>564.63121033267896</v>
      </c>
      <c r="Q389">
        <v>524.56670317507405</v>
      </c>
      <c r="R389">
        <v>39.876099908327397</v>
      </c>
      <c r="S389" s="1">
        <f>(Table2[[#This Row],[Close Price]]-Table2[[#This Row],[20D EMA]])/Table2[[#This Row],[20D EMA]]</f>
        <v>-2.6025236593059907E-2</v>
      </c>
      <c r="T389" s="1">
        <f>(Table2[[#This Row],[Close Price]]-Table2[[#This Row],[50D EMA]])/Table2[[#This Row],[50D EMA]]</f>
        <v>-3.7601907128317652E-2</v>
      </c>
      <c r="U389" s="1">
        <f>(Table2[[#This Row],[Close Price]]-Table2[[#This Row],[200D EMA]])/Table2[[#This Row],[200D EMA]]</f>
        <v>3.5902577710198877E-2</v>
      </c>
      <c r="V389">
        <v>0.21933871309174099</v>
      </c>
      <c r="W389">
        <v>539.25</v>
      </c>
      <c r="X389">
        <v>565.9</v>
      </c>
      <c r="Y389">
        <v>539.25</v>
      </c>
      <c r="Z389">
        <v>568.79999999999995</v>
      </c>
      <c r="AA389">
        <v>539.25</v>
      </c>
      <c r="AB389">
        <v>570</v>
      </c>
      <c r="AC389" s="1">
        <f>(Table2[[#This Row],[Close Price]]/Table2[[#This Row],[Day Low]])-1</f>
        <v>7.6958738989336695E-3</v>
      </c>
      <c r="AD389" s="1">
        <f>(Table2[[#This Row],[Day High]]/Table2[[#This Row],[Close Price]])-1</f>
        <v>4.140596245859407E-2</v>
      </c>
      <c r="AE389" s="1">
        <f>(Table2[[#This Row],[Close Price]]/Table2[[#This Row],[Current Week Low]])-1</f>
        <v>7.6958738989336695E-3</v>
      </c>
      <c r="AF389" s="1">
        <f>(Table2[[#This Row],[Current Week High]]/Table2[[#This Row],[Close Price]])-1</f>
        <v>4.6742730953257317E-2</v>
      </c>
      <c r="AG389" s="1">
        <f>(Table2[[#This Row],[Close Price]]/Table2[[#This Row],[Current Month Low]])-1</f>
        <v>7.6958738989336695E-3</v>
      </c>
      <c r="AH389" s="1">
        <f>(Table2[[#This Row],[Current Month High]]/Table2[[#This Row],[Close Price]])-1</f>
        <v>4.8951048951048959E-2</v>
      </c>
      <c r="AI389">
        <v>28.6345233713654</v>
      </c>
      <c r="AJ389">
        <v>42.9811866859623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-0.04</v>
      </c>
      <c r="AM389" t="s">
        <v>3216</v>
      </c>
      <c r="AN389">
        <v>-4.17</v>
      </c>
      <c r="AO389" t="s">
        <v>3216</v>
      </c>
      <c r="AP389">
        <v>4.7091338962789997E-3</v>
      </c>
      <c r="AQ389">
        <f>(Table2[[#This Row],[Sharpe Ratio]]-AVERAGE(Table2[Sharpe Ratio]))/_xlfn.STDEV.P(Table2[Sharpe Ratio])</f>
        <v>-0.66257184480112397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478</v>
      </c>
      <c r="AT389">
        <f>_xlfn.RANK.AVG(Table2[[#This Row],[6M Return vs Nifty Z-Score]],Table2[6M Return vs Nifty Z-Score])</f>
        <v>170</v>
      </c>
      <c r="AU389">
        <f>_xlfn.RANK.AVG(Table2[[#This Row],[Sharpe Ratio Z-Score]],Table2[Sharpe Ratio Z-Score])</f>
        <v>505</v>
      </c>
      <c r="AV389">
        <f>(Table2[[#This Row],[Rank 1Y]]+Table2[[#This Row],[Rank 6M]]+Table2[[#This Row],[Rank Sharpe]])/3</f>
        <v>384.33333333333331</v>
      </c>
    </row>
    <row r="390" spans="1:48" x14ac:dyDescent="0.3">
      <c r="A390" t="s">
        <v>787</v>
      </c>
      <c r="B390" t="s">
        <v>788</v>
      </c>
      <c r="C390" t="s">
        <v>3165</v>
      </c>
      <c r="D390" t="s">
        <v>253</v>
      </c>
      <c r="E390">
        <v>20146.706381439999</v>
      </c>
      <c r="F390">
        <v>636.79999999999995</v>
      </c>
      <c r="G390">
        <v>-0.61827730958975002</v>
      </c>
      <c r="H390">
        <f>(Table2[[#This Row],[1Y Return vs Nifty]]-AVERAGE(Table2[1Y Return vs Nifty]))/_xlfn.STDEV.P(Table2[1Y Return vs Nifty])</f>
        <v>-0.39229683017312322</v>
      </c>
      <c r="I390">
        <v>4.9148212390547501</v>
      </c>
      <c r="J390">
        <f>(Table2[[#This Row],[1M Return vs Nifty]]-AVERAGE(Table2[1M Return vs Nifty]))/_xlfn.STDEV.P(Table2[1M Return vs Nifty])</f>
        <v>-1.3676648140801434E-2</v>
      </c>
      <c r="K390">
        <v>-9.5394176891665499</v>
      </c>
      <c r="L390">
        <f>(Table2[[#This Row],[6M Return vs Nifty]]-AVERAGE(Table2[6M Return vs Nifty]))/_xlfn.STDEV.P(Table2[6M Return vs Nifty])</f>
        <v>-0.53827960008249442</v>
      </c>
      <c r="M390">
        <v>-1.4402291857435601</v>
      </c>
      <c r="N390">
        <f>(Table2[[#This Row],[1W Return vs Nifty]]-AVERAGE(Table2[1W Return vs Nifty]))/_xlfn.STDEV.P(Table2[1W Return vs Nifty])</f>
        <v>-0.58134493157550515</v>
      </c>
      <c r="O390">
        <v>645.46</v>
      </c>
      <c r="P390">
        <v>660.59148663788505</v>
      </c>
      <c r="Q390">
        <v>642.92316866656097</v>
      </c>
      <c r="R390">
        <v>45.845510598201002</v>
      </c>
      <c r="S390" s="1">
        <f>(Table2[[#This Row],[Close Price]]-Table2[[#This Row],[20D EMA]])/Table2[[#This Row],[20D EMA]]</f>
        <v>-1.3416788027143559E-2</v>
      </c>
      <c r="T390" s="1">
        <f>(Table2[[#This Row],[Close Price]]-Table2[[#This Row],[50D EMA]])/Table2[[#This Row],[50D EMA]]</f>
        <v>-3.6015430291076136E-2</v>
      </c>
      <c r="U390" s="1">
        <f>(Table2[[#This Row],[Close Price]]-Table2[[#This Row],[200D EMA]])/Table2[[#This Row],[200D EMA]]</f>
        <v>-9.523950862216744E-3</v>
      </c>
      <c r="V390">
        <v>0.47620334598585701</v>
      </c>
      <c r="W390">
        <v>634.1</v>
      </c>
      <c r="X390">
        <v>653</v>
      </c>
      <c r="Y390">
        <v>634.1</v>
      </c>
      <c r="Z390">
        <v>659.9</v>
      </c>
      <c r="AA390">
        <v>634.1</v>
      </c>
      <c r="AB390">
        <v>668.7</v>
      </c>
      <c r="AC390" s="1">
        <f>(Table2[[#This Row],[Close Price]]/Table2[[#This Row],[Day Low]])-1</f>
        <v>4.2580034694841284E-3</v>
      </c>
      <c r="AD390" s="1">
        <f>(Table2[[#This Row],[Day High]]/Table2[[#This Row],[Close Price]])-1</f>
        <v>2.5439698492462304E-2</v>
      </c>
      <c r="AE390" s="1">
        <f>(Table2[[#This Row],[Close Price]]/Table2[[#This Row],[Current Week Low]])-1</f>
        <v>4.2580034694841284E-3</v>
      </c>
      <c r="AF390" s="1">
        <f>(Table2[[#This Row],[Current Week High]]/Table2[[#This Row],[Close Price]])-1</f>
        <v>3.6275125628140836E-2</v>
      </c>
      <c r="AG390" s="1">
        <f>(Table2[[#This Row],[Close Price]]/Table2[[#This Row],[Current Month Low]])-1</f>
        <v>4.2580034694841284E-3</v>
      </c>
      <c r="AH390" s="1">
        <f>(Table2[[#This Row],[Current Month High]]/Table2[[#This Row],[Close Price]])-1</f>
        <v>5.0094221105527748E-2</v>
      </c>
      <c r="AI390">
        <v>25.463253768844201</v>
      </c>
      <c r="AJ390">
        <v>26.701153999204099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0.05</v>
      </c>
      <c r="AM390" t="s">
        <v>3215</v>
      </c>
      <c r="AN390">
        <v>1.3</v>
      </c>
      <c r="AO390" t="s">
        <v>3215</v>
      </c>
      <c r="AP390">
        <v>0.10734300945533699</v>
      </c>
      <c r="AQ390">
        <f>(Table2[[#This Row],[Sharpe Ratio]]-AVERAGE(Table2[Sharpe Ratio]))/_xlfn.STDEV.P(Table2[Sharpe Ratio])</f>
        <v>0.56305880895833527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452</v>
      </c>
      <c r="AT390">
        <f>_xlfn.RANK.AVG(Table2[[#This Row],[6M Return vs Nifty Z-Score]],Table2[6M Return vs Nifty Z-Score])</f>
        <v>503</v>
      </c>
      <c r="AU390">
        <f>_xlfn.RANK.AVG(Table2[[#This Row],[Sharpe Ratio Z-Score]],Table2[Sharpe Ratio Z-Score])</f>
        <v>202</v>
      </c>
      <c r="AV390">
        <f>(Table2[[#This Row],[Rank 1Y]]+Table2[[#This Row],[Rank 6M]]+Table2[[#This Row],[Rank Sharpe]])/3</f>
        <v>385.66666666666669</v>
      </c>
    </row>
    <row r="391" spans="1:48" x14ac:dyDescent="0.3">
      <c r="A391" t="s">
        <v>1616</v>
      </c>
      <c r="B391" t="s">
        <v>1617</v>
      </c>
      <c r="C391" t="s">
        <v>3170</v>
      </c>
      <c r="D391" t="s">
        <v>289</v>
      </c>
      <c r="E391">
        <v>5763.1925000000001</v>
      </c>
      <c r="F391">
        <v>601.9</v>
      </c>
      <c r="G391">
        <v>-11.9961973988874</v>
      </c>
      <c r="H391">
        <f>(Table2[[#This Row],[1Y Return vs Nifty]]-AVERAGE(Table2[1Y Return vs Nifty]))/_xlfn.STDEV.P(Table2[1Y Return vs Nifty])</f>
        <v>-0.59983783789481715</v>
      </c>
      <c r="I391">
        <v>0.20220408296158399</v>
      </c>
      <c r="J391">
        <f>(Table2[[#This Row],[1M Return vs Nifty]]-AVERAGE(Table2[1M Return vs Nifty]))/_xlfn.STDEV.P(Table2[1M Return vs Nifty])</f>
        <v>-0.47158814164379714</v>
      </c>
      <c r="K391">
        <v>13.3570641864086</v>
      </c>
      <c r="L391">
        <f>(Table2[[#This Row],[6M Return vs Nifty]]-AVERAGE(Table2[6M Return vs Nifty]))/_xlfn.STDEV.P(Table2[6M Return vs Nifty])</f>
        <v>0.21508390713763373</v>
      </c>
      <c r="M391">
        <v>2.5496294004961801</v>
      </c>
      <c r="N391">
        <f>(Table2[[#This Row],[1W Return vs Nifty]]-AVERAGE(Table2[1W Return vs Nifty]))/_xlfn.STDEV.P(Table2[1W Return vs Nifty])</f>
        <v>0.44471490943717268</v>
      </c>
      <c r="O391">
        <v>601.53</v>
      </c>
      <c r="P391">
        <v>614.47208461034802</v>
      </c>
      <c r="Q391">
        <v>582.79978581903595</v>
      </c>
      <c r="R391">
        <v>52.430745622012701</v>
      </c>
      <c r="S391" s="1">
        <f>(Table2[[#This Row],[Close Price]]-Table2[[#This Row],[20D EMA]])/Table2[[#This Row],[20D EMA]]</f>
        <v>6.1509816634250087E-4</v>
      </c>
      <c r="T391" s="1">
        <f>(Table2[[#This Row],[Close Price]]-Table2[[#This Row],[50D EMA]])/Table2[[#This Row],[50D EMA]]</f>
        <v>-2.0459976824366746E-2</v>
      </c>
      <c r="U391" s="1">
        <f>(Table2[[#This Row],[Close Price]]-Table2[[#This Row],[200D EMA]])/Table2[[#This Row],[200D EMA]]</f>
        <v>3.2773200412422251E-2</v>
      </c>
      <c r="V391">
        <v>0.65475962763075002</v>
      </c>
      <c r="W391">
        <v>595.04999999999995</v>
      </c>
      <c r="X391">
        <v>615.45000000000005</v>
      </c>
      <c r="Y391">
        <v>577.04999999999995</v>
      </c>
      <c r="Z391">
        <v>621</v>
      </c>
      <c r="AA391">
        <v>577.04999999999995</v>
      </c>
      <c r="AB391">
        <v>621</v>
      </c>
      <c r="AC391" s="1">
        <f>(Table2[[#This Row],[Close Price]]/Table2[[#This Row],[Day Low]])-1</f>
        <v>1.1511637677506181E-2</v>
      </c>
      <c r="AD391" s="1">
        <f>(Table2[[#This Row],[Day High]]/Table2[[#This Row],[Close Price]])-1</f>
        <v>2.2512045190230978E-2</v>
      </c>
      <c r="AE391" s="1">
        <f>(Table2[[#This Row],[Close Price]]/Table2[[#This Row],[Current Week Low]])-1</f>
        <v>4.3063859284290906E-2</v>
      </c>
      <c r="AF391" s="1">
        <f>(Table2[[#This Row],[Current Week High]]/Table2[[#This Row],[Close Price]])-1</f>
        <v>3.1732845987705538E-2</v>
      </c>
      <c r="AG391" s="1">
        <f>(Table2[[#This Row],[Close Price]]/Table2[[#This Row],[Current Month Low]])-1</f>
        <v>4.3063859284290906E-2</v>
      </c>
      <c r="AH391" s="1">
        <f>(Table2[[#This Row],[Current Month High]]/Table2[[#This Row],[Close Price]])-1</f>
        <v>3.1732845987705538E-2</v>
      </c>
      <c r="AI391">
        <v>20.750955308190701</v>
      </c>
      <c r="AJ391">
        <v>38.383722266927201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-7.0000000000000007E-2</v>
      </c>
      <c r="AM391" t="s">
        <v>3216</v>
      </c>
      <c r="AN391">
        <v>6.77</v>
      </c>
      <c r="AO391" t="s">
        <v>3215</v>
      </c>
      <c r="AP391">
        <v>4.6440956350373E-2</v>
      </c>
      <c r="AQ391">
        <f>(Table2[[#This Row],[Sharpe Ratio]]-AVERAGE(Table2[Sharpe Ratio]))/_xlfn.STDEV.P(Table2[Sharpe Ratio])</f>
        <v>-0.16421980890286697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532</v>
      </c>
      <c r="AT391">
        <f>_xlfn.RANK.AVG(Table2[[#This Row],[6M Return vs Nifty Z-Score]],Table2[6M Return vs Nifty Z-Score])</f>
        <v>238</v>
      </c>
      <c r="AU391">
        <f>_xlfn.RANK.AVG(Table2[[#This Row],[Sharpe Ratio Z-Score]],Table2[Sharpe Ratio Z-Score])</f>
        <v>387</v>
      </c>
      <c r="AV391">
        <f>(Table2[[#This Row],[Rank 1Y]]+Table2[[#This Row],[Rank 6M]]+Table2[[#This Row],[Rank Sharpe]])/3</f>
        <v>385.66666666666669</v>
      </c>
    </row>
    <row r="392" spans="1:48" x14ac:dyDescent="0.3">
      <c r="A392" t="s">
        <v>1612</v>
      </c>
      <c r="B392" t="s">
        <v>1613</v>
      </c>
      <c r="C392" t="s">
        <v>3165</v>
      </c>
      <c r="D392" t="s">
        <v>582</v>
      </c>
      <c r="E392">
        <v>5809.2153344999997</v>
      </c>
      <c r="F392">
        <v>331</v>
      </c>
      <c r="G392">
        <v>-16.868630006053301</v>
      </c>
      <c r="H392">
        <f>(Table2[[#This Row],[1Y Return vs Nifty]]-AVERAGE(Table2[1Y Return vs Nifty]))/_xlfn.STDEV.P(Table2[1Y Return vs Nifty])</f>
        <v>-0.6887143254611553</v>
      </c>
      <c r="I392">
        <v>6.5165527489812103</v>
      </c>
      <c r="J392">
        <f>(Table2[[#This Row],[1M Return vs Nifty]]-AVERAGE(Table2[1M Return vs Nifty]))/_xlfn.STDEV.P(Table2[1M Return vs Nifty])</f>
        <v>0.14195900899143982</v>
      </c>
      <c r="K392">
        <v>0.53423958612235301</v>
      </c>
      <c r="L392">
        <f>(Table2[[#This Row],[6M Return vs Nifty]]-AVERAGE(Table2[6M Return vs Nifty]))/_xlfn.STDEV.P(Table2[6M Return vs Nifty])</f>
        <v>-0.206825806583288</v>
      </c>
      <c r="M392">
        <v>1.37491405352051</v>
      </c>
      <c r="N392">
        <f>(Table2[[#This Row],[1W Return vs Nifty]]-AVERAGE(Table2[1W Return vs Nifty]))/_xlfn.STDEV.P(Table2[1W Return vs Nifty])</f>
        <v>0.14261692373162524</v>
      </c>
      <c r="O392">
        <v>338.14</v>
      </c>
      <c r="P392">
        <v>348.03520865966999</v>
      </c>
      <c r="Q392">
        <v>335.72414718573799</v>
      </c>
      <c r="R392">
        <v>44.867373811336201</v>
      </c>
      <c r="S392" s="1">
        <f>(Table2[[#This Row],[Close Price]]-Table2[[#This Row],[20D EMA]])/Table2[[#This Row],[20D EMA]]</f>
        <v>-2.111551428402433E-2</v>
      </c>
      <c r="T392" s="1">
        <f>(Table2[[#This Row],[Close Price]]-Table2[[#This Row],[50D EMA]])/Table2[[#This Row],[50D EMA]]</f>
        <v>-4.8946796863670351E-2</v>
      </c>
      <c r="U392" s="1">
        <f>(Table2[[#This Row],[Close Price]]-Table2[[#This Row],[200D EMA]])/Table2[[#This Row],[200D EMA]]</f>
        <v>-1.4071514442255403E-2</v>
      </c>
      <c r="V392">
        <v>0.40104971299230802</v>
      </c>
      <c r="W392">
        <v>328.75</v>
      </c>
      <c r="X392">
        <v>335.8</v>
      </c>
      <c r="Y392">
        <v>319.5</v>
      </c>
      <c r="Z392">
        <v>346.55</v>
      </c>
      <c r="AA392">
        <v>319.5</v>
      </c>
      <c r="AB392">
        <v>346.55</v>
      </c>
      <c r="AC392" s="1">
        <f>(Table2[[#This Row],[Close Price]]/Table2[[#This Row],[Day Low]])-1</f>
        <v>6.8441064638782301E-3</v>
      </c>
      <c r="AD392" s="1">
        <f>(Table2[[#This Row],[Day High]]/Table2[[#This Row],[Close Price]])-1</f>
        <v>1.4501510574018051E-2</v>
      </c>
      <c r="AE392" s="1">
        <f>(Table2[[#This Row],[Close Price]]/Table2[[#This Row],[Current Week Low]])-1</f>
        <v>3.5993740219092407E-2</v>
      </c>
      <c r="AF392" s="1">
        <f>(Table2[[#This Row],[Current Week High]]/Table2[[#This Row],[Close Price]])-1</f>
        <v>4.6978851963746182E-2</v>
      </c>
      <c r="AG392" s="1">
        <f>(Table2[[#This Row],[Close Price]]/Table2[[#This Row],[Current Month Low]])-1</f>
        <v>3.5993740219092407E-2</v>
      </c>
      <c r="AH392" s="1">
        <f>(Table2[[#This Row],[Current Month High]]/Table2[[#This Row],[Close Price]])-1</f>
        <v>4.6978851963746182E-2</v>
      </c>
      <c r="AI392">
        <v>32.416918429002997</v>
      </c>
      <c r="AJ392">
        <v>32.905039148765297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-7.0000000000000007E-2</v>
      </c>
      <c r="AM392" t="s">
        <v>3216</v>
      </c>
      <c r="AN392">
        <v>-1.18</v>
      </c>
      <c r="AO392" t="s">
        <v>3216</v>
      </c>
      <c r="AP392">
        <v>0.10603048922251899</v>
      </c>
      <c r="AQ392">
        <f>(Table2[[#This Row],[Sharpe Ratio]]-AVERAGE(Table2[Sharpe Ratio]))/_xlfn.STDEV.P(Table2[Sharpe Ratio])</f>
        <v>0.5473849875981005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576</v>
      </c>
      <c r="AT392">
        <f>_xlfn.RANK.AVG(Table2[[#This Row],[6M Return vs Nifty Z-Score]],Table2[6M Return vs Nifty Z-Score])</f>
        <v>378</v>
      </c>
      <c r="AU392">
        <f>_xlfn.RANK.AVG(Table2[[#This Row],[Sharpe Ratio Z-Score]],Table2[Sharpe Ratio Z-Score])</f>
        <v>208</v>
      </c>
      <c r="AV392">
        <f>(Table2[[#This Row],[Rank 1Y]]+Table2[[#This Row],[Rank 6M]]+Table2[[#This Row],[Rank Sharpe]])/3</f>
        <v>387.33333333333331</v>
      </c>
    </row>
    <row r="393" spans="1:48" x14ac:dyDescent="0.3">
      <c r="A393" t="s">
        <v>73</v>
      </c>
      <c r="B393" t="s">
        <v>74</v>
      </c>
      <c r="C393" t="s">
        <v>3164</v>
      </c>
      <c r="D393" t="s">
        <v>75</v>
      </c>
      <c r="E393">
        <v>318274.32423784502</v>
      </c>
      <c r="F393">
        <v>11043.35</v>
      </c>
      <c r="G393">
        <v>2.7550631894640301</v>
      </c>
      <c r="H393">
        <f>(Table2[[#This Row],[1Y Return vs Nifty]]-AVERAGE(Table2[1Y Return vs Nifty]))/_xlfn.STDEV.P(Table2[1Y Return vs Nifty])</f>
        <v>-0.33076480313590045</v>
      </c>
      <c r="I393">
        <v>1.68425850664333</v>
      </c>
      <c r="J393">
        <f>(Table2[[#This Row],[1M Return vs Nifty]]-AVERAGE(Table2[1M Return vs Nifty]))/_xlfn.STDEV.P(Table2[1M Return vs Nifty])</f>
        <v>-0.32758116375394858</v>
      </c>
      <c r="K393">
        <v>7.7331332754784299</v>
      </c>
      <c r="L393">
        <f>(Table2[[#This Row],[6M Return vs Nifty]]-AVERAGE(Table2[6M Return vs Nifty]))/_xlfn.STDEV.P(Table2[6M Return vs Nifty])</f>
        <v>3.0039569826506334E-2</v>
      </c>
      <c r="M393">
        <v>-3.2523991732733203E-2</v>
      </c>
      <c r="N393">
        <f>(Table2[[#This Row],[1W Return vs Nifty]]-AVERAGE(Table2[1W Return vs Nifty]))/_xlfn.STDEV.P(Table2[1W Return vs Nifty])</f>
        <v>-0.21932965300375476</v>
      </c>
      <c r="O393">
        <v>11153.88</v>
      </c>
      <c r="P393">
        <v>11270.457367037599</v>
      </c>
      <c r="Q393">
        <v>10670.375154380599</v>
      </c>
      <c r="R393">
        <v>44.979161577854399</v>
      </c>
      <c r="S393" s="1">
        <f>(Table2[[#This Row],[Close Price]]-Table2[[#This Row],[20D EMA]])/Table2[[#This Row],[20D EMA]]</f>
        <v>-9.9095561365192056E-3</v>
      </c>
      <c r="T393" s="1">
        <f>(Table2[[#This Row],[Close Price]]-Table2[[#This Row],[50D EMA]])/Table2[[#This Row],[50D EMA]]</f>
        <v>-2.0150678862582257E-2</v>
      </c>
      <c r="U393" s="1">
        <f>(Table2[[#This Row],[Close Price]]-Table2[[#This Row],[200D EMA]])/Table2[[#This Row],[200D EMA]]</f>
        <v>3.4954239211194046E-2</v>
      </c>
      <c r="V393">
        <v>0.91468241549902096</v>
      </c>
      <c r="W393">
        <v>10960.7</v>
      </c>
      <c r="X393">
        <v>11139.35</v>
      </c>
      <c r="Y393">
        <v>10930.05</v>
      </c>
      <c r="Z393">
        <v>11306.9</v>
      </c>
      <c r="AA393">
        <v>10930.05</v>
      </c>
      <c r="AB393">
        <v>11306.9</v>
      </c>
      <c r="AC393" s="1">
        <f>(Table2[[#This Row],[Close Price]]/Table2[[#This Row],[Day Low]])-1</f>
        <v>7.5405767879788144E-3</v>
      </c>
      <c r="AD393" s="1">
        <f>(Table2[[#This Row],[Day High]]/Table2[[#This Row],[Close Price]])-1</f>
        <v>8.6930143480012934E-3</v>
      </c>
      <c r="AE393" s="1">
        <f>(Table2[[#This Row],[Close Price]]/Table2[[#This Row],[Current Week Low]])-1</f>
        <v>1.036591781373386E-2</v>
      </c>
      <c r="AF393" s="1">
        <f>(Table2[[#This Row],[Current Week High]]/Table2[[#This Row],[Close Price]])-1</f>
        <v>2.3865040952247174E-2</v>
      </c>
      <c r="AG393" s="1">
        <f>(Table2[[#This Row],[Close Price]]/Table2[[#This Row],[Current Month Low]])-1</f>
        <v>1.036591781373386E-2</v>
      </c>
      <c r="AH393" s="1">
        <f>(Table2[[#This Row],[Current Month High]]/Table2[[#This Row],[Close Price]])-1</f>
        <v>2.3865040952247174E-2</v>
      </c>
      <c r="AI393">
        <v>9.9123001625412499</v>
      </c>
      <c r="AJ393">
        <v>29.2368096149232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0.04</v>
      </c>
      <c r="AM393" t="s">
        <v>3215</v>
      </c>
      <c r="AN393">
        <v>2.7</v>
      </c>
      <c r="AO393" t="s">
        <v>3215</v>
      </c>
      <c r="AP393">
        <v>2.5703234831603E-2</v>
      </c>
      <c r="AQ393">
        <f>(Table2[[#This Row],[Sharpe Ratio]]-AVERAGE(Table2[Sharpe Ratio]))/_xlfn.STDEV.P(Table2[Sharpe Ratio])</f>
        <v>-0.41186501419287136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424</v>
      </c>
      <c r="AT393">
        <f>_xlfn.RANK.AVG(Table2[[#This Row],[6M Return vs Nifty Z-Score]],Table2[6M Return vs Nifty Z-Score])</f>
        <v>297</v>
      </c>
      <c r="AU393">
        <f>_xlfn.RANK.AVG(Table2[[#This Row],[Sharpe Ratio Z-Score]],Table2[Sharpe Ratio Z-Score])</f>
        <v>448</v>
      </c>
      <c r="AV393">
        <f>(Table2[[#This Row],[Rank 1Y]]+Table2[[#This Row],[Rank 6M]]+Table2[[#This Row],[Rank Sharpe]])/3</f>
        <v>389.66666666666669</v>
      </c>
    </row>
    <row r="394" spans="1:48" x14ac:dyDescent="0.3">
      <c r="A394" t="s">
        <v>518</v>
      </c>
      <c r="B394" t="s">
        <v>519</v>
      </c>
      <c r="C394" t="s">
        <v>3165</v>
      </c>
      <c r="D394" t="s">
        <v>520</v>
      </c>
      <c r="E394">
        <v>39983.472578499997</v>
      </c>
      <c r="F394">
        <v>3635.5</v>
      </c>
      <c r="G394">
        <v>-8.6483533159935302</v>
      </c>
      <c r="H394">
        <f>(Table2[[#This Row],[1Y Return vs Nifty]]-AVERAGE(Table2[1Y Return vs Nifty]))/_xlfn.STDEV.P(Table2[1Y Return vs Nifty])</f>
        <v>-0.53877088284452945</v>
      </c>
      <c r="I394">
        <v>-2.2129226700325799</v>
      </c>
      <c r="J394">
        <f>(Table2[[#This Row],[1M Return vs Nifty]]-AVERAGE(Table2[1M Return vs Nifty]))/_xlfn.STDEV.P(Table2[1M Return vs Nifty])</f>
        <v>-0.70625908176731422</v>
      </c>
      <c r="K394">
        <v>-5.5315756796355204</v>
      </c>
      <c r="L394">
        <f>(Table2[[#This Row],[6M Return vs Nifty]]-AVERAGE(Table2[6M Return vs Nifty]))/_xlfn.STDEV.P(Table2[6M Return vs Nifty])</f>
        <v>-0.40640947570738811</v>
      </c>
      <c r="M394">
        <v>-2.1909313097300198</v>
      </c>
      <c r="N394">
        <f>(Table2[[#This Row],[1W Return vs Nifty]]-AVERAGE(Table2[1W Return vs Nifty]))/_xlfn.STDEV.P(Table2[1W Return vs Nifty])</f>
        <v>-0.77440072173356345</v>
      </c>
      <c r="O394">
        <v>3730.77</v>
      </c>
      <c r="P394">
        <v>3815.2581742173802</v>
      </c>
      <c r="Q394">
        <v>3613.2023138985201</v>
      </c>
      <c r="R394">
        <v>41.1867082156054</v>
      </c>
      <c r="S394" s="1">
        <f>(Table2[[#This Row],[Close Price]]-Table2[[#This Row],[20D EMA]])/Table2[[#This Row],[20D EMA]]</f>
        <v>-2.553628339458074E-2</v>
      </c>
      <c r="T394" s="1">
        <f>(Table2[[#This Row],[Close Price]]-Table2[[#This Row],[50D EMA]])/Table2[[#This Row],[50D EMA]]</f>
        <v>-4.7115598999864221E-2</v>
      </c>
      <c r="U394" s="1">
        <f>(Table2[[#This Row],[Close Price]]-Table2[[#This Row],[200D EMA]])/Table2[[#This Row],[200D EMA]]</f>
        <v>6.1711701046215451E-3</v>
      </c>
      <c r="V394">
        <v>1.13477987178298</v>
      </c>
      <c r="W394">
        <v>3561</v>
      </c>
      <c r="X394">
        <v>3689.8</v>
      </c>
      <c r="Y394">
        <v>3561</v>
      </c>
      <c r="Z394">
        <v>3796</v>
      </c>
      <c r="AA394">
        <v>3561</v>
      </c>
      <c r="AB394">
        <v>3825</v>
      </c>
      <c r="AC394" s="1">
        <f>(Table2[[#This Row],[Close Price]]/Table2[[#This Row],[Day Low]])-1</f>
        <v>2.0921089581578123E-2</v>
      </c>
      <c r="AD394" s="1">
        <f>(Table2[[#This Row],[Day High]]/Table2[[#This Row],[Close Price]])-1</f>
        <v>1.4936047311236544E-2</v>
      </c>
      <c r="AE394" s="1">
        <f>(Table2[[#This Row],[Close Price]]/Table2[[#This Row],[Current Week Low]])-1</f>
        <v>2.0921089581578123E-2</v>
      </c>
      <c r="AF394" s="1">
        <f>(Table2[[#This Row],[Current Week High]]/Table2[[#This Row],[Close Price]])-1</f>
        <v>4.4147985146472335E-2</v>
      </c>
      <c r="AG394" s="1">
        <f>(Table2[[#This Row],[Close Price]]/Table2[[#This Row],[Current Month Low]])-1</f>
        <v>2.0921089581578123E-2</v>
      </c>
      <c r="AH394" s="1">
        <f>(Table2[[#This Row],[Current Month High]]/Table2[[#This Row],[Close Price]])-1</f>
        <v>5.2124879658919099E-2</v>
      </c>
      <c r="AI394">
        <v>21.578874982808401</v>
      </c>
      <c r="AJ394">
        <v>37.271560187282802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0.02</v>
      </c>
      <c r="AM394" t="s">
        <v>3215</v>
      </c>
      <c r="AN394">
        <v>-1.78</v>
      </c>
      <c r="AO394" t="s">
        <v>3216</v>
      </c>
      <c r="AP394">
        <v>0.104963439323842</v>
      </c>
      <c r="AQ394">
        <f>(Table2[[#This Row],[Sharpe Ratio]]-AVERAGE(Table2[Sharpe Ratio]))/_xlfn.STDEV.P(Table2[Sharpe Ratio])</f>
        <v>0.53464251774800786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505</v>
      </c>
      <c r="AT394">
        <f>_xlfn.RANK.AVG(Table2[[#This Row],[6M Return vs Nifty Z-Score]],Table2[6M Return vs Nifty Z-Score])</f>
        <v>453</v>
      </c>
      <c r="AU394">
        <f>_xlfn.RANK.AVG(Table2[[#This Row],[Sharpe Ratio Z-Score]],Table2[Sharpe Ratio Z-Score])</f>
        <v>212</v>
      </c>
      <c r="AV394">
        <f>(Table2[[#This Row],[Rank 1Y]]+Table2[[#This Row],[Rank 6M]]+Table2[[#This Row],[Rank Sharpe]])/3</f>
        <v>390</v>
      </c>
    </row>
    <row r="395" spans="1:48" x14ac:dyDescent="0.3">
      <c r="A395" t="s">
        <v>868</v>
      </c>
      <c r="B395" t="s">
        <v>869</v>
      </c>
      <c r="C395" t="s">
        <v>3165</v>
      </c>
      <c r="D395" t="s">
        <v>468</v>
      </c>
      <c r="E395">
        <v>17798.165755425001</v>
      </c>
      <c r="F395">
        <v>287.85000000000002</v>
      </c>
      <c r="G395">
        <v>25.608064696832599</v>
      </c>
      <c r="H395">
        <f>(Table2[[#This Row],[1Y Return vs Nifty]]-AVERAGE(Table2[1Y Return vs Nifty]))/_xlfn.STDEV.P(Table2[1Y Return vs Nifty])</f>
        <v>8.608950108495482E-2</v>
      </c>
      <c r="I395">
        <v>8.2299853437219301</v>
      </c>
      <c r="J395">
        <f>(Table2[[#This Row],[1M Return vs Nifty]]-AVERAGE(Table2[1M Return vs Nifty]))/_xlfn.STDEV.P(Table2[1M Return vs Nifty])</f>
        <v>0.30844834018185685</v>
      </c>
      <c r="K395">
        <v>-5.1406768059342998</v>
      </c>
      <c r="L395">
        <f>(Table2[[#This Row],[6M Return vs Nifty]]-AVERAGE(Table2[6M Return vs Nifty]))/_xlfn.STDEV.P(Table2[6M Return vs Nifty])</f>
        <v>-0.39354772043597691</v>
      </c>
      <c r="M395">
        <v>-3.3886054688505598</v>
      </c>
      <c r="N395">
        <f>(Table2[[#This Row],[1W Return vs Nifty]]-AVERAGE(Table2[1W Return vs Nifty]))/_xlfn.STDEV.P(Table2[1W Return vs Nifty])</f>
        <v>-1.0824029555797465</v>
      </c>
      <c r="O395">
        <v>298.94</v>
      </c>
      <c r="P395">
        <v>299.68699091080498</v>
      </c>
      <c r="Q395">
        <v>281.73216422073898</v>
      </c>
      <c r="R395">
        <v>35.422957708775201</v>
      </c>
      <c r="S395" s="1">
        <f>(Table2[[#This Row],[Close Price]]-Table2[[#This Row],[20D EMA]])/Table2[[#This Row],[20D EMA]]</f>
        <v>-3.7097745366963183E-2</v>
      </c>
      <c r="T395" s="1">
        <f>(Table2[[#This Row],[Close Price]]-Table2[[#This Row],[50D EMA]])/Table2[[#This Row],[50D EMA]]</f>
        <v>-3.9497846986384429E-2</v>
      </c>
      <c r="U395" s="1">
        <f>(Table2[[#This Row],[Close Price]]-Table2[[#This Row],[200D EMA]])/Table2[[#This Row],[200D EMA]]</f>
        <v>2.1715077496326188E-2</v>
      </c>
      <c r="V395">
        <v>0.60723377563490599</v>
      </c>
      <c r="W395">
        <v>286.7</v>
      </c>
      <c r="X395">
        <v>296.25</v>
      </c>
      <c r="Y395">
        <v>286.7</v>
      </c>
      <c r="Z395">
        <v>311.35000000000002</v>
      </c>
      <c r="AA395">
        <v>286.7</v>
      </c>
      <c r="AB395">
        <v>311.35000000000002</v>
      </c>
      <c r="AC395" s="1">
        <f>(Table2[[#This Row],[Close Price]]/Table2[[#This Row],[Day Low]])-1</f>
        <v>4.0111614928497463E-3</v>
      </c>
      <c r="AD395" s="1">
        <f>(Table2[[#This Row],[Day High]]/Table2[[#This Row],[Close Price]])-1</f>
        <v>2.9181865554976483E-2</v>
      </c>
      <c r="AE395" s="1">
        <f>(Table2[[#This Row],[Close Price]]/Table2[[#This Row],[Current Week Low]])-1</f>
        <v>4.0111614928497463E-3</v>
      </c>
      <c r="AF395" s="1">
        <f>(Table2[[#This Row],[Current Week High]]/Table2[[#This Row],[Close Price]])-1</f>
        <v>8.1639742921660652E-2</v>
      </c>
      <c r="AG395" s="1">
        <f>(Table2[[#This Row],[Close Price]]/Table2[[#This Row],[Current Month Low]])-1</f>
        <v>4.0111614928497463E-3</v>
      </c>
      <c r="AH395" s="1">
        <f>(Table2[[#This Row],[Current Month High]]/Table2[[#This Row],[Close Price]])-1</f>
        <v>8.1639742921660652E-2</v>
      </c>
      <c r="AI395">
        <v>23.6407851311446</v>
      </c>
      <c r="AJ395">
        <v>52.4629237288135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0.05</v>
      </c>
      <c r="AM395" t="s">
        <v>3215</v>
      </c>
      <c r="AN395">
        <v>-4.54</v>
      </c>
      <c r="AO395" t="s">
        <v>3216</v>
      </c>
      <c r="AP395">
        <v>2.3314360414981E-2</v>
      </c>
      <c r="AQ395">
        <f>(Table2[[#This Row],[Sharpe Ratio]]-AVERAGE(Table2[Sharpe Ratio]))/_xlfn.STDEV.P(Table2[Sharpe Ratio])</f>
        <v>-0.44039241508312515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270</v>
      </c>
      <c r="AT395">
        <f>_xlfn.RANK.AVG(Table2[[#This Row],[6M Return vs Nifty Z-Score]],Table2[6M Return vs Nifty Z-Score])</f>
        <v>446</v>
      </c>
      <c r="AU395">
        <f>_xlfn.RANK.AVG(Table2[[#This Row],[Sharpe Ratio Z-Score]],Table2[Sharpe Ratio Z-Score])</f>
        <v>457</v>
      </c>
      <c r="AV395">
        <f>(Table2[[#This Row],[Rank 1Y]]+Table2[[#This Row],[Rank 6M]]+Table2[[#This Row],[Rank Sharpe]])/3</f>
        <v>391</v>
      </c>
    </row>
    <row r="396" spans="1:48" x14ac:dyDescent="0.3">
      <c r="A396" t="s">
        <v>207</v>
      </c>
      <c r="B396" t="s">
        <v>208</v>
      </c>
      <c r="C396" t="s">
        <v>3156</v>
      </c>
      <c r="D396" t="s">
        <v>34</v>
      </c>
      <c r="E396">
        <v>120434.552505371</v>
      </c>
      <c r="F396">
        <v>104.79</v>
      </c>
      <c r="G396">
        <v>14.0486073138102</v>
      </c>
      <c r="H396">
        <f>(Table2[[#This Row],[1Y Return vs Nifty]]-AVERAGE(Table2[1Y Return vs Nifty]))/_xlfn.STDEV.P(Table2[1Y Return vs Nifty])</f>
        <v>-0.12476287045218222</v>
      </c>
      <c r="I396">
        <v>7.9322321299411502</v>
      </c>
      <c r="J396">
        <f>(Table2[[#This Row],[1M Return vs Nifty]]-AVERAGE(Table2[1M Return vs Nifty]))/_xlfn.STDEV.P(Table2[1M Return vs Nifty])</f>
        <v>0.27951651434037356</v>
      </c>
      <c r="K396">
        <v>-24.3094076854095</v>
      </c>
      <c r="L396">
        <f>(Table2[[#This Row],[6M Return vs Nifty]]-AVERAGE(Table2[6M Return vs Nifty]))/_xlfn.STDEV.P(Table2[6M Return vs Nifty])</f>
        <v>-1.0242569447961258</v>
      </c>
      <c r="M396">
        <v>6.8850104366098002</v>
      </c>
      <c r="N396">
        <f>(Table2[[#This Row],[1W Return vs Nifty]]-AVERAGE(Table2[1W Return vs Nifty]))/_xlfn.STDEV.P(Table2[1W Return vs Nifty])</f>
        <v>1.5596317117483283</v>
      </c>
      <c r="O396">
        <v>102.98</v>
      </c>
      <c r="P396">
        <v>105.95829109759801</v>
      </c>
      <c r="Q396">
        <v>108.85431694395101</v>
      </c>
      <c r="R396">
        <v>57.237242090369598</v>
      </c>
      <c r="S396" s="1">
        <f>(Table2[[#This Row],[Close Price]]-Table2[[#This Row],[20D EMA]])/Table2[[#This Row],[20D EMA]]</f>
        <v>1.7576228393862907E-2</v>
      </c>
      <c r="T396" s="1">
        <f>(Table2[[#This Row],[Close Price]]-Table2[[#This Row],[50D EMA]])/Table2[[#This Row],[50D EMA]]</f>
        <v>-1.1025952622451127E-2</v>
      </c>
      <c r="U396" s="1">
        <f>(Table2[[#This Row],[Close Price]]-Table2[[#This Row],[200D EMA]])/Table2[[#This Row],[200D EMA]]</f>
        <v>-3.7337214159762835E-2</v>
      </c>
      <c r="V396">
        <v>1.7898953895594101</v>
      </c>
      <c r="W396">
        <v>104.12</v>
      </c>
      <c r="X396">
        <v>106.95</v>
      </c>
      <c r="Y396">
        <v>99.15</v>
      </c>
      <c r="Z396">
        <v>107.9</v>
      </c>
      <c r="AA396">
        <v>98.61</v>
      </c>
      <c r="AB396">
        <v>107.9</v>
      </c>
      <c r="AC396" s="1">
        <f>(Table2[[#This Row],[Close Price]]/Table2[[#This Row],[Day Low]])-1</f>
        <v>6.4348828275067049E-3</v>
      </c>
      <c r="AD396" s="1">
        <f>(Table2[[#This Row],[Day High]]/Table2[[#This Row],[Close Price]])-1</f>
        <v>2.0612653879186871E-2</v>
      </c>
      <c r="AE396" s="1">
        <f>(Table2[[#This Row],[Close Price]]/Table2[[#This Row],[Current Week Low]])-1</f>
        <v>5.6883509833585588E-2</v>
      </c>
      <c r="AF396" s="1">
        <f>(Table2[[#This Row],[Current Week High]]/Table2[[#This Row],[Close Price]])-1</f>
        <v>2.9678404427903482E-2</v>
      </c>
      <c r="AG396" s="1">
        <f>(Table2[[#This Row],[Close Price]]/Table2[[#This Row],[Current Month Low]])-1</f>
        <v>6.2671128688774003E-2</v>
      </c>
      <c r="AH396" s="1">
        <f>(Table2[[#This Row],[Current Month High]]/Table2[[#This Row],[Close Price]])-1</f>
        <v>2.9678404427903482E-2</v>
      </c>
      <c r="AI396">
        <v>36.367974043324701</v>
      </c>
      <c r="AJ396">
        <v>38.794701986754902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-0.12</v>
      </c>
      <c r="AM396" t="s">
        <v>3216</v>
      </c>
      <c r="AN396">
        <v>8.39</v>
      </c>
      <c r="AO396" t="s">
        <v>3215</v>
      </c>
      <c r="AP396">
        <v>0.117564745375405</v>
      </c>
      <c r="AQ396">
        <f>(Table2[[#This Row],[Sharpe Ratio]]-AVERAGE(Table2[Sharpe Ratio]))/_xlfn.STDEV.P(Table2[Sharpe Ratio])</f>
        <v>0.68512447986891623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335</v>
      </c>
      <c r="AT396">
        <f>_xlfn.RANK.AVG(Table2[[#This Row],[6M Return vs Nifty Z-Score]],Table2[6M Return vs Nifty Z-Score])</f>
        <v>670</v>
      </c>
      <c r="AU396">
        <f>_xlfn.RANK.AVG(Table2[[#This Row],[Sharpe Ratio Z-Score]],Table2[Sharpe Ratio Z-Score])</f>
        <v>174</v>
      </c>
      <c r="AV396">
        <f>(Table2[[#This Row],[Rank 1Y]]+Table2[[#This Row],[Rank 6M]]+Table2[[#This Row],[Rank Sharpe]])/3</f>
        <v>393</v>
      </c>
    </row>
    <row r="397" spans="1:48" x14ac:dyDescent="0.3">
      <c r="A397" t="s">
        <v>1038</v>
      </c>
      <c r="B397" t="s">
        <v>1039</v>
      </c>
      <c r="C397" t="s">
        <v>3162</v>
      </c>
      <c r="D397" t="s">
        <v>246</v>
      </c>
      <c r="E397">
        <v>13061.918082495</v>
      </c>
      <c r="F397">
        <v>1591.35</v>
      </c>
      <c r="G397">
        <v>11.4103828021954</v>
      </c>
      <c r="H397">
        <f>(Table2[[#This Row],[1Y Return vs Nifty]]-AVERAGE(Table2[1Y Return vs Nifty]))/_xlfn.STDEV.P(Table2[1Y Return vs Nifty])</f>
        <v>-0.17288588146292386</v>
      </c>
      <c r="I397">
        <v>6.0297457330240798</v>
      </c>
      <c r="J397">
        <f>(Table2[[#This Row],[1M Return vs Nifty]]-AVERAGE(Table2[1M Return vs Nifty]))/_xlfn.STDEV.P(Table2[1M Return vs Nifty])</f>
        <v>9.465736738950116E-2</v>
      </c>
      <c r="K397">
        <v>-11.3486007146363</v>
      </c>
      <c r="L397">
        <f>(Table2[[#This Row],[6M Return vs Nifty]]-AVERAGE(Table2[6M Return vs Nifty]))/_xlfn.STDEV.P(Table2[6M Return vs Nifty])</f>
        <v>-0.59780719373979618</v>
      </c>
      <c r="M397">
        <v>-2.0506072525064201</v>
      </c>
      <c r="N397">
        <f>(Table2[[#This Row],[1W Return vs Nifty]]-AVERAGE(Table2[1W Return vs Nifty]))/_xlfn.STDEV.P(Table2[1W Return vs Nifty])</f>
        <v>-0.73831400920152956</v>
      </c>
      <c r="O397">
        <v>1638.51</v>
      </c>
      <c r="P397">
        <v>1649.8611076258801</v>
      </c>
      <c r="Q397">
        <v>1620.0415009803501</v>
      </c>
      <c r="R397">
        <v>36.997639186739598</v>
      </c>
      <c r="S397" s="1">
        <f>(Table2[[#This Row],[Close Price]]-Table2[[#This Row],[20D EMA]])/Table2[[#This Row],[20D EMA]]</f>
        <v>-2.8782247285643714E-2</v>
      </c>
      <c r="T397" s="1">
        <f>(Table2[[#This Row],[Close Price]]-Table2[[#This Row],[50D EMA]])/Table2[[#This Row],[50D EMA]]</f>
        <v>-3.5464262631220274E-2</v>
      </c>
      <c r="U397" s="1">
        <f>(Table2[[#This Row],[Close Price]]-Table2[[#This Row],[200D EMA]])/Table2[[#This Row],[200D EMA]]</f>
        <v>-1.7710349372523984E-2</v>
      </c>
      <c r="V397">
        <v>0.47422103186171</v>
      </c>
      <c r="W397">
        <v>1585.05</v>
      </c>
      <c r="X397">
        <v>1626.95</v>
      </c>
      <c r="Y397">
        <v>1585.05</v>
      </c>
      <c r="Z397">
        <v>1653.9</v>
      </c>
      <c r="AA397">
        <v>1585.05</v>
      </c>
      <c r="AB397">
        <v>1665</v>
      </c>
      <c r="AC397" s="1">
        <f>(Table2[[#This Row],[Close Price]]/Table2[[#This Row],[Day Low]])-1</f>
        <v>3.9746380240370804E-3</v>
      </c>
      <c r="AD397" s="1">
        <f>(Table2[[#This Row],[Day High]]/Table2[[#This Row],[Close Price]])-1</f>
        <v>2.2370942910107772E-2</v>
      </c>
      <c r="AE397" s="1">
        <f>(Table2[[#This Row],[Close Price]]/Table2[[#This Row],[Current Week Low]])-1</f>
        <v>3.9746380240370804E-3</v>
      </c>
      <c r="AF397" s="1">
        <f>(Table2[[#This Row],[Current Week High]]/Table2[[#This Row],[Close Price]])-1</f>
        <v>3.930624941087757E-2</v>
      </c>
      <c r="AG397" s="1">
        <f>(Table2[[#This Row],[Close Price]]/Table2[[#This Row],[Current Month Low]])-1</f>
        <v>3.9746380240370804E-3</v>
      </c>
      <c r="AH397" s="1">
        <f>(Table2[[#This Row],[Current Month High]]/Table2[[#This Row],[Close Price]])-1</f>
        <v>4.6281459138467484E-2</v>
      </c>
      <c r="AI397">
        <v>39.626732019983002</v>
      </c>
      <c r="AJ397">
        <v>37.523225165276699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0.06</v>
      </c>
      <c r="AM397" t="s">
        <v>3215</v>
      </c>
      <c r="AN397">
        <v>-3.24</v>
      </c>
      <c r="AO397" t="s">
        <v>3216</v>
      </c>
      <c r="AP397">
        <v>7.7744429803939002E-2</v>
      </c>
      <c r="AQ397">
        <f>(Table2[[#This Row],[Sharpe Ratio]]-AVERAGE(Table2[Sharpe Ratio]))/_xlfn.STDEV.P(Table2[Sharpe Ratio])</f>
        <v>0.20959922915693008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348</v>
      </c>
      <c r="AT397">
        <f>_xlfn.RANK.AVG(Table2[[#This Row],[6M Return vs Nifty Z-Score]],Table2[6M Return vs Nifty Z-Score])</f>
        <v>538</v>
      </c>
      <c r="AU397">
        <f>_xlfn.RANK.AVG(Table2[[#This Row],[Sharpe Ratio Z-Score]],Table2[Sharpe Ratio Z-Score])</f>
        <v>294</v>
      </c>
      <c r="AV397">
        <f>(Table2[[#This Row],[Rank 1Y]]+Table2[[#This Row],[Rank 6M]]+Table2[[#This Row],[Rank Sharpe]])/3</f>
        <v>393.33333333333331</v>
      </c>
    </row>
    <row r="398" spans="1:48" x14ac:dyDescent="0.3">
      <c r="A398" t="s">
        <v>1245</v>
      </c>
      <c r="B398" t="s">
        <v>1246</v>
      </c>
      <c r="C398" t="s">
        <v>3160</v>
      </c>
      <c r="D398" t="s">
        <v>231</v>
      </c>
      <c r="E398">
        <v>9337.5850231299992</v>
      </c>
      <c r="F398">
        <v>1424.15</v>
      </c>
      <c r="G398">
        <v>17.1720950873991</v>
      </c>
      <c r="H398">
        <f>(Table2[[#This Row],[1Y Return vs Nifty]]-AVERAGE(Table2[1Y Return vs Nifty]))/_xlfn.STDEV.P(Table2[1Y Return vs Nifty])</f>
        <v>-6.7788327209714561E-2</v>
      </c>
      <c r="I398">
        <v>1.3011806501065699</v>
      </c>
      <c r="J398">
        <f>(Table2[[#This Row],[1M Return vs Nifty]]-AVERAGE(Table2[1M Return vs Nifty]))/_xlfn.STDEV.P(Table2[1M Return vs Nifty])</f>
        <v>-0.36480374042514507</v>
      </c>
      <c r="K398">
        <v>5.6835964048028798</v>
      </c>
      <c r="L398">
        <f>(Table2[[#This Row],[6M Return vs Nifty]]-AVERAGE(Table2[6M Return vs Nifty]))/_xlfn.STDEV.P(Table2[6M Return vs Nifty])</f>
        <v>-3.7396392320857973E-2</v>
      </c>
      <c r="M398">
        <v>3.2219528041484602</v>
      </c>
      <c r="N398">
        <f>(Table2[[#This Row],[1W Return vs Nifty]]-AVERAGE(Table2[1W Return vs Nifty]))/_xlfn.STDEV.P(Table2[1W Return vs Nifty])</f>
        <v>0.61761428162036269</v>
      </c>
      <c r="O398">
        <v>1370.54</v>
      </c>
      <c r="P398">
        <v>1360.19061345767</v>
      </c>
      <c r="Q398">
        <v>1272.6050078507401</v>
      </c>
      <c r="R398">
        <v>76.584807243381803</v>
      </c>
      <c r="S398" s="1">
        <f>(Table2[[#This Row],[Close Price]]-Table2[[#This Row],[20D EMA]])/Table2[[#This Row],[20D EMA]]</f>
        <v>3.9115968888175555E-2</v>
      </c>
      <c r="T398" s="1">
        <f>(Table2[[#This Row],[Close Price]]-Table2[[#This Row],[50D EMA]])/Table2[[#This Row],[50D EMA]]</f>
        <v>4.7022370180707436E-2</v>
      </c>
      <c r="U398" s="1">
        <f>(Table2[[#This Row],[Close Price]]-Table2[[#This Row],[200D EMA]])/Table2[[#This Row],[200D EMA]]</f>
        <v>0.11908250495194833</v>
      </c>
      <c r="V398">
        <v>0.783135689084553</v>
      </c>
      <c r="W398">
        <v>1375.9</v>
      </c>
      <c r="X398">
        <v>1434.2</v>
      </c>
      <c r="Y398">
        <v>1341.6</v>
      </c>
      <c r="Z398">
        <v>1434.2</v>
      </c>
      <c r="AA398">
        <v>1341.6</v>
      </c>
      <c r="AB398">
        <v>1434.2</v>
      </c>
      <c r="AC398" s="1">
        <f>(Table2[[#This Row],[Close Price]]/Table2[[#This Row],[Day Low]])-1</f>
        <v>3.5067955520023286E-2</v>
      </c>
      <c r="AD398" s="1">
        <f>(Table2[[#This Row],[Day High]]/Table2[[#This Row],[Close Price]])-1</f>
        <v>7.0568409226556827E-3</v>
      </c>
      <c r="AE398" s="1">
        <f>(Table2[[#This Row],[Close Price]]/Table2[[#This Row],[Current Week Low]])-1</f>
        <v>6.1531007751938205E-2</v>
      </c>
      <c r="AF398" s="1">
        <f>(Table2[[#This Row],[Current Week High]]/Table2[[#This Row],[Close Price]])-1</f>
        <v>7.0568409226556827E-3</v>
      </c>
      <c r="AG398" s="1">
        <f>(Table2[[#This Row],[Close Price]]/Table2[[#This Row],[Current Month Low]])-1</f>
        <v>6.1531007751938205E-2</v>
      </c>
      <c r="AH398" s="1">
        <f>(Table2[[#This Row],[Current Month High]]/Table2[[#This Row],[Close Price]])-1</f>
        <v>7.0568409226556827E-3</v>
      </c>
      <c r="AI398">
        <v>16.135940736579698</v>
      </c>
      <c r="AJ398">
        <v>43.491183879093199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7.0000000000000007E-2</v>
      </c>
      <c r="AM398" t="s">
        <v>3215</v>
      </c>
      <c r="AN398">
        <v>6.71</v>
      </c>
      <c r="AO398" t="s">
        <v>3215</v>
      </c>
      <c r="AQ398">
        <f>(Table2[[#This Row],[Sharpe Ratio]]-AVERAGE(Table2[Sharpe Ratio]))/_xlfn.STDEV.P(Table2[Sharpe Ratio])</f>
        <v>-0.71880726243977788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-0.57118144077513278</v>
      </c>
      <c r="AS398">
        <f>_xlfn.RANK.AVG(Table2[[#This Row],[1Y Return vs Nifty Z-Score]],Table2[1Y Return vs Nifty Z-Score])</f>
        <v>316</v>
      </c>
      <c r="AT398">
        <f>_xlfn.RANK.AVG(Table2[[#This Row],[6M Return vs Nifty Z-Score]],Table2[6M Return vs Nifty Z-Score])</f>
        <v>323</v>
      </c>
      <c r="AU398">
        <f>_xlfn.RANK.AVG(Table2[[#This Row],[Sharpe Ratio Z-Score]],Table2[Sharpe Ratio Z-Score])</f>
        <v>541.5</v>
      </c>
      <c r="AV398">
        <f>(Table2[[#This Row],[Rank 1Y]]+Table2[[#This Row],[Rank 6M]]+Table2[[#This Row],[Rank Sharpe]])/3</f>
        <v>393.5</v>
      </c>
    </row>
    <row r="399" spans="1:48" x14ac:dyDescent="0.3">
      <c r="A399" t="s">
        <v>692</v>
      </c>
      <c r="B399" t="s">
        <v>693</v>
      </c>
      <c r="C399" t="s">
        <v>3167</v>
      </c>
      <c r="D399" t="s">
        <v>284</v>
      </c>
      <c r="E399">
        <v>26172.389810699999</v>
      </c>
      <c r="F399">
        <v>2062.9</v>
      </c>
      <c r="G399">
        <v>5.3132225307389502</v>
      </c>
      <c r="H399">
        <f>(Table2[[#This Row],[1Y Return vs Nifty]]-AVERAGE(Table2[1Y Return vs Nifty]))/_xlfn.STDEV.P(Table2[1Y Return vs Nifty])</f>
        <v>-0.28410223533493117</v>
      </c>
      <c r="I399">
        <v>-5.97581642719918</v>
      </c>
      <c r="J399">
        <f>(Table2[[#This Row],[1M Return vs Nifty]]-AVERAGE(Table2[1M Return vs Nifty]))/_xlfn.STDEV.P(Table2[1M Return vs Nifty])</f>
        <v>-1.0718886763566848</v>
      </c>
      <c r="K399">
        <v>34.2487728983427</v>
      </c>
      <c r="L399">
        <f>(Table2[[#This Row],[6M Return vs Nifty]]-AVERAGE(Table2[6M Return vs Nifty]))/_xlfn.STDEV.P(Table2[6M Return vs Nifty])</f>
        <v>0.90248431356573366</v>
      </c>
      <c r="M399">
        <v>4.2921490857576696</v>
      </c>
      <c r="N399">
        <f>(Table2[[#This Row],[1W Return vs Nifty]]-AVERAGE(Table2[1W Return vs Nifty]))/_xlfn.STDEV.P(Table2[1W Return vs Nifty])</f>
        <v>0.89283341603966038</v>
      </c>
      <c r="O399">
        <v>2137.4699999999998</v>
      </c>
      <c r="P399">
        <v>2152.63007812973</v>
      </c>
      <c r="Q399">
        <v>1880.3036965173601</v>
      </c>
      <c r="R399">
        <v>39.414355364192502</v>
      </c>
      <c r="S399" s="1">
        <f>(Table2[[#This Row],[Close Price]]-Table2[[#This Row],[20D EMA]])/Table2[[#This Row],[20D EMA]]</f>
        <v>-3.4887039350259753E-2</v>
      </c>
      <c r="T399" s="1">
        <f>(Table2[[#This Row],[Close Price]]-Table2[[#This Row],[50D EMA]])/Table2[[#This Row],[50D EMA]]</f>
        <v>-4.1683928437760247E-2</v>
      </c>
      <c r="U399" s="1">
        <f>(Table2[[#This Row],[Close Price]]-Table2[[#This Row],[200D EMA]])/Table2[[#This Row],[200D EMA]]</f>
        <v>9.711000612339335E-2</v>
      </c>
      <c r="V399">
        <v>0.62339125622147296</v>
      </c>
      <c r="W399">
        <v>2032</v>
      </c>
      <c r="X399">
        <v>2080.9</v>
      </c>
      <c r="Y399">
        <v>1962.95</v>
      </c>
      <c r="Z399">
        <v>2122.9</v>
      </c>
      <c r="AA399">
        <v>1962.95</v>
      </c>
      <c r="AB399">
        <v>2122.9</v>
      </c>
      <c r="AC399" s="1">
        <f>(Table2[[#This Row],[Close Price]]/Table2[[#This Row],[Day Low]])-1</f>
        <v>1.5206692913385833E-2</v>
      </c>
      <c r="AD399" s="1">
        <f>(Table2[[#This Row],[Day High]]/Table2[[#This Row],[Close Price]])-1</f>
        <v>8.7255804934800452E-3</v>
      </c>
      <c r="AE399" s="1">
        <f>(Table2[[#This Row],[Close Price]]/Table2[[#This Row],[Current Week Low]])-1</f>
        <v>5.0918260780967506E-2</v>
      </c>
      <c r="AF399" s="1">
        <f>(Table2[[#This Row],[Current Week High]]/Table2[[#This Row],[Close Price]])-1</f>
        <v>2.9085268311600077E-2</v>
      </c>
      <c r="AG399" s="1">
        <f>(Table2[[#This Row],[Close Price]]/Table2[[#This Row],[Current Month Low]])-1</f>
        <v>5.0918260780967506E-2</v>
      </c>
      <c r="AH399" s="1">
        <f>(Table2[[#This Row],[Current Month High]]/Table2[[#This Row],[Close Price]])-1</f>
        <v>2.9085268311600077E-2</v>
      </c>
      <c r="AI399">
        <v>18.750302971544802</v>
      </c>
      <c r="AJ399">
        <v>73.922940730123898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0.05</v>
      </c>
      <c r="AM399" t="s">
        <v>3215</v>
      </c>
      <c r="AN399">
        <v>-9.93</v>
      </c>
      <c r="AO399" t="s">
        <v>3216</v>
      </c>
      <c r="AP399">
        <v>-5.4493877270641998E-2</v>
      </c>
      <c r="AQ399">
        <f>(Table2[[#This Row],[Sharpe Ratio]]-AVERAGE(Table2[Sharpe Ratio]))/_xlfn.STDEV.P(Table2[Sharpe Ratio])</f>
        <v>-1.3695608860488997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402</v>
      </c>
      <c r="AT399">
        <f>_xlfn.RANK.AVG(Table2[[#This Row],[6M Return vs Nifty Z-Score]],Table2[6M Return vs Nifty Z-Score])</f>
        <v>103</v>
      </c>
      <c r="AU399">
        <f>_xlfn.RANK.AVG(Table2[[#This Row],[Sharpe Ratio Z-Score]],Table2[Sharpe Ratio Z-Score])</f>
        <v>678</v>
      </c>
      <c r="AV399">
        <f>(Table2[[#This Row],[Rank 1Y]]+Table2[[#This Row],[Rank 6M]]+Table2[[#This Row],[Rank Sharpe]])/3</f>
        <v>394.33333333333331</v>
      </c>
    </row>
    <row r="400" spans="1:48" x14ac:dyDescent="0.3">
      <c r="A400" t="s">
        <v>513</v>
      </c>
      <c r="B400" t="s">
        <v>514</v>
      </c>
      <c r="C400" t="s">
        <v>3172</v>
      </c>
      <c r="D400" t="s">
        <v>515</v>
      </c>
      <c r="E400">
        <v>40470.5525299</v>
      </c>
      <c r="F400">
        <v>35925.699999999997</v>
      </c>
      <c r="G400">
        <v>-10.073931611632</v>
      </c>
      <c r="H400">
        <f>(Table2[[#This Row],[1Y Return vs Nifty]]-AVERAGE(Table2[1Y Return vs Nifty]))/_xlfn.STDEV.P(Table2[1Y Return vs Nifty])</f>
        <v>-0.56477440139105917</v>
      </c>
      <c r="I400">
        <v>9.6453466684052191</v>
      </c>
      <c r="J400">
        <f>(Table2[[#This Row],[1M Return vs Nifty]]-AVERAGE(Table2[1M Return vs Nifty]))/_xlfn.STDEV.P(Table2[1M Return vs Nifty])</f>
        <v>0.44597494091455819</v>
      </c>
      <c r="K400">
        <v>15.0776773279523</v>
      </c>
      <c r="L400">
        <f>(Table2[[#This Row],[6M Return vs Nifty]]-AVERAGE(Table2[6M Return vs Nifty]))/_xlfn.STDEV.P(Table2[6M Return vs Nifty])</f>
        <v>0.27169728372214635</v>
      </c>
      <c r="M400">
        <v>0.24256706391379301</v>
      </c>
      <c r="N400">
        <f>(Table2[[#This Row],[1W Return vs Nifty]]-AVERAGE(Table2[1W Return vs Nifty]))/_xlfn.STDEV.P(Table2[1W Return vs Nifty])</f>
        <v>-0.14858531991031007</v>
      </c>
      <c r="O400">
        <v>34997.660000000003</v>
      </c>
      <c r="P400">
        <v>35021.924166558398</v>
      </c>
      <c r="Q400">
        <v>33977.4313602611</v>
      </c>
      <c r="R400">
        <v>65.273013735010693</v>
      </c>
      <c r="S400" s="1">
        <f>(Table2[[#This Row],[Close Price]]-Table2[[#This Row],[20D EMA]])/Table2[[#This Row],[20D EMA]]</f>
        <v>2.6517201435752948E-2</v>
      </c>
      <c r="T400" s="1">
        <f>(Table2[[#This Row],[Close Price]]-Table2[[#This Row],[50D EMA]])/Table2[[#This Row],[50D EMA]]</f>
        <v>2.580600166750956E-2</v>
      </c>
      <c r="U400" s="1">
        <f>(Table2[[#This Row],[Close Price]]-Table2[[#This Row],[200D EMA]])/Table2[[#This Row],[200D EMA]]</f>
        <v>5.7340080216232256E-2</v>
      </c>
      <c r="V400">
        <v>0.86009562950958995</v>
      </c>
      <c r="W400">
        <v>35511.25</v>
      </c>
      <c r="X400">
        <v>36298</v>
      </c>
      <c r="Y400">
        <v>35250</v>
      </c>
      <c r="Z400">
        <v>37133.75</v>
      </c>
      <c r="AA400">
        <v>35250</v>
      </c>
      <c r="AB400">
        <v>37133.75</v>
      </c>
      <c r="AC400" s="1">
        <f>(Table2[[#This Row],[Close Price]]/Table2[[#This Row],[Day Low]])-1</f>
        <v>1.1670949347037718E-2</v>
      </c>
      <c r="AD400" s="1">
        <f>(Table2[[#This Row],[Day High]]/Table2[[#This Row],[Close Price]])-1</f>
        <v>1.0363054860448084E-2</v>
      </c>
      <c r="AE400" s="1">
        <f>(Table2[[#This Row],[Close Price]]/Table2[[#This Row],[Current Week Low]])-1</f>
        <v>1.9168794326241079E-2</v>
      </c>
      <c r="AF400" s="1">
        <f>(Table2[[#This Row],[Current Week High]]/Table2[[#This Row],[Close Price]])-1</f>
        <v>3.3626345485265441E-2</v>
      </c>
      <c r="AG400" s="1">
        <f>(Table2[[#This Row],[Close Price]]/Table2[[#This Row],[Current Month Low]])-1</f>
        <v>1.9168794326241079E-2</v>
      </c>
      <c r="AH400" s="1">
        <f>(Table2[[#This Row],[Current Month High]]/Table2[[#This Row],[Close Price]])-1</f>
        <v>3.3626345485265441E-2</v>
      </c>
      <c r="AI400">
        <v>13.724993528309801</v>
      </c>
      <c r="AJ400">
        <v>26.059732025214899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0</v>
      </c>
      <c r="AM400">
        <v>0</v>
      </c>
      <c r="AN400">
        <v>6.06</v>
      </c>
      <c r="AO400" t="s">
        <v>3215</v>
      </c>
      <c r="AP400">
        <v>2.7643859612574002E-2</v>
      </c>
      <c r="AQ400">
        <f>(Table2[[#This Row],[Sharpe Ratio]]-AVERAGE(Table2[Sharpe Ratio]))/_xlfn.STDEV.P(Table2[Sharpe Ratio])</f>
        <v>-0.38869050961485158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517</v>
      </c>
      <c r="AT400">
        <f>_xlfn.RANK.AVG(Table2[[#This Row],[6M Return vs Nifty Z-Score]],Table2[6M Return vs Nifty Z-Score])</f>
        <v>226</v>
      </c>
      <c r="AU400">
        <f>_xlfn.RANK.AVG(Table2[[#This Row],[Sharpe Ratio Z-Score]],Table2[Sharpe Ratio Z-Score])</f>
        <v>441</v>
      </c>
      <c r="AV400">
        <f>(Table2[[#This Row],[Rank 1Y]]+Table2[[#This Row],[Rank 6M]]+Table2[[#This Row],[Rank Sharpe]])/3</f>
        <v>394.66666666666669</v>
      </c>
    </row>
    <row r="401" spans="1:48" x14ac:dyDescent="0.3">
      <c r="A401" t="s">
        <v>1304</v>
      </c>
      <c r="B401" t="s">
        <v>1305</v>
      </c>
      <c r="C401" t="s">
        <v>3158</v>
      </c>
      <c r="D401" t="s">
        <v>983</v>
      </c>
      <c r="E401">
        <v>8850.04484624</v>
      </c>
      <c r="F401">
        <v>404.3</v>
      </c>
      <c r="G401">
        <v>-14.0782950867313</v>
      </c>
      <c r="H401">
        <f>(Table2[[#This Row],[1Y Return vs Nifty]]-AVERAGE(Table2[1Y Return vs Nifty]))/_xlfn.STDEV.P(Table2[1Y Return vs Nifty])</f>
        <v>-0.63781671706769816</v>
      </c>
      <c r="I401">
        <v>-2.1590892556144099</v>
      </c>
      <c r="J401">
        <f>(Table2[[#This Row],[1M Return vs Nifty]]-AVERAGE(Table2[1M Return vs Nifty]))/_xlfn.STDEV.P(Table2[1M Return vs Nifty])</f>
        <v>-0.70102824327988955</v>
      </c>
      <c r="K401">
        <v>5.6436600801582397</v>
      </c>
      <c r="L401">
        <f>(Table2[[#This Row],[6M Return vs Nifty]]-AVERAGE(Table2[6M Return vs Nifty]))/_xlfn.STDEV.P(Table2[6M Return vs Nifty])</f>
        <v>-3.8710418194495028E-2</v>
      </c>
      <c r="M401">
        <v>-1.41616993528348</v>
      </c>
      <c r="N401">
        <f>(Table2[[#This Row],[1W Return vs Nifty]]-AVERAGE(Table2[1W Return vs Nifty]))/_xlfn.STDEV.P(Table2[1W Return vs Nifty])</f>
        <v>-0.57515768704832027</v>
      </c>
      <c r="O401">
        <v>416.5</v>
      </c>
      <c r="P401">
        <v>428.36595132503999</v>
      </c>
      <c r="Q401">
        <v>396.527318658529</v>
      </c>
      <c r="R401">
        <v>42.996422031574198</v>
      </c>
      <c r="S401" s="1">
        <f>(Table2[[#This Row],[Close Price]]-Table2[[#This Row],[20D EMA]])/Table2[[#This Row],[20D EMA]]</f>
        <v>-2.9291716686674643E-2</v>
      </c>
      <c r="T401" s="1">
        <f>(Table2[[#This Row],[Close Price]]-Table2[[#This Row],[50D EMA]])/Table2[[#This Row],[50D EMA]]</f>
        <v>-5.6180822146573835E-2</v>
      </c>
      <c r="U401" s="1">
        <f>(Table2[[#This Row],[Close Price]]-Table2[[#This Row],[200D EMA]])/Table2[[#This Row],[200D EMA]]</f>
        <v>1.9601881070303979E-2</v>
      </c>
      <c r="V401">
        <v>0.291845028053073</v>
      </c>
      <c r="W401">
        <v>394.6</v>
      </c>
      <c r="X401">
        <v>410.4</v>
      </c>
      <c r="Y401">
        <v>394.6</v>
      </c>
      <c r="Z401">
        <v>419</v>
      </c>
      <c r="AA401">
        <v>394.6</v>
      </c>
      <c r="AB401">
        <v>423</v>
      </c>
      <c r="AC401" s="1">
        <f>(Table2[[#This Row],[Close Price]]/Table2[[#This Row],[Day Low]])-1</f>
        <v>2.4581855043081635E-2</v>
      </c>
      <c r="AD401" s="1">
        <f>(Table2[[#This Row],[Day High]]/Table2[[#This Row],[Close Price]])-1</f>
        <v>1.5087806084590483E-2</v>
      </c>
      <c r="AE401" s="1">
        <f>(Table2[[#This Row],[Close Price]]/Table2[[#This Row],[Current Week Low]])-1</f>
        <v>2.4581855043081635E-2</v>
      </c>
      <c r="AF401" s="1">
        <f>(Table2[[#This Row],[Current Week High]]/Table2[[#This Row],[Close Price]])-1</f>
        <v>3.6359139253029804E-2</v>
      </c>
      <c r="AG401" s="1">
        <f>(Table2[[#This Row],[Close Price]]/Table2[[#This Row],[Current Month Low]])-1</f>
        <v>2.4581855043081635E-2</v>
      </c>
      <c r="AH401" s="1">
        <f>(Table2[[#This Row],[Current Month High]]/Table2[[#This Row],[Close Price]])-1</f>
        <v>4.625278258718768E-2</v>
      </c>
      <c r="AI401">
        <v>28.122681177343502</v>
      </c>
      <c r="AJ401">
        <v>51.140186915887803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-0.03</v>
      </c>
      <c r="AM401" t="s">
        <v>3216</v>
      </c>
      <c r="AN401">
        <v>-0.79</v>
      </c>
      <c r="AO401" t="s">
        <v>3216</v>
      </c>
      <c r="AP401">
        <v>6.9911232156865996E-2</v>
      </c>
      <c r="AQ401">
        <f>(Table2[[#This Row],[Sharpe Ratio]]-AVERAGE(Table2[Sharpe Ratio]))/_xlfn.STDEV.P(Table2[Sharpe Ratio])</f>
        <v>0.11605694498502694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545</v>
      </c>
      <c r="AT401">
        <f>_xlfn.RANK.AVG(Table2[[#This Row],[6M Return vs Nifty Z-Score]],Table2[6M Return vs Nifty Z-Score])</f>
        <v>325</v>
      </c>
      <c r="AU401">
        <f>_xlfn.RANK.AVG(Table2[[#This Row],[Sharpe Ratio Z-Score]],Table2[Sharpe Ratio Z-Score])</f>
        <v>314</v>
      </c>
      <c r="AV401">
        <f>(Table2[[#This Row],[Rank 1Y]]+Table2[[#This Row],[Rank 6M]]+Table2[[#This Row],[Rank Sharpe]])/3</f>
        <v>394.66666666666669</v>
      </c>
    </row>
    <row r="402" spans="1:48" x14ac:dyDescent="0.3">
      <c r="A402" t="s">
        <v>1418</v>
      </c>
      <c r="B402" t="s">
        <v>1419</v>
      </c>
      <c r="C402" t="s">
        <v>3156</v>
      </c>
      <c r="D402" t="s">
        <v>569</v>
      </c>
      <c r="E402">
        <v>7532.6960092149902</v>
      </c>
      <c r="F402">
        <v>701.35</v>
      </c>
      <c r="G402">
        <v>4.5621746087264601</v>
      </c>
      <c r="H402">
        <f>(Table2[[#This Row],[1Y Return vs Nifty]]-AVERAGE(Table2[1Y Return vs Nifty]))/_xlfn.STDEV.P(Table2[1Y Return vs Nifty])</f>
        <v>-0.29780186069338083</v>
      </c>
      <c r="I402">
        <v>1.7337242566407001</v>
      </c>
      <c r="J402">
        <f>(Table2[[#This Row],[1M Return vs Nifty]]-AVERAGE(Table2[1M Return vs Nifty]))/_xlfn.STDEV.P(Table2[1M Return vs Nifty])</f>
        <v>-0.32277471869204588</v>
      </c>
      <c r="K402">
        <v>13.518116092150001</v>
      </c>
      <c r="L402">
        <f>(Table2[[#This Row],[6M Return vs Nifty]]-AVERAGE(Table2[6M Return vs Nifty]))/_xlfn.STDEV.P(Table2[6M Return vs Nifty])</f>
        <v>0.22038300195984992</v>
      </c>
      <c r="M402">
        <v>5.2606860980606696</v>
      </c>
      <c r="N402">
        <f>(Table2[[#This Row],[1W Return vs Nifty]]-AVERAGE(Table2[1W Return vs Nifty]))/_xlfn.STDEV.P(Table2[1W Return vs Nifty])</f>
        <v>1.1419091442586646</v>
      </c>
      <c r="O402">
        <v>702.45</v>
      </c>
      <c r="P402">
        <v>713.82422766284196</v>
      </c>
      <c r="Q402">
        <v>659.63004229145099</v>
      </c>
      <c r="R402">
        <v>51.547609775665897</v>
      </c>
      <c r="S402" s="1">
        <f>(Table2[[#This Row],[Close Price]]-Table2[[#This Row],[20D EMA]])/Table2[[#This Row],[20D EMA]]</f>
        <v>-1.5659477542885936E-3</v>
      </c>
      <c r="T402" s="1">
        <f>(Table2[[#This Row],[Close Price]]-Table2[[#This Row],[50D EMA]])/Table2[[#This Row],[50D EMA]]</f>
        <v>-1.7475209133324413E-2</v>
      </c>
      <c r="U402" s="1">
        <f>(Table2[[#This Row],[Close Price]]-Table2[[#This Row],[200D EMA]])/Table2[[#This Row],[200D EMA]]</f>
        <v>6.3247510018828834E-2</v>
      </c>
      <c r="V402">
        <v>0.40459097272673999</v>
      </c>
      <c r="W402">
        <v>694.6</v>
      </c>
      <c r="X402">
        <v>719</v>
      </c>
      <c r="Y402">
        <v>682.2</v>
      </c>
      <c r="Z402">
        <v>719.9</v>
      </c>
      <c r="AA402">
        <v>675.15</v>
      </c>
      <c r="AB402">
        <v>719.9</v>
      </c>
      <c r="AC402" s="1">
        <f>(Table2[[#This Row],[Close Price]]/Table2[[#This Row],[Day Low]])-1</f>
        <v>9.7178232076013948E-3</v>
      </c>
      <c r="AD402" s="1">
        <f>(Table2[[#This Row],[Day High]]/Table2[[#This Row],[Close Price]])-1</f>
        <v>2.5165751764454125E-2</v>
      </c>
      <c r="AE402" s="1">
        <f>(Table2[[#This Row],[Close Price]]/Table2[[#This Row],[Current Week Low]])-1</f>
        <v>2.8070946936382235E-2</v>
      </c>
      <c r="AF402" s="1">
        <f>(Table2[[#This Row],[Current Week High]]/Table2[[#This Row],[Close Price]])-1</f>
        <v>2.6448991231196928E-2</v>
      </c>
      <c r="AG402" s="1">
        <f>(Table2[[#This Row],[Close Price]]/Table2[[#This Row],[Current Month Low]])-1</f>
        <v>3.8806191216766761E-2</v>
      </c>
      <c r="AH402" s="1">
        <f>(Table2[[#This Row],[Current Month High]]/Table2[[#This Row],[Close Price]])-1</f>
        <v>2.6448991231196928E-2</v>
      </c>
      <c r="AI402">
        <v>13.923148214158401</v>
      </c>
      <c r="AJ402">
        <v>35.095829721660401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-0.11</v>
      </c>
      <c r="AM402" t="s">
        <v>3216</v>
      </c>
      <c r="AN402">
        <v>2.5499999999999998</v>
      </c>
      <c r="AO402" t="s">
        <v>3215</v>
      </c>
      <c r="AQ402">
        <f>(Table2[[#This Row],[Sharpe Ratio]]-AVERAGE(Table2[Sharpe Ratio]))/_xlfn.STDEV.P(Table2[Sharpe Ratio])</f>
        <v>-0.71880726243977788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407</v>
      </c>
      <c r="AT402">
        <f>_xlfn.RANK.AVG(Table2[[#This Row],[6M Return vs Nifty Z-Score]],Table2[6M Return vs Nifty Z-Score])</f>
        <v>237</v>
      </c>
      <c r="AU402">
        <f>_xlfn.RANK.AVG(Table2[[#This Row],[Sharpe Ratio Z-Score]],Table2[Sharpe Ratio Z-Score])</f>
        <v>541.5</v>
      </c>
      <c r="AV402">
        <f>(Table2[[#This Row],[Rank 1Y]]+Table2[[#This Row],[Rank 6M]]+Table2[[#This Row],[Rank Sharpe]])/3</f>
        <v>395.16666666666669</v>
      </c>
    </row>
    <row r="403" spans="1:48" x14ac:dyDescent="0.3">
      <c r="A403" t="s">
        <v>1158</v>
      </c>
      <c r="B403" t="s">
        <v>1159</v>
      </c>
      <c r="C403" t="s">
        <v>3159</v>
      </c>
      <c r="D403" t="s">
        <v>46</v>
      </c>
      <c r="E403">
        <v>10557.403934432001</v>
      </c>
      <c r="F403">
        <v>187.84</v>
      </c>
      <c r="G403">
        <v>20.018195937271202</v>
      </c>
      <c r="H403">
        <f>(Table2[[#This Row],[1Y Return vs Nifty]]-AVERAGE(Table2[1Y Return vs Nifty]))/_xlfn.STDEV.P(Table2[1Y Return vs Nifty])</f>
        <v>-1.5873510281475104E-2</v>
      </c>
      <c r="I403">
        <v>5.5965115206920197</v>
      </c>
      <c r="J403">
        <f>(Table2[[#This Row],[1M Return vs Nifty]]-AVERAGE(Table2[1M Return vs Nifty]))/_xlfn.STDEV.P(Table2[1M Return vs Nifty])</f>
        <v>5.2561241471640659E-2</v>
      </c>
      <c r="K403">
        <v>-25.252549419366101</v>
      </c>
      <c r="L403">
        <f>(Table2[[#This Row],[6M Return vs Nifty]]-AVERAGE(Table2[6M Return vs Nifty]))/_xlfn.STDEV.P(Table2[6M Return vs Nifty])</f>
        <v>-1.0552891605033421</v>
      </c>
      <c r="M403">
        <v>-0.83102478151109405</v>
      </c>
      <c r="N403">
        <f>(Table2[[#This Row],[1W Return vs Nifty]]-AVERAGE(Table2[1W Return vs Nifty]))/_xlfn.STDEV.P(Table2[1W Return vs Nifty])</f>
        <v>-0.42467768118553662</v>
      </c>
      <c r="O403">
        <v>191.57</v>
      </c>
      <c r="P403">
        <v>201.70033347935799</v>
      </c>
      <c r="Q403">
        <v>210.29509665022599</v>
      </c>
      <c r="R403">
        <v>44.9062194222683</v>
      </c>
      <c r="S403" s="1">
        <f>(Table2[[#This Row],[Close Price]]-Table2[[#This Row],[20D EMA]])/Table2[[#This Row],[20D EMA]]</f>
        <v>-1.9470689565171947E-2</v>
      </c>
      <c r="T403" s="1">
        <f>(Table2[[#This Row],[Close Price]]-Table2[[#This Row],[50D EMA]])/Table2[[#This Row],[50D EMA]]</f>
        <v>-6.8717454454662347E-2</v>
      </c>
      <c r="U403" s="1">
        <f>(Table2[[#This Row],[Close Price]]-Table2[[#This Row],[200D EMA]])/Table2[[#This Row],[200D EMA]]</f>
        <v>-0.10677898347565609</v>
      </c>
      <c r="V403">
        <v>0.65357304121131798</v>
      </c>
      <c r="W403">
        <v>187.21</v>
      </c>
      <c r="X403">
        <v>193.69</v>
      </c>
      <c r="Y403">
        <v>187.21</v>
      </c>
      <c r="Z403">
        <v>199.24</v>
      </c>
      <c r="AA403">
        <v>187.21</v>
      </c>
      <c r="AB403">
        <v>199.24</v>
      </c>
      <c r="AC403" s="1">
        <f>(Table2[[#This Row],[Close Price]]/Table2[[#This Row],[Day Low]])-1</f>
        <v>3.3652048501682241E-3</v>
      </c>
      <c r="AD403" s="1">
        <f>(Table2[[#This Row],[Day High]]/Table2[[#This Row],[Close Price]])-1</f>
        <v>3.1143526405451372E-2</v>
      </c>
      <c r="AE403" s="1">
        <f>(Table2[[#This Row],[Close Price]]/Table2[[#This Row],[Current Week Low]])-1</f>
        <v>3.3652048501682241E-3</v>
      </c>
      <c r="AF403" s="1">
        <f>(Table2[[#This Row],[Current Week High]]/Table2[[#This Row],[Close Price]])-1</f>
        <v>6.068994889267465E-2</v>
      </c>
      <c r="AG403" s="1">
        <f>(Table2[[#This Row],[Close Price]]/Table2[[#This Row],[Current Month Low]])-1</f>
        <v>3.3652048501682241E-3</v>
      </c>
      <c r="AH403" s="1">
        <f>(Table2[[#This Row],[Current Month High]]/Table2[[#This Row],[Close Price]])-1</f>
        <v>6.068994889267465E-2</v>
      </c>
      <c r="AI403">
        <v>61.786626916524597</v>
      </c>
      <c r="AJ403">
        <v>46.5782286383144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-7.0000000000000007E-2</v>
      </c>
      <c r="AM403" t="s">
        <v>3216</v>
      </c>
      <c r="AN403">
        <v>4.6399999999999997</v>
      </c>
      <c r="AO403" t="s">
        <v>3215</v>
      </c>
      <c r="AP403">
        <v>0.108194163549717</v>
      </c>
      <c r="AQ403">
        <f>(Table2[[#This Row],[Sharpe Ratio]]-AVERAGE(Table2[Sharpe Ratio]))/_xlfn.STDEV.P(Table2[Sharpe Ratio])</f>
        <v>0.5732230996806974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304</v>
      </c>
      <c r="AT403">
        <f>_xlfn.RANK.AVG(Table2[[#This Row],[6M Return vs Nifty Z-Score]],Table2[6M Return vs Nifty Z-Score])</f>
        <v>682</v>
      </c>
      <c r="AU403">
        <f>_xlfn.RANK.AVG(Table2[[#This Row],[Sharpe Ratio Z-Score]],Table2[Sharpe Ratio Z-Score])</f>
        <v>200</v>
      </c>
      <c r="AV403">
        <f>(Table2[[#This Row],[Rank 1Y]]+Table2[[#This Row],[Rank 6M]]+Table2[[#This Row],[Rank Sharpe]])/3</f>
        <v>395.33333333333331</v>
      </c>
    </row>
    <row r="404" spans="1:48" x14ac:dyDescent="0.3">
      <c r="A404" t="s">
        <v>962</v>
      </c>
      <c r="B404" t="s">
        <v>963</v>
      </c>
      <c r="C404" t="s">
        <v>3170</v>
      </c>
      <c r="D404" t="s">
        <v>477</v>
      </c>
      <c r="E404">
        <v>15331.061099160001</v>
      </c>
      <c r="F404">
        <v>5000.3500000000004</v>
      </c>
      <c r="G404">
        <v>-6.52071479068037</v>
      </c>
      <c r="H404">
        <f>(Table2[[#This Row],[1Y Return vs Nifty]]-AVERAGE(Table2[1Y Return vs Nifty]))/_xlfn.STDEV.P(Table2[1Y Return vs Nifty])</f>
        <v>-0.49996130779518938</v>
      </c>
      <c r="I404">
        <v>6.0358254133176201</v>
      </c>
      <c r="J404">
        <f>(Table2[[#This Row],[1M Return vs Nifty]]-AVERAGE(Table2[1M Return vs Nifty]))/_xlfn.STDEV.P(Table2[1M Return vs Nifty])</f>
        <v>9.5248112487399963E-2</v>
      </c>
      <c r="K404">
        <v>9.0248783668974699</v>
      </c>
      <c r="L404">
        <f>(Table2[[#This Row],[6M Return vs Nifty]]-AVERAGE(Table2[6M Return vs Nifty]))/_xlfn.STDEV.P(Table2[6M Return vs Nifty])</f>
        <v>7.2541890392354744E-2</v>
      </c>
      <c r="M404">
        <v>6.8957080895782097</v>
      </c>
      <c r="N404">
        <f>(Table2[[#This Row],[1W Return vs Nifty]]-AVERAGE(Table2[1W Return vs Nifty]))/_xlfn.STDEV.P(Table2[1W Return vs Nifty])</f>
        <v>1.5623827947420541</v>
      </c>
      <c r="O404">
        <v>4982.45</v>
      </c>
      <c r="P404">
        <v>5071.0923477607403</v>
      </c>
      <c r="Q404">
        <v>4924.7293811110403</v>
      </c>
      <c r="R404">
        <v>52.1470173663498</v>
      </c>
      <c r="S404" s="1">
        <f>(Table2[[#This Row],[Close Price]]-Table2[[#This Row],[20D EMA]])/Table2[[#This Row],[20D EMA]]</f>
        <v>3.5926100613153261E-3</v>
      </c>
      <c r="T404" s="1">
        <f>(Table2[[#This Row],[Close Price]]-Table2[[#This Row],[50D EMA]])/Table2[[#This Row],[50D EMA]]</f>
        <v>-1.3950120192935915E-2</v>
      </c>
      <c r="U404" s="1">
        <f>(Table2[[#This Row],[Close Price]]-Table2[[#This Row],[200D EMA]])/Table2[[#This Row],[200D EMA]]</f>
        <v>1.5355284125662904E-2</v>
      </c>
      <c r="V404">
        <v>1.4894695203380299</v>
      </c>
      <c r="W404">
        <v>4955.5</v>
      </c>
      <c r="X404">
        <v>5177.75</v>
      </c>
      <c r="Y404">
        <v>4839.1000000000004</v>
      </c>
      <c r="Z404">
        <v>5248.95</v>
      </c>
      <c r="AA404">
        <v>4757.3</v>
      </c>
      <c r="AB404">
        <v>5248.95</v>
      </c>
      <c r="AC404" s="1">
        <f>(Table2[[#This Row],[Close Price]]/Table2[[#This Row],[Day Low]])-1</f>
        <v>9.0505498940571805E-3</v>
      </c>
      <c r="AD404" s="1">
        <f>(Table2[[#This Row],[Day High]]/Table2[[#This Row],[Close Price]])-1</f>
        <v>3.5477516573839685E-2</v>
      </c>
      <c r="AE404" s="1">
        <f>(Table2[[#This Row],[Close Price]]/Table2[[#This Row],[Current Week Low]])-1</f>
        <v>3.3322312000165333E-2</v>
      </c>
      <c r="AF404" s="1">
        <f>(Table2[[#This Row],[Current Week High]]/Table2[[#This Row],[Close Price]])-1</f>
        <v>4.9716519843610918E-2</v>
      </c>
      <c r="AG404" s="1">
        <f>(Table2[[#This Row],[Close Price]]/Table2[[#This Row],[Current Month Low]])-1</f>
        <v>5.1089903937107328E-2</v>
      </c>
      <c r="AH404" s="1">
        <f>(Table2[[#This Row],[Current Month High]]/Table2[[#This Row],[Close Price]])-1</f>
        <v>4.9716519843610918E-2</v>
      </c>
      <c r="AI404">
        <v>19.168658193926401</v>
      </c>
      <c r="AJ404">
        <v>24.3558816214872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-0.03</v>
      </c>
      <c r="AM404" t="s">
        <v>3216</v>
      </c>
      <c r="AN404">
        <v>3.43</v>
      </c>
      <c r="AO404" t="s">
        <v>3215</v>
      </c>
      <c r="AP404">
        <v>3.8271371649943001E-2</v>
      </c>
      <c r="AQ404">
        <f>(Table2[[#This Row],[Sharpe Ratio]]-AVERAGE(Table2[Sharpe Ratio]))/_xlfn.STDEV.P(Table2[Sharpe Ratio])</f>
        <v>-0.26177915159347442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496</v>
      </c>
      <c r="AT404">
        <f>_xlfn.RANK.AVG(Table2[[#This Row],[6M Return vs Nifty Z-Score]],Table2[6M Return vs Nifty Z-Score])</f>
        <v>277</v>
      </c>
      <c r="AU404">
        <f>_xlfn.RANK.AVG(Table2[[#This Row],[Sharpe Ratio Z-Score]],Table2[Sharpe Ratio Z-Score])</f>
        <v>414</v>
      </c>
      <c r="AV404">
        <f>(Table2[[#This Row],[Rank 1Y]]+Table2[[#This Row],[Rank 6M]]+Table2[[#This Row],[Rank Sharpe]])/3</f>
        <v>395.66666666666669</v>
      </c>
    </row>
    <row r="405" spans="1:48" x14ac:dyDescent="0.3">
      <c r="A405" t="s">
        <v>752</v>
      </c>
      <c r="B405" t="s">
        <v>753</v>
      </c>
      <c r="C405" t="s">
        <v>3168</v>
      </c>
      <c r="D405" t="s">
        <v>243</v>
      </c>
      <c r="E405">
        <v>22463.08141744</v>
      </c>
      <c r="F405">
        <v>359.2</v>
      </c>
      <c r="G405">
        <v>24.694416437902699</v>
      </c>
      <c r="H405">
        <f>(Table2[[#This Row],[1Y Return vs Nifty]]-AVERAGE(Table2[1Y Return vs Nifty]))/_xlfn.STDEV.P(Table2[1Y Return vs Nifty])</f>
        <v>6.9423934894184747E-2</v>
      </c>
      <c r="I405">
        <v>-4.5548394108801302</v>
      </c>
      <c r="J405">
        <f>(Table2[[#This Row],[1M Return vs Nifty]]-AVERAGE(Table2[1M Return vs Nifty]))/_xlfn.STDEV.P(Table2[1M Return vs Nifty])</f>
        <v>-0.9338164149732644</v>
      </c>
      <c r="K405">
        <v>-33.999492466220097</v>
      </c>
      <c r="L405">
        <f>(Table2[[#This Row],[6M Return vs Nifty]]-AVERAGE(Table2[6M Return vs Nifty]))/_xlfn.STDEV.P(Table2[6M Return vs Nifty])</f>
        <v>-1.3430900430599821</v>
      </c>
      <c r="M405">
        <v>-3.1392040602370201</v>
      </c>
      <c r="N405">
        <f>(Table2[[#This Row],[1W Return vs Nifty]]-AVERAGE(Table2[1W Return vs Nifty]))/_xlfn.STDEV.P(Table2[1W Return vs Nifty])</f>
        <v>-1.0182651511590839</v>
      </c>
      <c r="O405">
        <v>371.7</v>
      </c>
      <c r="P405">
        <v>382.34003723898002</v>
      </c>
      <c r="Q405">
        <v>379.41209153137299</v>
      </c>
      <c r="R405">
        <v>39.366333499900797</v>
      </c>
      <c r="S405" s="1">
        <f>(Table2[[#This Row],[Close Price]]-Table2[[#This Row],[20D EMA]])/Table2[[#This Row],[20D EMA]]</f>
        <v>-3.3629270917406515E-2</v>
      </c>
      <c r="T405" s="1">
        <f>(Table2[[#This Row],[Close Price]]-Table2[[#This Row],[50D EMA]])/Table2[[#This Row],[50D EMA]]</f>
        <v>-6.0522139941406254E-2</v>
      </c>
      <c r="U405" s="1">
        <f>(Table2[[#This Row],[Close Price]]-Table2[[#This Row],[200D EMA]])/Table2[[#This Row],[200D EMA]]</f>
        <v>-5.3272133341332108E-2</v>
      </c>
      <c r="V405">
        <v>0.780607230358488</v>
      </c>
      <c r="W405">
        <v>355.25</v>
      </c>
      <c r="X405">
        <v>373.45</v>
      </c>
      <c r="Y405">
        <v>354.5</v>
      </c>
      <c r="Z405">
        <v>379</v>
      </c>
      <c r="AA405">
        <v>354.5</v>
      </c>
      <c r="AB405">
        <v>380.1</v>
      </c>
      <c r="AC405" s="1">
        <f>(Table2[[#This Row],[Close Price]]/Table2[[#This Row],[Day Low]])-1</f>
        <v>1.1118930330753063E-2</v>
      </c>
      <c r="AD405" s="1">
        <f>(Table2[[#This Row],[Day High]]/Table2[[#This Row],[Close Price]])-1</f>
        <v>3.9671492204899739E-2</v>
      </c>
      <c r="AE405" s="1">
        <f>(Table2[[#This Row],[Close Price]]/Table2[[#This Row],[Current Week Low]])-1</f>
        <v>1.3258110014104263E-2</v>
      </c>
      <c r="AF405" s="1">
        <f>(Table2[[#This Row],[Current Week High]]/Table2[[#This Row],[Close Price]])-1</f>
        <v>5.5122494432071401E-2</v>
      </c>
      <c r="AG405" s="1">
        <f>(Table2[[#This Row],[Close Price]]/Table2[[#This Row],[Current Month Low]])-1</f>
        <v>1.3258110014104263E-2</v>
      </c>
      <c r="AH405" s="1">
        <f>(Table2[[#This Row],[Current Month High]]/Table2[[#This Row],[Close Price]])-1</f>
        <v>5.8184855233853083E-2</v>
      </c>
      <c r="AI405">
        <v>39.810690423162498</v>
      </c>
      <c r="AJ405">
        <v>61.474488649134599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-7.0000000000000007E-2</v>
      </c>
      <c r="AM405" t="s">
        <v>3216</v>
      </c>
      <c r="AN405">
        <v>-4.16</v>
      </c>
      <c r="AO405" t="s">
        <v>3216</v>
      </c>
      <c r="AP405">
        <v>0.10914883606065599</v>
      </c>
      <c r="AQ405">
        <f>(Table2[[#This Row],[Sharpe Ratio]]-AVERAGE(Table2[Sharpe Ratio]))/_xlfn.STDEV.P(Table2[Sharpe Ratio])</f>
        <v>0.58462358404645687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274</v>
      </c>
      <c r="AT405">
        <f>_xlfn.RANK.AVG(Table2[[#This Row],[6M Return vs Nifty Z-Score]],Table2[6M Return vs Nifty Z-Score])</f>
        <v>718</v>
      </c>
      <c r="AU405">
        <f>_xlfn.RANK.AVG(Table2[[#This Row],[Sharpe Ratio Z-Score]],Table2[Sharpe Ratio Z-Score])</f>
        <v>197</v>
      </c>
      <c r="AV405">
        <f>(Table2[[#This Row],[Rank 1Y]]+Table2[[#This Row],[Rank 6M]]+Table2[[#This Row],[Rank Sharpe]])/3</f>
        <v>396.33333333333331</v>
      </c>
    </row>
    <row r="406" spans="1:48" x14ac:dyDescent="0.3">
      <c r="A406" t="s">
        <v>699</v>
      </c>
      <c r="B406" t="s">
        <v>700</v>
      </c>
      <c r="C406" t="s">
        <v>3156</v>
      </c>
      <c r="D406" t="s">
        <v>512</v>
      </c>
      <c r="E406">
        <v>25683.227545599999</v>
      </c>
      <c r="F406">
        <v>2848</v>
      </c>
      <c r="G406">
        <v>-17.771260053616199</v>
      </c>
      <c r="H406">
        <f>(Table2[[#This Row],[1Y Return vs Nifty]]-AVERAGE(Table2[1Y Return vs Nifty]))/_xlfn.STDEV.P(Table2[1Y Return vs Nifty])</f>
        <v>-0.70517891197616289</v>
      </c>
      <c r="I406">
        <v>17.096313319744201</v>
      </c>
      <c r="J406">
        <f>(Table2[[#This Row],[1M Return vs Nifty]]-AVERAGE(Table2[1M Return vs Nifty]))/_xlfn.STDEV.P(Table2[1M Return vs Nifty])</f>
        <v>1.1699640014187118</v>
      </c>
      <c r="K406">
        <v>2.4831860172399201</v>
      </c>
      <c r="L406">
        <f>(Table2[[#This Row],[6M Return vs Nifty]]-AVERAGE(Table2[6M Return vs Nifty]))/_xlfn.STDEV.P(Table2[6M Return vs Nifty])</f>
        <v>-0.1426995741468037</v>
      </c>
      <c r="M406">
        <v>-6.0720228309075202</v>
      </c>
      <c r="N406">
        <f>(Table2[[#This Row],[1W Return vs Nifty]]-AVERAGE(Table2[1W Return vs Nifty]))/_xlfn.STDEV.P(Table2[1W Return vs Nifty])</f>
        <v>-1.7724892662521576</v>
      </c>
      <c r="O406">
        <v>2896.41</v>
      </c>
      <c r="P406">
        <v>2759.9860439583499</v>
      </c>
      <c r="Q406">
        <v>2596.9149302370802</v>
      </c>
      <c r="R406">
        <v>41.741322031679502</v>
      </c>
      <c r="S406" s="1">
        <f>(Table2[[#This Row],[Close Price]]-Table2[[#This Row],[20D EMA]])/Table2[[#This Row],[20D EMA]]</f>
        <v>-1.671379397253837E-2</v>
      </c>
      <c r="T406" s="1">
        <f>(Table2[[#This Row],[Close Price]]-Table2[[#This Row],[50D EMA]])/Table2[[#This Row],[50D EMA]]</f>
        <v>3.1889275757141573E-2</v>
      </c>
      <c r="U406" s="1">
        <f>(Table2[[#This Row],[Close Price]]-Table2[[#This Row],[200D EMA]])/Table2[[#This Row],[200D EMA]]</f>
        <v>9.668590481706596E-2</v>
      </c>
      <c r="V406">
        <v>0.64207929862512103</v>
      </c>
      <c r="W406">
        <v>2832</v>
      </c>
      <c r="X406">
        <v>2974.6</v>
      </c>
      <c r="Y406">
        <v>2832</v>
      </c>
      <c r="Z406">
        <v>3074.9</v>
      </c>
      <c r="AA406">
        <v>2832</v>
      </c>
      <c r="AB406">
        <v>3100</v>
      </c>
      <c r="AC406" s="1">
        <f>(Table2[[#This Row],[Close Price]]/Table2[[#This Row],[Day Low]])-1</f>
        <v>5.6497175141243527E-3</v>
      </c>
      <c r="AD406" s="1">
        <f>(Table2[[#This Row],[Day High]]/Table2[[#This Row],[Close Price]])-1</f>
        <v>4.4452247191011152E-2</v>
      </c>
      <c r="AE406" s="1">
        <f>(Table2[[#This Row],[Close Price]]/Table2[[#This Row],[Current Week Low]])-1</f>
        <v>5.6497175141243527E-3</v>
      </c>
      <c r="AF406" s="1">
        <f>(Table2[[#This Row],[Current Week High]]/Table2[[#This Row],[Close Price]])-1</f>
        <v>7.9669943820224853E-2</v>
      </c>
      <c r="AG406" s="1">
        <f>(Table2[[#This Row],[Close Price]]/Table2[[#This Row],[Current Month Low]])-1</f>
        <v>5.6497175141243527E-3</v>
      </c>
      <c r="AH406" s="1">
        <f>(Table2[[#This Row],[Current Month High]]/Table2[[#This Row],[Close Price]])-1</f>
        <v>8.8483146067415808E-2</v>
      </c>
      <c r="AI406">
        <v>36.797752808988697</v>
      </c>
      <c r="AJ406">
        <v>40.641975308641904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0.06</v>
      </c>
      <c r="AM406" t="s">
        <v>3215</v>
      </c>
      <c r="AN406">
        <v>-3.87</v>
      </c>
      <c r="AO406" t="s">
        <v>3216</v>
      </c>
      <c r="AP406">
        <v>9.0792549951804996E-2</v>
      </c>
      <c r="AQ406">
        <f>(Table2[[#This Row],[Sharpe Ratio]]-AVERAGE(Table2[Sharpe Ratio]))/_xlfn.STDEV.P(Table2[Sharpe Ratio])</f>
        <v>0.36541694470211267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-1.0849868062542996</v>
      </c>
      <c r="AS406">
        <f>_xlfn.RANK.AVG(Table2[[#This Row],[1Y Return vs Nifty Z-Score]],Table2[1Y Return vs Nifty Z-Score])</f>
        <v>579</v>
      </c>
      <c r="AT406">
        <f>_xlfn.RANK.AVG(Table2[[#This Row],[6M Return vs Nifty Z-Score]],Table2[6M Return vs Nifty Z-Score])</f>
        <v>360</v>
      </c>
      <c r="AU406">
        <f>_xlfn.RANK.AVG(Table2[[#This Row],[Sharpe Ratio Z-Score]],Table2[Sharpe Ratio Z-Score])</f>
        <v>251</v>
      </c>
      <c r="AV406">
        <f>(Table2[[#This Row],[Rank 1Y]]+Table2[[#This Row],[Rank 6M]]+Table2[[#This Row],[Rank Sharpe]])/3</f>
        <v>396.66666666666669</v>
      </c>
    </row>
    <row r="407" spans="1:48" x14ac:dyDescent="0.3">
      <c r="A407" t="s">
        <v>274</v>
      </c>
      <c r="B407" t="s">
        <v>275</v>
      </c>
      <c r="C407" t="s">
        <v>3156</v>
      </c>
      <c r="D407" t="s">
        <v>43</v>
      </c>
      <c r="E407">
        <v>94547.602444295</v>
      </c>
      <c r="F407">
        <v>1910.15</v>
      </c>
      <c r="G407">
        <v>15.4340726812746</v>
      </c>
      <c r="H407">
        <f>(Table2[[#This Row],[1Y Return vs Nifty]]-AVERAGE(Table2[1Y Return vs Nifty]))/_xlfn.STDEV.P(Table2[1Y Return vs Nifty])</f>
        <v>-9.9491039021626079E-2</v>
      </c>
      <c r="I407">
        <v>-5.8995046501820099</v>
      </c>
      <c r="J407">
        <f>(Table2[[#This Row],[1M Return vs Nifty]]-AVERAGE(Table2[1M Return vs Nifty]))/_xlfn.STDEV.P(Table2[1M Return vs Nifty])</f>
        <v>-1.0644736798423553</v>
      </c>
      <c r="K407">
        <v>2.6182955076238401</v>
      </c>
      <c r="L407">
        <f>(Table2[[#This Row],[6M Return vs Nifty]]-AVERAGE(Table2[6M Return vs Nifty]))/_xlfn.STDEV.P(Table2[6M Return vs Nifty])</f>
        <v>-0.13825406325620113</v>
      </c>
      <c r="M407">
        <v>-0.380091235641842</v>
      </c>
      <c r="N407">
        <f>(Table2[[#This Row],[1W Return vs Nifty]]-AVERAGE(Table2[1W Return vs Nifty]))/_xlfn.STDEV.P(Table2[1W Return vs Nifty])</f>
        <v>-0.30871246778734773</v>
      </c>
      <c r="O407">
        <v>1963.89</v>
      </c>
      <c r="P407">
        <v>2015.71422907084</v>
      </c>
      <c r="Q407">
        <v>1844.16380922947</v>
      </c>
      <c r="R407">
        <v>38.542492505546001</v>
      </c>
      <c r="S407" s="1">
        <f>(Table2[[#This Row],[Close Price]]-Table2[[#This Row],[20D EMA]])/Table2[[#This Row],[20D EMA]]</f>
        <v>-2.7364058068425425E-2</v>
      </c>
      <c r="T407" s="1">
        <f>(Table2[[#This Row],[Close Price]]-Table2[[#This Row],[50D EMA]])/Table2[[#This Row],[50D EMA]]</f>
        <v>-5.2370632477749895E-2</v>
      </c>
      <c r="U407" s="1">
        <f>(Table2[[#This Row],[Close Price]]-Table2[[#This Row],[200D EMA]])/Table2[[#This Row],[200D EMA]]</f>
        <v>3.578108974934311E-2</v>
      </c>
      <c r="V407">
        <v>0.75651197387931801</v>
      </c>
      <c r="W407">
        <v>1897.95</v>
      </c>
      <c r="X407">
        <v>1923.5</v>
      </c>
      <c r="Y407">
        <v>1843.85</v>
      </c>
      <c r="Z407">
        <v>2003.75</v>
      </c>
      <c r="AA407">
        <v>1843.85</v>
      </c>
      <c r="AB407">
        <v>2003.75</v>
      </c>
      <c r="AC407" s="1">
        <f>(Table2[[#This Row],[Close Price]]/Table2[[#This Row],[Day Low]])-1</f>
        <v>6.4279880924156263E-3</v>
      </c>
      <c r="AD407" s="1">
        <f>(Table2[[#This Row],[Day High]]/Table2[[#This Row],[Close Price]])-1</f>
        <v>6.9889799230427041E-3</v>
      </c>
      <c r="AE407" s="1">
        <f>(Table2[[#This Row],[Close Price]]/Table2[[#This Row],[Current Week Low]])-1</f>
        <v>3.5957371803563287E-2</v>
      </c>
      <c r="AF407" s="1">
        <f>(Table2[[#This Row],[Current Week High]]/Table2[[#This Row],[Close Price]])-1</f>
        <v>4.9001387325602552E-2</v>
      </c>
      <c r="AG407" s="1">
        <f>(Table2[[#This Row],[Close Price]]/Table2[[#This Row],[Current Month Low]])-1</f>
        <v>3.5957371803563287E-2</v>
      </c>
      <c r="AH407" s="1">
        <f>(Table2[[#This Row],[Current Month High]]/Table2[[#This Row],[Close Price]])-1</f>
        <v>4.9001387325602552E-2</v>
      </c>
      <c r="AI407">
        <v>20.508860560688898</v>
      </c>
      <c r="AJ407">
        <v>42.975299401197603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-0.11</v>
      </c>
      <c r="AM407" t="s">
        <v>3216</v>
      </c>
      <c r="AN407">
        <v>-2.4900000000000002</v>
      </c>
      <c r="AO407" t="s">
        <v>3216</v>
      </c>
      <c r="AP407">
        <v>2.6519908903610001E-3</v>
      </c>
      <c r="AQ407">
        <f>(Table2[[#This Row],[Sharpe Ratio]]-AVERAGE(Table2[Sharpe Ratio]))/_xlfn.STDEV.P(Table2[Sharpe Ratio])</f>
        <v>-0.68713778380991797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328</v>
      </c>
      <c r="AT407">
        <f>_xlfn.RANK.AVG(Table2[[#This Row],[6M Return vs Nifty Z-Score]],Table2[6M Return vs Nifty Z-Score])</f>
        <v>356</v>
      </c>
      <c r="AU407">
        <f>_xlfn.RANK.AVG(Table2[[#This Row],[Sharpe Ratio Z-Score]],Table2[Sharpe Ratio Z-Score])</f>
        <v>511</v>
      </c>
      <c r="AV407">
        <f>(Table2[[#This Row],[Rank 1Y]]+Table2[[#This Row],[Rank 6M]]+Table2[[#This Row],[Rank Sharpe]])/3</f>
        <v>398.33333333333331</v>
      </c>
    </row>
    <row r="408" spans="1:48" x14ac:dyDescent="0.3">
      <c r="A408" t="s">
        <v>67</v>
      </c>
      <c r="B408" t="s">
        <v>68</v>
      </c>
      <c r="C408" t="s">
        <v>3163</v>
      </c>
      <c r="D408" t="s">
        <v>69</v>
      </c>
      <c r="E408">
        <v>338071.07733139</v>
      </c>
      <c r="F408">
        <v>2929.1</v>
      </c>
      <c r="G408">
        <v>5.4122868754508602</v>
      </c>
      <c r="H408">
        <f>(Table2[[#This Row],[1Y Return vs Nifty]]-AVERAGE(Table2[1Y Return vs Nifty]))/_xlfn.STDEV.P(Table2[1Y Return vs Nifty])</f>
        <v>-0.28229523425130271</v>
      </c>
      <c r="I408">
        <v>2.12420483751051</v>
      </c>
      <c r="J408">
        <f>(Table2[[#This Row],[1M Return vs Nifty]]-AVERAGE(Table2[1M Return vs Nifty]))/_xlfn.STDEV.P(Table2[1M Return vs Nifty])</f>
        <v>-0.28483284052805674</v>
      </c>
      <c r="K408">
        <v>-5.8793615370760497</v>
      </c>
      <c r="L408">
        <f>(Table2[[#This Row],[6M Return vs Nifty]]-AVERAGE(Table2[6M Return vs Nifty]))/_xlfn.STDEV.P(Table2[6M Return vs Nifty])</f>
        <v>-0.4178526823426596</v>
      </c>
      <c r="M408">
        <v>0.77902281810499396</v>
      </c>
      <c r="N408">
        <f>(Table2[[#This Row],[1W Return vs Nifty]]-AVERAGE(Table2[1W Return vs Nifty]))/_xlfn.STDEV.P(Table2[1W Return vs Nifty])</f>
        <v>-1.0626619380394714E-2</v>
      </c>
      <c r="O408">
        <v>2951.46</v>
      </c>
      <c r="P408">
        <v>2997.8043009141502</v>
      </c>
      <c r="Q408">
        <v>3000.59876306161</v>
      </c>
      <c r="R408">
        <v>48.382074090409901</v>
      </c>
      <c r="S408" s="1">
        <f>(Table2[[#This Row],[Close Price]]-Table2[[#This Row],[20D EMA]])/Table2[[#This Row],[20D EMA]]</f>
        <v>-7.5759115827421439E-3</v>
      </c>
      <c r="T408" s="1">
        <f>(Table2[[#This Row],[Close Price]]-Table2[[#This Row],[50D EMA]])/Table2[[#This Row],[50D EMA]]</f>
        <v>-2.291820746711171E-2</v>
      </c>
      <c r="U408" s="1">
        <f>(Table2[[#This Row],[Close Price]]-Table2[[#This Row],[200D EMA]])/Table2[[#This Row],[200D EMA]]</f>
        <v>-2.3828165212151718E-2</v>
      </c>
      <c r="V408">
        <v>0.92517875656575499</v>
      </c>
      <c r="W408">
        <v>2911.25</v>
      </c>
      <c r="X408">
        <v>2995</v>
      </c>
      <c r="Y408">
        <v>2857.75</v>
      </c>
      <c r="Z408">
        <v>3070</v>
      </c>
      <c r="AA408">
        <v>2857.75</v>
      </c>
      <c r="AB408">
        <v>3070</v>
      </c>
      <c r="AC408" s="1">
        <f>(Table2[[#This Row],[Close Price]]/Table2[[#This Row],[Day Low]])-1</f>
        <v>6.131386861313759E-3</v>
      </c>
      <c r="AD408" s="1">
        <f>(Table2[[#This Row],[Day High]]/Table2[[#This Row],[Close Price]])-1</f>
        <v>2.249837834147006E-2</v>
      </c>
      <c r="AE408" s="1">
        <f>(Table2[[#This Row],[Close Price]]/Table2[[#This Row],[Current Week Low]])-1</f>
        <v>2.4967194471174903E-2</v>
      </c>
      <c r="AF408" s="1">
        <f>(Table2[[#This Row],[Current Week High]]/Table2[[#This Row],[Close Price]])-1</f>
        <v>4.8103513024478461E-2</v>
      </c>
      <c r="AG408" s="1">
        <f>(Table2[[#This Row],[Close Price]]/Table2[[#This Row],[Current Month Low]])-1</f>
        <v>2.4967194471174903E-2</v>
      </c>
      <c r="AH408" s="1">
        <f>(Table2[[#This Row],[Current Month High]]/Table2[[#This Row],[Close Price]])-1</f>
        <v>4.8103513024478461E-2</v>
      </c>
      <c r="AI408">
        <v>27.817418319620302</v>
      </c>
      <c r="AJ408">
        <v>36.746031746031697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-0.06</v>
      </c>
      <c r="AM408" t="s">
        <v>3216</v>
      </c>
      <c r="AN408">
        <v>3.3</v>
      </c>
      <c r="AO408" t="s">
        <v>3215</v>
      </c>
      <c r="AP408">
        <v>6.3424038208186997E-2</v>
      </c>
      <c r="AQ408">
        <f>(Table2[[#This Row],[Sharpe Ratio]]-AVERAGE(Table2[Sharpe Ratio]))/_xlfn.STDEV.P(Table2[Sharpe Ratio])</f>
        <v>3.8588334186941006E-2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401</v>
      </c>
      <c r="AT408">
        <f>_xlfn.RANK.AVG(Table2[[#This Row],[6M Return vs Nifty Z-Score]],Table2[6M Return vs Nifty Z-Score])</f>
        <v>458</v>
      </c>
      <c r="AU408">
        <f>_xlfn.RANK.AVG(Table2[[#This Row],[Sharpe Ratio Z-Score]],Table2[Sharpe Ratio Z-Score])</f>
        <v>342</v>
      </c>
      <c r="AV408">
        <f>(Table2[[#This Row],[Rank 1Y]]+Table2[[#This Row],[Rank 6M]]+Table2[[#This Row],[Rank Sharpe]])/3</f>
        <v>400.33333333333331</v>
      </c>
    </row>
    <row r="409" spans="1:48" x14ac:dyDescent="0.3">
      <c r="A409" t="s">
        <v>302</v>
      </c>
      <c r="B409" t="s">
        <v>303</v>
      </c>
      <c r="C409" t="s">
        <v>3157</v>
      </c>
      <c r="D409" t="s">
        <v>304</v>
      </c>
      <c r="E409">
        <v>86047.878637279995</v>
      </c>
      <c r="F409">
        <v>326.2</v>
      </c>
      <c r="G409">
        <v>52.893344163454501</v>
      </c>
      <c r="H409">
        <f>(Table2[[#This Row],[1Y Return vs Nifty]]-AVERAGE(Table2[1Y Return vs Nifty]))/_xlfn.STDEV.P(Table2[1Y Return vs Nifty])</f>
        <v>0.58379157246769686</v>
      </c>
      <c r="I409">
        <v>-2.4194793915444999</v>
      </c>
      <c r="J409">
        <f>(Table2[[#This Row],[1M Return vs Nifty]]-AVERAGE(Table2[1M Return vs Nifty]))/_xlfn.STDEV.P(Table2[1M Return vs Nifty])</f>
        <v>-0.72632960600209373</v>
      </c>
      <c r="K409">
        <v>-11.5665928549687</v>
      </c>
      <c r="L409">
        <f>(Table2[[#This Row],[6M Return vs Nifty]]-AVERAGE(Table2[6M Return vs Nifty]))/_xlfn.STDEV.P(Table2[6M Return vs Nifty])</f>
        <v>-0.6049797945035158</v>
      </c>
      <c r="M409">
        <v>-0.50761704686528097</v>
      </c>
      <c r="N409">
        <f>(Table2[[#This Row],[1W Return vs Nifty]]-AVERAGE(Table2[1W Return vs Nifty]))/_xlfn.STDEV.P(Table2[1W Return vs Nifty])</f>
        <v>-0.34150789418170868</v>
      </c>
      <c r="O409">
        <v>352.7</v>
      </c>
      <c r="P409">
        <v>373.95202397743901</v>
      </c>
      <c r="Q409">
        <v>343.791610161444</v>
      </c>
      <c r="R409">
        <v>22.834408704427901</v>
      </c>
      <c r="S409" s="1">
        <f>(Table2[[#This Row],[Close Price]]-Table2[[#This Row],[20D EMA]])/Table2[[#This Row],[20D EMA]]</f>
        <v>-7.5134675361497025E-2</v>
      </c>
      <c r="T409" s="1">
        <f>(Table2[[#This Row],[Close Price]]-Table2[[#This Row],[50D EMA]])/Table2[[#This Row],[50D EMA]]</f>
        <v>-0.1276955890478613</v>
      </c>
      <c r="U409" s="1">
        <f>(Table2[[#This Row],[Close Price]]-Table2[[#This Row],[200D EMA]])/Table2[[#This Row],[200D EMA]]</f>
        <v>-5.116939925666894E-2</v>
      </c>
      <c r="V409">
        <v>0.68238279212448205</v>
      </c>
      <c r="W409">
        <v>324.25</v>
      </c>
      <c r="X409">
        <v>340.65</v>
      </c>
      <c r="Y409">
        <v>324.25</v>
      </c>
      <c r="Z409">
        <v>350</v>
      </c>
      <c r="AA409">
        <v>324.25</v>
      </c>
      <c r="AB409">
        <v>350</v>
      </c>
      <c r="AC409" s="1">
        <f>(Table2[[#This Row],[Close Price]]/Table2[[#This Row],[Day Low]])-1</f>
        <v>6.01387818041621E-3</v>
      </c>
      <c r="AD409" s="1">
        <f>(Table2[[#This Row],[Day High]]/Table2[[#This Row],[Close Price]])-1</f>
        <v>4.4297976701410224E-2</v>
      </c>
      <c r="AE409" s="1">
        <f>(Table2[[#This Row],[Close Price]]/Table2[[#This Row],[Current Week Low]])-1</f>
        <v>6.01387818041621E-3</v>
      </c>
      <c r="AF409" s="1">
        <f>(Table2[[#This Row],[Current Week High]]/Table2[[#This Row],[Close Price]])-1</f>
        <v>7.2961373390558082E-2</v>
      </c>
      <c r="AG409" s="1">
        <f>(Table2[[#This Row],[Close Price]]/Table2[[#This Row],[Current Month Low]])-1</f>
        <v>6.01387818041621E-3</v>
      </c>
      <c r="AH409" s="1">
        <f>(Table2[[#This Row],[Current Month High]]/Table2[[#This Row],[Close Price]])-1</f>
        <v>7.2961373390558082E-2</v>
      </c>
      <c r="AI409">
        <v>41.125076640098101</v>
      </c>
      <c r="AJ409">
        <v>84.763523081279999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-0.26</v>
      </c>
      <c r="AM409" t="s">
        <v>3216</v>
      </c>
      <c r="AN409">
        <v>-8.65</v>
      </c>
      <c r="AO409" t="s">
        <v>3216</v>
      </c>
      <c r="AP409">
        <v>3.5371894114580001E-3</v>
      </c>
      <c r="AQ409">
        <f>(Table2[[#This Row],[Sharpe Ratio]]-AVERAGE(Table2[Sharpe Ratio]))/_xlfn.STDEV.P(Table2[Sharpe Ratio])</f>
        <v>-0.67656694220221969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153</v>
      </c>
      <c r="AT409">
        <f>_xlfn.RANK.AVG(Table2[[#This Row],[6M Return vs Nifty Z-Score]],Table2[6M Return vs Nifty Z-Score])</f>
        <v>541</v>
      </c>
      <c r="AU409">
        <f>_xlfn.RANK.AVG(Table2[[#This Row],[Sharpe Ratio Z-Score]],Table2[Sharpe Ratio Z-Score])</f>
        <v>507</v>
      </c>
      <c r="AV409">
        <f>(Table2[[#This Row],[Rank 1Y]]+Table2[[#This Row],[Rank 6M]]+Table2[[#This Row],[Rank Sharpe]])/3</f>
        <v>400.33333333333331</v>
      </c>
    </row>
    <row r="410" spans="1:48" x14ac:dyDescent="0.3">
      <c r="A410" t="s">
        <v>106</v>
      </c>
      <c r="B410" t="s">
        <v>107</v>
      </c>
      <c r="C410" t="s">
        <v>3161</v>
      </c>
      <c r="D410" t="s">
        <v>108</v>
      </c>
      <c r="E410">
        <v>253215.51177068899</v>
      </c>
      <c r="F410">
        <v>1598.55</v>
      </c>
      <c r="G410">
        <v>44.667113176798502</v>
      </c>
      <c r="H410">
        <f>(Table2[[#This Row],[1Y Return vs Nifty]]-AVERAGE(Table2[1Y Return vs Nifty]))/_xlfn.STDEV.P(Table2[1Y Return vs Nifty])</f>
        <v>0.4337395194278868</v>
      </c>
      <c r="I410">
        <v>-2.7618687539098099</v>
      </c>
      <c r="J410">
        <f>(Table2[[#This Row],[1M Return vs Nifty]]-AVERAGE(Table2[1M Return vs Nifty]))/_xlfn.STDEV.P(Table2[1M Return vs Nifty])</f>
        <v>-0.75959859838725363</v>
      </c>
      <c r="K410">
        <v>-18.1150093384096</v>
      </c>
      <c r="L410">
        <f>(Table2[[#This Row],[6M Return vs Nifty]]-AVERAGE(Table2[6M Return vs Nifty]))/_xlfn.STDEV.P(Table2[6M Return vs Nifty])</f>
        <v>-0.82044250338220059</v>
      </c>
      <c r="M410">
        <v>1.23647635643399</v>
      </c>
      <c r="N410">
        <f>(Table2[[#This Row],[1W Return vs Nifty]]-AVERAGE(Table2[1W Return vs Nifty]))/_xlfn.STDEV.P(Table2[1W Return vs Nifty])</f>
        <v>0.10701532071926703</v>
      </c>
      <c r="O410">
        <v>1683.4</v>
      </c>
      <c r="P410">
        <v>1756.7951094488601</v>
      </c>
      <c r="Q410">
        <v>1729.8401110669299</v>
      </c>
      <c r="R410">
        <v>37.804100218062501</v>
      </c>
      <c r="S410" s="1">
        <f>(Table2[[#This Row],[Close Price]]-Table2[[#This Row],[20D EMA]])/Table2[[#This Row],[20D EMA]]</f>
        <v>-5.040394439824173E-2</v>
      </c>
      <c r="T410" s="1">
        <f>(Table2[[#This Row],[Close Price]]-Table2[[#This Row],[50D EMA]])/Table2[[#This Row],[50D EMA]]</f>
        <v>-9.0076018881054737E-2</v>
      </c>
      <c r="U410" s="1">
        <f>(Table2[[#This Row],[Close Price]]-Table2[[#This Row],[200D EMA]])/Table2[[#This Row],[200D EMA]]</f>
        <v>-7.5897252137339402E-2</v>
      </c>
      <c r="V410">
        <v>0.51415467418352701</v>
      </c>
      <c r="W410">
        <v>1581.4</v>
      </c>
      <c r="X410">
        <v>1645</v>
      </c>
      <c r="Y410">
        <v>1581.4</v>
      </c>
      <c r="Z410">
        <v>1733.95</v>
      </c>
      <c r="AA410">
        <v>1581.4</v>
      </c>
      <c r="AB410">
        <v>1733.95</v>
      </c>
      <c r="AC410" s="1">
        <f>(Table2[[#This Row],[Close Price]]/Table2[[#This Row],[Day Low]])-1</f>
        <v>1.0844821044643904E-2</v>
      </c>
      <c r="AD410" s="1">
        <f>(Table2[[#This Row],[Day High]]/Table2[[#This Row],[Close Price]])-1</f>
        <v>2.9057583434987988E-2</v>
      </c>
      <c r="AE410" s="1">
        <f>(Table2[[#This Row],[Close Price]]/Table2[[#This Row],[Current Week Low]])-1</f>
        <v>1.0844821044643904E-2</v>
      </c>
      <c r="AF410" s="1">
        <f>(Table2[[#This Row],[Current Week High]]/Table2[[#This Row],[Close Price]])-1</f>
        <v>8.4701760970880002E-2</v>
      </c>
      <c r="AG410" s="1">
        <f>(Table2[[#This Row],[Close Price]]/Table2[[#This Row],[Current Month Low]])-1</f>
        <v>1.0844821044643904E-2</v>
      </c>
      <c r="AH410" s="1">
        <f>(Table2[[#This Row],[Current Month High]]/Table2[[#This Row],[Close Price]])-1</f>
        <v>8.4701760970880002E-2</v>
      </c>
      <c r="AI410">
        <v>36.004504081824102</v>
      </c>
      <c r="AJ410">
        <v>75.664835164835097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-0.04</v>
      </c>
      <c r="AM410" t="s">
        <v>3216</v>
      </c>
      <c r="AN410">
        <v>-6.08</v>
      </c>
      <c r="AO410" t="s">
        <v>3216</v>
      </c>
      <c r="AP410">
        <v>3.8854499771168997E-2</v>
      </c>
      <c r="AQ410">
        <f>(Table2[[#This Row],[Sharpe Ratio]]-AVERAGE(Table2[Sharpe Ratio]))/_xlfn.STDEV.P(Table2[Sharpe Ratio])</f>
        <v>-0.25481556674830808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180</v>
      </c>
      <c r="AT410">
        <f>_xlfn.RANK.AVG(Table2[[#This Row],[6M Return vs Nifty Z-Score]],Table2[6M Return vs Nifty Z-Score])</f>
        <v>613</v>
      </c>
      <c r="AU410">
        <f>_xlfn.RANK.AVG(Table2[[#This Row],[Sharpe Ratio Z-Score]],Table2[Sharpe Ratio Z-Score])</f>
        <v>412</v>
      </c>
      <c r="AV410">
        <f>(Table2[[#This Row],[Rank 1Y]]+Table2[[#This Row],[Rank 6M]]+Table2[[#This Row],[Rank Sharpe]])/3</f>
        <v>401.66666666666669</v>
      </c>
    </row>
    <row r="411" spans="1:48" x14ac:dyDescent="0.3">
      <c r="A411" t="s">
        <v>1007</v>
      </c>
      <c r="B411" t="s">
        <v>1008</v>
      </c>
      <c r="C411" t="s">
        <v>582</v>
      </c>
      <c r="D411" t="s">
        <v>582</v>
      </c>
      <c r="E411">
        <v>13944.008856</v>
      </c>
      <c r="F411">
        <v>482.2</v>
      </c>
      <c r="G411">
        <v>7.8223896835681401</v>
      </c>
      <c r="H411">
        <f>(Table2[[#This Row],[1Y Return vs Nifty]]-AVERAGE(Table2[1Y Return vs Nifty]))/_xlfn.STDEV.P(Table2[1Y Return vs Nifty])</f>
        <v>-0.23833331840167035</v>
      </c>
      <c r="I411">
        <v>12.027489335389401</v>
      </c>
      <c r="J411">
        <f>(Table2[[#This Row],[1M Return vs Nifty]]-AVERAGE(Table2[1M Return vs Nifty]))/_xlfn.STDEV.P(Table2[1M Return vs Nifty])</f>
        <v>0.67744091199722412</v>
      </c>
      <c r="K411">
        <v>2.9968895206150701</v>
      </c>
      <c r="L411">
        <f>(Table2[[#This Row],[6M Return vs Nifty]]-AVERAGE(Table2[6M Return vs Nifty]))/_xlfn.STDEV.P(Table2[6M Return vs Nifty])</f>
        <v>-0.1257971751198681</v>
      </c>
      <c r="M411">
        <v>3.24675452379494</v>
      </c>
      <c r="N411">
        <f>(Table2[[#This Row],[1W Return vs Nifty]]-AVERAGE(Table2[1W Return vs Nifty]))/_xlfn.STDEV.P(Table2[1W Return vs Nifty])</f>
        <v>0.6239924646980971</v>
      </c>
      <c r="O411">
        <v>466.08</v>
      </c>
      <c r="P411">
        <v>471.97361211554897</v>
      </c>
      <c r="Q411">
        <v>460.75489745689902</v>
      </c>
      <c r="R411">
        <v>67.887025872753398</v>
      </c>
      <c r="S411" s="1">
        <f>(Table2[[#This Row],[Close Price]]-Table2[[#This Row],[20D EMA]])/Table2[[#This Row],[20D EMA]]</f>
        <v>3.4586337109509105E-2</v>
      </c>
      <c r="T411" s="1">
        <f>(Table2[[#This Row],[Close Price]]-Table2[[#This Row],[50D EMA]])/Table2[[#This Row],[50D EMA]]</f>
        <v>2.1667287369335771E-2</v>
      </c>
      <c r="U411" s="1">
        <f>(Table2[[#This Row],[Close Price]]-Table2[[#This Row],[200D EMA]])/Table2[[#This Row],[200D EMA]]</f>
        <v>4.6543406616979123E-2</v>
      </c>
      <c r="V411">
        <v>1.1415533215565601</v>
      </c>
      <c r="W411">
        <v>477.95</v>
      </c>
      <c r="X411">
        <v>490</v>
      </c>
      <c r="Y411">
        <v>455</v>
      </c>
      <c r="Z411">
        <v>490</v>
      </c>
      <c r="AA411">
        <v>455</v>
      </c>
      <c r="AB411">
        <v>490</v>
      </c>
      <c r="AC411" s="1">
        <f>(Table2[[#This Row],[Close Price]]/Table2[[#This Row],[Day Low]])-1</f>
        <v>8.8921435296578366E-3</v>
      </c>
      <c r="AD411" s="1">
        <f>(Table2[[#This Row],[Day High]]/Table2[[#This Row],[Close Price]])-1</f>
        <v>1.6175860638739215E-2</v>
      </c>
      <c r="AE411" s="1">
        <f>(Table2[[#This Row],[Close Price]]/Table2[[#This Row],[Current Week Low]])-1</f>
        <v>5.9780219780219745E-2</v>
      </c>
      <c r="AF411" s="1">
        <f>(Table2[[#This Row],[Current Week High]]/Table2[[#This Row],[Close Price]])-1</f>
        <v>1.6175860638739215E-2</v>
      </c>
      <c r="AG411" s="1">
        <f>(Table2[[#This Row],[Close Price]]/Table2[[#This Row],[Current Month Low]])-1</f>
        <v>5.9780219780219745E-2</v>
      </c>
      <c r="AH411" s="1">
        <f>(Table2[[#This Row],[Current Month High]]/Table2[[#This Row],[Close Price]])-1</f>
        <v>1.6175860638739215E-2</v>
      </c>
      <c r="AI411">
        <v>22.770634591455799</v>
      </c>
      <c r="AJ411">
        <v>35.316402413357601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0.04</v>
      </c>
      <c r="AM411" t="s">
        <v>3215</v>
      </c>
      <c r="AN411">
        <v>12.23</v>
      </c>
      <c r="AO411" t="s">
        <v>3215</v>
      </c>
      <c r="AP411">
        <v>1.3767825620996E-2</v>
      </c>
      <c r="AQ411">
        <f>(Table2[[#This Row],[Sharpe Ratio]]-AVERAGE(Table2[Sharpe Ratio]))/_xlfn.STDEV.P(Table2[Sharpe Ratio])</f>
        <v>-0.5543949860369668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376</v>
      </c>
      <c r="AT411">
        <f>_xlfn.RANK.AVG(Table2[[#This Row],[6M Return vs Nifty Z-Score]],Table2[6M Return vs Nifty Z-Score])</f>
        <v>351</v>
      </c>
      <c r="AU411">
        <f>_xlfn.RANK.AVG(Table2[[#This Row],[Sharpe Ratio Z-Score]],Table2[Sharpe Ratio Z-Score])</f>
        <v>478</v>
      </c>
      <c r="AV411">
        <f>(Table2[[#This Row],[Rank 1Y]]+Table2[[#This Row],[Rank 6M]]+Table2[[#This Row],[Rank Sharpe]])/3</f>
        <v>401.66666666666669</v>
      </c>
    </row>
    <row r="412" spans="1:48" x14ac:dyDescent="0.3">
      <c r="A412" t="s">
        <v>635</v>
      </c>
      <c r="B412" t="s">
        <v>636</v>
      </c>
      <c r="C412" t="s">
        <v>3157</v>
      </c>
      <c r="D412" t="s">
        <v>637</v>
      </c>
      <c r="E412">
        <v>29234.024201712</v>
      </c>
      <c r="F412">
        <v>304.24</v>
      </c>
      <c r="G412">
        <v>-12.2409335056124</v>
      </c>
      <c r="H412">
        <f>(Table2[[#This Row],[1Y Return vs Nifty]]-AVERAGE(Table2[1Y Return vs Nifty]))/_xlfn.STDEV.P(Table2[1Y Return vs Nifty])</f>
        <v>-0.60430199108072036</v>
      </c>
      <c r="I412">
        <v>20.802763136286401</v>
      </c>
      <c r="J412">
        <f>(Table2[[#This Row],[1M Return vs Nifty]]-AVERAGE(Table2[1M Return vs Nifty]))/_xlfn.STDEV.P(Table2[1M Return vs Nifty])</f>
        <v>1.5301091001760594</v>
      </c>
      <c r="K412">
        <v>-2.8382213492193</v>
      </c>
      <c r="L412">
        <f>(Table2[[#This Row],[6M Return vs Nifty]]-AVERAGE(Table2[6M Return vs Nifty]))/_xlfn.STDEV.P(Table2[6M Return vs Nifty])</f>
        <v>-0.31778997182136087</v>
      </c>
      <c r="M412">
        <v>17.816992816630702</v>
      </c>
      <c r="N412">
        <f>(Table2[[#This Row],[1W Return vs Nifty]]-AVERAGE(Table2[1W Return vs Nifty]))/_xlfn.STDEV.P(Table2[1W Return vs Nifty])</f>
        <v>4.3709764901027484</v>
      </c>
      <c r="O412">
        <v>242.4</v>
      </c>
      <c r="P412">
        <v>255.150854075392</v>
      </c>
      <c r="Q412">
        <v>269.43644931034402</v>
      </c>
      <c r="R412">
        <v>86.409142194751198</v>
      </c>
      <c r="S412" s="1">
        <f>(Table2[[#This Row],[Close Price]]-Table2[[#This Row],[20D EMA]])/Table2[[#This Row],[20D EMA]]</f>
        <v>0.25511551155115514</v>
      </c>
      <c r="T412" s="1">
        <f>(Table2[[#This Row],[Close Price]]-Table2[[#This Row],[50D EMA]])/Table2[[#This Row],[50D EMA]]</f>
        <v>0.19239263808265811</v>
      </c>
      <c r="U412" s="1">
        <f>(Table2[[#This Row],[Close Price]]-Table2[[#This Row],[200D EMA]])/Table2[[#This Row],[200D EMA]]</f>
        <v>0.12917164985932672</v>
      </c>
      <c r="V412">
        <v>4.6507955544572503</v>
      </c>
      <c r="W412">
        <v>273</v>
      </c>
      <c r="X412">
        <v>317</v>
      </c>
      <c r="Y412">
        <v>220.15</v>
      </c>
      <c r="Z412">
        <v>317</v>
      </c>
      <c r="AA412">
        <v>220.15</v>
      </c>
      <c r="AB412">
        <v>317</v>
      </c>
      <c r="AC412" s="1">
        <f>(Table2[[#This Row],[Close Price]]/Table2[[#This Row],[Day Low]])-1</f>
        <v>0.11443223443223438</v>
      </c>
      <c r="AD412" s="1">
        <f>(Table2[[#This Row],[Day High]]/Table2[[#This Row],[Close Price]])-1</f>
        <v>4.1940573231659117E-2</v>
      </c>
      <c r="AE412" s="1">
        <f>(Table2[[#This Row],[Close Price]]/Table2[[#This Row],[Current Week Low]])-1</f>
        <v>0.38196684079037024</v>
      </c>
      <c r="AF412" s="1">
        <f>(Table2[[#This Row],[Current Week High]]/Table2[[#This Row],[Close Price]])-1</f>
        <v>4.1940573231659117E-2</v>
      </c>
      <c r="AG412" s="1">
        <f>(Table2[[#This Row],[Close Price]]/Table2[[#This Row],[Current Month Low]])-1</f>
        <v>0.38196684079037024</v>
      </c>
      <c r="AH412" s="1">
        <f>(Table2[[#This Row],[Current Month High]]/Table2[[#This Row],[Close Price]])-1</f>
        <v>4.1940573231659117E-2</v>
      </c>
      <c r="AI412">
        <v>26.3147515119642</v>
      </c>
      <c r="AJ412">
        <v>44.876190476190402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-0.01</v>
      </c>
      <c r="AM412" t="s">
        <v>3216</v>
      </c>
      <c r="AN412">
        <v>35.49</v>
      </c>
      <c r="AO412" t="s">
        <v>3215</v>
      </c>
      <c r="AP412">
        <v>8.8931866643923996E-2</v>
      </c>
      <c r="AQ412">
        <f>(Table2[[#This Row],[Sharpe Ratio]]-AVERAGE(Table2[Sharpe Ratio]))/_xlfn.STDEV.P(Table2[Sharpe Ratio])</f>
        <v>0.34319708321237247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533</v>
      </c>
      <c r="AT412">
        <f>_xlfn.RANK.AVG(Table2[[#This Row],[6M Return vs Nifty Z-Score]],Table2[6M Return vs Nifty Z-Score])</f>
        <v>415</v>
      </c>
      <c r="AU412">
        <f>_xlfn.RANK.AVG(Table2[[#This Row],[Sharpe Ratio Z-Score]],Table2[Sharpe Ratio Z-Score])</f>
        <v>258</v>
      </c>
      <c r="AV412">
        <f>(Table2[[#This Row],[Rank 1Y]]+Table2[[#This Row],[Rank 6M]]+Table2[[#This Row],[Rank Sharpe]])/3</f>
        <v>402</v>
      </c>
    </row>
    <row r="413" spans="1:48" x14ac:dyDescent="0.3">
      <c r="A413" t="s">
        <v>181</v>
      </c>
      <c r="B413" t="s">
        <v>182</v>
      </c>
      <c r="C413" t="s">
        <v>3158</v>
      </c>
      <c r="D413" t="s">
        <v>122</v>
      </c>
      <c r="E413">
        <v>138430.62273563899</v>
      </c>
      <c r="F413">
        <v>5747.15</v>
      </c>
      <c r="G413">
        <v>-1.1472741371839501</v>
      </c>
      <c r="H413">
        <f>(Table2[[#This Row],[1Y Return vs Nifty]]-AVERAGE(Table2[1Y Return vs Nifty]))/_xlfn.STDEV.P(Table2[1Y Return vs Nifty])</f>
        <v>-0.40194609241251517</v>
      </c>
      <c r="I413">
        <v>-3.2813631603547</v>
      </c>
      <c r="J413">
        <f>(Table2[[#This Row],[1M Return vs Nifty]]-AVERAGE(Table2[1M Return vs Nifty]))/_xlfn.STDEV.P(Table2[1M Return vs Nifty])</f>
        <v>-0.81007637997705717</v>
      </c>
      <c r="K413">
        <v>1.6460195522216201</v>
      </c>
      <c r="L413">
        <f>(Table2[[#This Row],[6M Return vs Nifty]]-AVERAGE(Table2[6M Return vs Nifty]))/_xlfn.STDEV.P(Table2[6M Return vs Nifty])</f>
        <v>-0.17024488296938106</v>
      </c>
      <c r="M413">
        <v>-9.1257663419227406E-2</v>
      </c>
      <c r="N413">
        <f>(Table2[[#This Row],[1W Return vs Nifty]]-AVERAGE(Table2[1W Return vs Nifty]))/_xlfn.STDEV.P(Table2[1W Return vs Nifty])</f>
        <v>-0.23443401335391226</v>
      </c>
      <c r="O413">
        <v>5780</v>
      </c>
      <c r="P413">
        <v>5857.6954573145304</v>
      </c>
      <c r="Q413">
        <v>5513.4497327090803</v>
      </c>
      <c r="R413">
        <v>51.284997512356497</v>
      </c>
      <c r="S413" s="1">
        <f>(Table2[[#This Row],[Close Price]]-Table2[[#This Row],[20D EMA]])/Table2[[#This Row],[20D EMA]]</f>
        <v>-5.6833910034602706E-3</v>
      </c>
      <c r="T413" s="1">
        <f>(Table2[[#This Row],[Close Price]]-Table2[[#This Row],[50D EMA]])/Table2[[#This Row],[50D EMA]]</f>
        <v>-1.8871834174392272E-2</v>
      </c>
      <c r="U413" s="1">
        <f>(Table2[[#This Row],[Close Price]]-Table2[[#This Row],[200D EMA]])/Table2[[#This Row],[200D EMA]]</f>
        <v>4.2387303525135929E-2</v>
      </c>
      <c r="V413">
        <v>0.686594040009888</v>
      </c>
      <c r="W413">
        <v>5641.55</v>
      </c>
      <c r="X413">
        <v>5792.85</v>
      </c>
      <c r="Y413">
        <v>5541.85</v>
      </c>
      <c r="Z413">
        <v>5792.85</v>
      </c>
      <c r="AA413">
        <v>5541.85</v>
      </c>
      <c r="AB413">
        <v>5792.85</v>
      </c>
      <c r="AC413" s="1">
        <f>(Table2[[#This Row],[Close Price]]/Table2[[#This Row],[Day Low]])-1</f>
        <v>1.8718260052644986E-2</v>
      </c>
      <c r="AD413" s="1">
        <f>(Table2[[#This Row],[Day High]]/Table2[[#This Row],[Close Price]])-1</f>
        <v>7.9517673977538283E-3</v>
      </c>
      <c r="AE413" s="1">
        <f>(Table2[[#This Row],[Close Price]]/Table2[[#This Row],[Current Week Low]])-1</f>
        <v>3.7045390979546511E-2</v>
      </c>
      <c r="AF413" s="1">
        <f>(Table2[[#This Row],[Current Week High]]/Table2[[#This Row],[Close Price]])-1</f>
        <v>7.9517673977538283E-3</v>
      </c>
      <c r="AG413" s="1">
        <f>(Table2[[#This Row],[Close Price]]/Table2[[#This Row],[Current Month Low]])-1</f>
        <v>3.7045390979546511E-2</v>
      </c>
      <c r="AH413" s="1">
        <f>(Table2[[#This Row],[Current Month High]]/Table2[[#This Row],[Close Price]])-1</f>
        <v>7.9517673977538283E-3</v>
      </c>
      <c r="AI413">
        <v>12.5757984392264</v>
      </c>
      <c r="AJ413">
        <v>24.370266176152299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7.0000000000000007E-2</v>
      </c>
      <c r="AM413" t="s">
        <v>3215</v>
      </c>
      <c r="AN413">
        <v>-0.03</v>
      </c>
      <c r="AO413" t="s">
        <v>3216</v>
      </c>
      <c r="AP413">
        <v>5.1081248953922999E-2</v>
      </c>
      <c r="AQ413">
        <f>(Table2[[#This Row],[Sharpe Ratio]]-AVERAGE(Table2[Sharpe Ratio]))/_xlfn.STDEV.P(Table2[Sharpe Ratio])</f>
        <v>-0.10880647849568024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458</v>
      </c>
      <c r="AT413">
        <f>_xlfn.RANK.AVG(Table2[[#This Row],[6M Return vs Nifty Z-Score]],Table2[6M Return vs Nifty Z-Score])</f>
        <v>369</v>
      </c>
      <c r="AU413">
        <f>_xlfn.RANK.AVG(Table2[[#This Row],[Sharpe Ratio Z-Score]],Table2[Sharpe Ratio Z-Score])</f>
        <v>380</v>
      </c>
      <c r="AV413">
        <f>(Table2[[#This Row],[Rank 1Y]]+Table2[[#This Row],[Rank 6M]]+Table2[[#This Row],[Rank Sharpe]])/3</f>
        <v>402.33333333333331</v>
      </c>
    </row>
    <row r="414" spans="1:48" x14ac:dyDescent="0.3">
      <c r="A414" t="s">
        <v>76</v>
      </c>
      <c r="B414" t="s">
        <v>77</v>
      </c>
      <c r="C414" t="s">
        <v>3155</v>
      </c>
      <c r="D414" t="s">
        <v>21</v>
      </c>
      <c r="E414">
        <v>297348.11985949997</v>
      </c>
      <c r="F414">
        <v>569</v>
      </c>
      <c r="G414">
        <v>24.678159317278499</v>
      </c>
      <c r="H414">
        <f>(Table2[[#This Row],[1Y Return vs Nifty]]-AVERAGE(Table2[1Y Return vs Nifty]))/_xlfn.STDEV.P(Table2[1Y Return vs Nifty])</f>
        <v>6.912739394728766E-2</v>
      </c>
      <c r="I414">
        <v>9.4498915525094702</v>
      </c>
      <c r="J414">
        <f>(Table2[[#This Row],[1M Return vs Nifty]]-AVERAGE(Table2[1M Return vs Nifty]))/_xlfn.STDEV.P(Table2[1M Return vs Nifty])</f>
        <v>0.42698312785864223</v>
      </c>
      <c r="K414">
        <v>14.565351514803</v>
      </c>
      <c r="L414">
        <f>(Table2[[#This Row],[6M Return vs Nifty]]-AVERAGE(Table2[6M Return vs Nifty]))/_xlfn.STDEV.P(Table2[6M Return vs Nifty])</f>
        <v>0.25484021487065212</v>
      </c>
      <c r="M414">
        <v>2.4494887846431901</v>
      </c>
      <c r="N414">
        <f>(Table2[[#This Row],[1W Return vs Nifty]]-AVERAGE(Table2[1W Return vs Nifty]))/_xlfn.STDEV.P(Table2[1W Return vs Nifty])</f>
        <v>0.41896205074303333</v>
      </c>
      <c r="O414">
        <v>550.83000000000004</v>
      </c>
      <c r="P414">
        <v>540.29926329859597</v>
      </c>
      <c r="Q414">
        <v>503.88211890755099</v>
      </c>
      <c r="R414">
        <v>67.270624354150996</v>
      </c>
      <c r="S414" s="1">
        <f>(Table2[[#This Row],[Close Price]]-Table2[[#This Row],[20D EMA]])/Table2[[#This Row],[20D EMA]]</f>
        <v>3.2986583882504507E-2</v>
      </c>
      <c r="T414" s="1">
        <f>(Table2[[#This Row],[Close Price]]-Table2[[#This Row],[50D EMA]])/Table2[[#This Row],[50D EMA]]</f>
        <v>5.3120073727627101E-2</v>
      </c>
      <c r="U414" s="1">
        <f>(Table2[[#This Row],[Close Price]]-Table2[[#This Row],[200D EMA]])/Table2[[#This Row],[200D EMA]]</f>
        <v>0.12923237132055565</v>
      </c>
      <c r="V414">
        <v>0.83888345182564295</v>
      </c>
      <c r="W414">
        <v>565</v>
      </c>
      <c r="X414">
        <v>578.79999999999995</v>
      </c>
      <c r="Y414">
        <v>534.20000000000005</v>
      </c>
      <c r="Z414">
        <v>578.79999999999995</v>
      </c>
      <c r="AA414">
        <v>534.20000000000005</v>
      </c>
      <c r="AB414">
        <v>578.79999999999995</v>
      </c>
      <c r="AC414" s="1">
        <f>(Table2[[#This Row],[Close Price]]/Table2[[#This Row],[Day Low]])-1</f>
        <v>7.0796460176991705E-3</v>
      </c>
      <c r="AD414" s="1">
        <f>(Table2[[#This Row],[Day High]]/Table2[[#This Row],[Close Price]])-1</f>
        <v>1.7223198594024547E-2</v>
      </c>
      <c r="AE414" s="1">
        <f>(Table2[[#This Row],[Close Price]]/Table2[[#This Row],[Current Week Low]])-1</f>
        <v>6.5144140771246528E-2</v>
      </c>
      <c r="AF414" s="1">
        <f>(Table2[[#This Row],[Current Week High]]/Table2[[#This Row],[Close Price]])-1</f>
        <v>1.7223198594024547E-2</v>
      </c>
      <c r="AG414" s="1">
        <f>(Table2[[#This Row],[Close Price]]/Table2[[#This Row],[Current Month Low]])-1</f>
        <v>6.5144140771246528E-2</v>
      </c>
      <c r="AH414" s="1">
        <f>(Table2[[#This Row],[Current Month High]]/Table2[[#This Row],[Close Price]])-1</f>
        <v>1.7223198594024547E-2</v>
      </c>
      <c r="AI414">
        <v>1.91564147627416</v>
      </c>
      <c r="AJ414">
        <v>50.928381962864698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0.08</v>
      </c>
      <c r="AM414" t="s">
        <v>3215</v>
      </c>
      <c r="AN414">
        <v>3.98</v>
      </c>
      <c r="AO414" t="s">
        <v>3215</v>
      </c>
      <c r="AP414">
        <v>-7.9465572587096994E-2</v>
      </c>
      <c r="AQ414">
        <f>(Table2[[#This Row],[Sharpe Ratio]]-AVERAGE(Table2[Sharpe Ratio]))/_xlfn.STDEV.P(Table2[Sharpe Ratio])</f>
        <v>-1.6677672539705446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-0.4978544665509293</v>
      </c>
      <c r="AS414">
        <f>_xlfn.RANK.AVG(Table2[[#This Row],[1Y Return vs Nifty Z-Score]],Table2[1Y Return vs Nifty Z-Score])</f>
        <v>275</v>
      </c>
      <c r="AT414">
        <f>_xlfn.RANK.AVG(Table2[[#This Row],[6M Return vs Nifty Z-Score]],Table2[6M Return vs Nifty Z-Score])</f>
        <v>230</v>
      </c>
      <c r="AU414">
        <f>_xlfn.RANK.AVG(Table2[[#This Row],[Sharpe Ratio Z-Score]],Table2[Sharpe Ratio Z-Score])</f>
        <v>703</v>
      </c>
      <c r="AV414">
        <f>(Table2[[#This Row],[Rank 1Y]]+Table2[[#This Row],[Rank 6M]]+Table2[[#This Row],[Rank Sharpe]])/3</f>
        <v>402.66666666666669</v>
      </c>
    </row>
    <row r="415" spans="1:48" x14ac:dyDescent="0.3">
      <c r="A415" t="s">
        <v>30</v>
      </c>
      <c r="B415" t="s">
        <v>31</v>
      </c>
      <c r="C415" t="s">
        <v>3155</v>
      </c>
      <c r="D415" t="s">
        <v>21</v>
      </c>
      <c r="E415">
        <v>757951.02572274499</v>
      </c>
      <c r="F415">
        <v>1829.95</v>
      </c>
      <c r="G415">
        <v>7.3596589480438404</v>
      </c>
      <c r="H415">
        <f>(Table2[[#This Row],[1Y Return vs Nifty]]-AVERAGE(Table2[1Y Return vs Nifty]))/_xlfn.STDEV.P(Table2[1Y Return vs Nifty])</f>
        <v>-0.24677384201238259</v>
      </c>
      <c r="I415">
        <v>-3.8854758214132499</v>
      </c>
      <c r="J415">
        <f>(Table2[[#This Row],[1M Return vs Nifty]]-AVERAGE(Table2[1M Return vs Nifty]))/_xlfn.STDEV.P(Table2[1M Return vs Nifty])</f>
        <v>-0.86877627468667107</v>
      </c>
      <c r="K415">
        <v>19.934853601366399</v>
      </c>
      <c r="L415">
        <f>(Table2[[#This Row],[6M Return vs Nifty]]-AVERAGE(Table2[6M Return vs Nifty]))/_xlfn.STDEV.P(Table2[6M Return vs Nifty])</f>
        <v>0.43151307430563834</v>
      </c>
      <c r="M415">
        <v>2.7751387344534302</v>
      </c>
      <c r="N415">
        <f>(Table2[[#This Row],[1W Return vs Nifty]]-AVERAGE(Table2[1W Return vs Nifty]))/_xlfn.STDEV.P(Table2[1W Return vs Nifty])</f>
        <v>0.50270846142547054</v>
      </c>
      <c r="O415">
        <v>1835.59</v>
      </c>
      <c r="P415">
        <v>1852.52196779109</v>
      </c>
      <c r="Q415">
        <v>1712.2862562073601</v>
      </c>
      <c r="R415">
        <v>52.599958805686597</v>
      </c>
      <c r="S415" s="1">
        <f>(Table2[[#This Row],[Close Price]]-Table2[[#This Row],[20D EMA]])/Table2[[#This Row],[20D EMA]]</f>
        <v>-3.0725815677792277E-3</v>
      </c>
      <c r="T415" s="1">
        <f>(Table2[[#This Row],[Close Price]]-Table2[[#This Row],[50D EMA]])/Table2[[#This Row],[50D EMA]]</f>
        <v>-1.2184453509074608E-2</v>
      </c>
      <c r="U415" s="1">
        <f>(Table2[[#This Row],[Close Price]]-Table2[[#This Row],[200D EMA]])/Table2[[#This Row],[200D EMA]]</f>
        <v>6.8717332377157561E-2</v>
      </c>
      <c r="V415">
        <v>0.940927212590559</v>
      </c>
      <c r="W415">
        <v>1813.15</v>
      </c>
      <c r="X415">
        <v>1840.6</v>
      </c>
      <c r="Y415">
        <v>1718</v>
      </c>
      <c r="Z415">
        <v>1840.6</v>
      </c>
      <c r="AA415">
        <v>1718</v>
      </c>
      <c r="AB415">
        <v>1840.6</v>
      </c>
      <c r="AC415" s="1">
        <f>(Table2[[#This Row],[Close Price]]/Table2[[#This Row],[Day Low]])-1</f>
        <v>9.265642666078433E-3</v>
      </c>
      <c r="AD415" s="1">
        <f>(Table2[[#This Row],[Day High]]/Table2[[#This Row],[Close Price]])-1</f>
        <v>5.8198311429273897E-3</v>
      </c>
      <c r="AE415" s="1">
        <f>(Table2[[#This Row],[Close Price]]/Table2[[#This Row],[Current Week Low]])-1</f>
        <v>6.5162980209545918E-2</v>
      </c>
      <c r="AF415" s="1">
        <f>(Table2[[#This Row],[Current Week High]]/Table2[[#This Row],[Close Price]])-1</f>
        <v>5.8198311429273897E-3</v>
      </c>
      <c r="AG415" s="1">
        <f>(Table2[[#This Row],[Close Price]]/Table2[[#This Row],[Current Month Low]])-1</f>
        <v>6.5162980209545918E-2</v>
      </c>
      <c r="AH415" s="1">
        <f>(Table2[[#This Row],[Current Month High]]/Table2[[#This Row],[Close Price]])-1</f>
        <v>5.8198311429273897E-3</v>
      </c>
      <c r="AI415">
        <v>8.8253777425612601</v>
      </c>
      <c r="AJ415">
        <v>34.718592409909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-0.04</v>
      </c>
      <c r="AM415" t="s">
        <v>3216</v>
      </c>
      <c r="AN415">
        <v>-2.3199999999999998</v>
      </c>
      <c r="AO415" t="s">
        <v>3216</v>
      </c>
      <c r="AP415">
        <v>-3.7148594121367E-2</v>
      </c>
      <c r="AQ415">
        <f>(Table2[[#This Row],[Sharpe Ratio]]-AVERAGE(Table2[Sharpe Ratio]))/_xlfn.STDEV.P(Table2[Sharpe Ratio])</f>
        <v>-1.1624274166160324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381</v>
      </c>
      <c r="AT415">
        <f>_xlfn.RANK.AVG(Table2[[#This Row],[6M Return vs Nifty Z-Score]],Table2[6M Return vs Nifty Z-Score])</f>
        <v>181</v>
      </c>
      <c r="AU415">
        <f>_xlfn.RANK.AVG(Table2[[#This Row],[Sharpe Ratio Z-Score]],Table2[Sharpe Ratio Z-Score])</f>
        <v>648</v>
      </c>
      <c r="AV415">
        <f>(Table2[[#This Row],[Rank 1Y]]+Table2[[#This Row],[Rank 6M]]+Table2[[#This Row],[Rank Sharpe]])/3</f>
        <v>403.33333333333331</v>
      </c>
    </row>
    <row r="416" spans="1:48" x14ac:dyDescent="0.3">
      <c r="A416" t="s">
        <v>152</v>
      </c>
      <c r="B416" t="s">
        <v>153</v>
      </c>
      <c r="C416" t="s">
        <v>3164</v>
      </c>
      <c r="D416" t="s">
        <v>75</v>
      </c>
      <c r="E416">
        <v>170643.09976168899</v>
      </c>
      <c r="F416">
        <v>2544.85</v>
      </c>
      <c r="G416">
        <v>7.9214790291800199</v>
      </c>
      <c r="H416">
        <f>(Table2[[#This Row],[1Y Return vs Nifty]]-AVERAGE(Table2[1Y Return vs Nifty]))/_xlfn.STDEV.P(Table2[1Y Return vs Nifty])</f>
        <v>-0.23652586128460756</v>
      </c>
      <c r="I416">
        <v>-2.17418799201503</v>
      </c>
      <c r="J416">
        <f>(Table2[[#This Row],[1M Return vs Nifty]]-AVERAGE(Table2[1M Return vs Nifty]))/_xlfn.STDEV.P(Table2[1M Return vs Nifty])</f>
        <v>-0.70249534419350323</v>
      </c>
      <c r="K416">
        <v>-1.2300937555490401</v>
      </c>
      <c r="L416">
        <f>(Table2[[#This Row],[6M Return vs Nifty]]-AVERAGE(Table2[6M Return vs Nifty]))/_xlfn.STDEV.P(Table2[6M Return vs Nifty])</f>
        <v>-0.26487770998967458</v>
      </c>
      <c r="M416">
        <v>-3.7076203940058901</v>
      </c>
      <c r="N416">
        <f>(Table2[[#This Row],[1W Return vs Nifty]]-AVERAGE(Table2[1W Return vs Nifty]))/_xlfn.STDEV.P(Table2[1W Return vs Nifty])</f>
        <v>-1.1644430570796951</v>
      </c>
      <c r="O416">
        <v>2655.24</v>
      </c>
      <c r="P416">
        <v>2678.7237842756299</v>
      </c>
      <c r="Q416">
        <v>2495.3726872331799</v>
      </c>
      <c r="R416">
        <v>31.4635824081092</v>
      </c>
      <c r="S416" s="1">
        <f>(Table2[[#This Row],[Close Price]]-Table2[[#This Row],[20D EMA]])/Table2[[#This Row],[20D EMA]]</f>
        <v>-4.1574396288094444E-2</v>
      </c>
      <c r="T416" s="1">
        <f>(Table2[[#This Row],[Close Price]]-Table2[[#This Row],[50D EMA]])/Table2[[#This Row],[50D EMA]]</f>
        <v>-4.9976703481516893E-2</v>
      </c>
      <c r="U416" s="1">
        <f>(Table2[[#This Row],[Close Price]]-Table2[[#This Row],[200D EMA]])/Table2[[#This Row],[200D EMA]]</f>
        <v>1.982762455482329E-2</v>
      </c>
      <c r="V416">
        <v>0.68417692538359198</v>
      </c>
      <c r="W416">
        <v>2540</v>
      </c>
      <c r="X416">
        <v>2581.6999999999998</v>
      </c>
      <c r="Y416">
        <v>2540</v>
      </c>
      <c r="Z416">
        <v>2700</v>
      </c>
      <c r="AA416">
        <v>2540</v>
      </c>
      <c r="AB416">
        <v>2719</v>
      </c>
      <c r="AC416" s="1">
        <f>(Table2[[#This Row],[Close Price]]/Table2[[#This Row],[Day Low]])-1</f>
        <v>1.9094488188975411E-3</v>
      </c>
      <c r="AD416" s="1">
        <f>(Table2[[#This Row],[Day High]]/Table2[[#This Row],[Close Price]])-1</f>
        <v>1.4480224767668082E-2</v>
      </c>
      <c r="AE416" s="1">
        <f>(Table2[[#This Row],[Close Price]]/Table2[[#This Row],[Current Week Low]])-1</f>
        <v>1.9094488188975411E-3</v>
      </c>
      <c r="AF416" s="1">
        <f>(Table2[[#This Row],[Current Week High]]/Table2[[#This Row],[Close Price]])-1</f>
        <v>6.096626520227133E-2</v>
      </c>
      <c r="AG416" s="1">
        <f>(Table2[[#This Row],[Close Price]]/Table2[[#This Row],[Current Month Low]])-1</f>
        <v>1.9094488188975411E-3</v>
      </c>
      <c r="AH416" s="1">
        <f>(Table2[[#This Row],[Current Month High]]/Table2[[#This Row],[Close Price]])-1</f>
        <v>6.8432324105546449E-2</v>
      </c>
      <c r="AI416">
        <v>13.081321099475399</v>
      </c>
      <c r="AJ416">
        <v>33.498908524818702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-0.02</v>
      </c>
      <c r="AM416" t="s">
        <v>3216</v>
      </c>
      <c r="AN416">
        <v>-3.36</v>
      </c>
      <c r="AO416" t="s">
        <v>3216</v>
      </c>
      <c r="AP416">
        <v>2.8489350485302E-2</v>
      </c>
      <c r="AQ416">
        <f>(Table2[[#This Row],[Sharpe Ratio]]-AVERAGE(Table2[Sharpe Ratio]))/_xlfn.STDEV.P(Table2[Sharpe Ratio])</f>
        <v>-0.37859384781147876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375</v>
      </c>
      <c r="AT416">
        <f>_xlfn.RANK.AVG(Table2[[#This Row],[6M Return vs Nifty Z-Score]],Table2[6M Return vs Nifty Z-Score])</f>
        <v>400</v>
      </c>
      <c r="AU416">
        <f>_xlfn.RANK.AVG(Table2[[#This Row],[Sharpe Ratio Z-Score]],Table2[Sharpe Ratio Z-Score])</f>
        <v>440</v>
      </c>
      <c r="AV416">
        <f>(Table2[[#This Row],[Rank 1Y]]+Table2[[#This Row],[Rank 6M]]+Table2[[#This Row],[Rank Sharpe]])/3</f>
        <v>405</v>
      </c>
    </row>
    <row r="417" spans="1:48" x14ac:dyDescent="0.3">
      <c r="A417" t="s">
        <v>777</v>
      </c>
      <c r="B417" t="s">
        <v>778</v>
      </c>
      <c r="C417" t="s">
        <v>3160</v>
      </c>
      <c r="D417" t="s">
        <v>51</v>
      </c>
      <c r="E417">
        <v>20407.18353368</v>
      </c>
      <c r="F417">
        <v>1038.2</v>
      </c>
      <c r="G417">
        <v>17.478988920197899</v>
      </c>
      <c r="H417">
        <f>(Table2[[#This Row],[1Y Return vs Nifty]]-AVERAGE(Table2[1Y Return vs Nifty]))/_xlfn.STDEV.P(Table2[1Y Return vs Nifty])</f>
        <v>-6.219037478758891E-2</v>
      </c>
      <c r="I417">
        <v>-7.1796125097108998</v>
      </c>
      <c r="J417">
        <f>(Table2[[#This Row],[1M Return vs Nifty]]-AVERAGE(Table2[1M Return vs Nifty]))/_xlfn.STDEV.P(Table2[1M Return vs Nifty])</f>
        <v>-1.1888580892662999</v>
      </c>
      <c r="K417">
        <v>-4.8487763537007904</v>
      </c>
      <c r="L417">
        <f>(Table2[[#This Row],[6M Return vs Nifty]]-AVERAGE(Table2[6M Return vs Nifty]))/_xlfn.STDEV.P(Table2[6M Return vs Nifty])</f>
        <v>-0.3839433126650012</v>
      </c>
      <c r="M417">
        <v>-5.0472302918449001</v>
      </c>
      <c r="N417">
        <f>(Table2[[#This Row],[1W Return vs Nifty]]-AVERAGE(Table2[1W Return vs Nifty]))/_xlfn.STDEV.P(Table2[1W Return vs Nifty])</f>
        <v>-1.5089464747036081</v>
      </c>
      <c r="O417">
        <v>1114.98</v>
      </c>
      <c r="P417">
        <v>1128.20258851776</v>
      </c>
      <c r="Q417">
        <v>1029.60579934318</v>
      </c>
      <c r="R417">
        <v>28.291154536841798</v>
      </c>
      <c r="S417" s="1">
        <f>(Table2[[#This Row],[Close Price]]-Table2[[#This Row],[20D EMA]])/Table2[[#This Row],[20D EMA]]</f>
        <v>-6.8862221743887758E-2</v>
      </c>
      <c r="T417" s="1">
        <f>(Table2[[#This Row],[Close Price]]-Table2[[#This Row],[50D EMA]])/Table2[[#This Row],[50D EMA]]</f>
        <v>-7.9775201221622724E-2</v>
      </c>
      <c r="U417" s="1">
        <f>(Table2[[#This Row],[Close Price]]-Table2[[#This Row],[200D EMA]])/Table2[[#This Row],[200D EMA]]</f>
        <v>8.3470787191588756E-3</v>
      </c>
      <c r="V417">
        <v>0.39342062224087998</v>
      </c>
      <c r="W417">
        <v>1032.55</v>
      </c>
      <c r="X417">
        <v>1094</v>
      </c>
      <c r="Y417">
        <v>1032.55</v>
      </c>
      <c r="Z417">
        <v>1152</v>
      </c>
      <c r="AA417">
        <v>1032.55</v>
      </c>
      <c r="AB417">
        <v>1156</v>
      </c>
      <c r="AC417" s="1">
        <f>(Table2[[#This Row],[Close Price]]/Table2[[#This Row],[Day Low]])-1</f>
        <v>5.4718899811148081E-3</v>
      </c>
      <c r="AD417" s="1">
        <f>(Table2[[#This Row],[Day High]]/Table2[[#This Row],[Close Price]])-1</f>
        <v>5.3746869581968726E-2</v>
      </c>
      <c r="AE417" s="1">
        <f>(Table2[[#This Row],[Close Price]]/Table2[[#This Row],[Current Week Low]])-1</f>
        <v>5.4718899811148081E-3</v>
      </c>
      <c r="AF417" s="1">
        <f>(Table2[[#This Row],[Current Week High]]/Table2[[#This Row],[Close Price]])-1</f>
        <v>0.10961279136967828</v>
      </c>
      <c r="AG417" s="1">
        <f>(Table2[[#This Row],[Close Price]]/Table2[[#This Row],[Current Month Low]])-1</f>
        <v>5.4718899811148081E-3</v>
      </c>
      <c r="AH417" s="1">
        <f>(Table2[[#This Row],[Current Month High]]/Table2[[#This Row],[Close Price]])-1</f>
        <v>0.11346561356193408</v>
      </c>
      <c r="AI417">
        <v>25.5923714120593</v>
      </c>
      <c r="AJ417">
        <v>46.173882435762003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-7.0000000000000007E-2</v>
      </c>
      <c r="AM417" t="s">
        <v>3216</v>
      </c>
      <c r="AN417">
        <v>-4.45</v>
      </c>
      <c r="AO417" t="s">
        <v>3216</v>
      </c>
      <c r="AP417">
        <v>1.9007142473784999E-2</v>
      </c>
      <c r="AQ417">
        <f>(Table2[[#This Row],[Sharpe Ratio]]-AVERAGE(Table2[Sharpe Ratio]))/_xlfn.STDEV.P(Table2[Sharpe Ratio])</f>
        <v>-0.49182824279982124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313</v>
      </c>
      <c r="AT417">
        <f>_xlfn.RANK.AVG(Table2[[#This Row],[6M Return vs Nifty Z-Score]],Table2[6M Return vs Nifty Z-Score])</f>
        <v>439</v>
      </c>
      <c r="AU417">
        <f>_xlfn.RANK.AVG(Table2[[#This Row],[Sharpe Ratio Z-Score]],Table2[Sharpe Ratio Z-Score])</f>
        <v>467</v>
      </c>
      <c r="AV417">
        <f>(Table2[[#This Row],[Rank 1Y]]+Table2[[#This Row],[Rank 6M]]+Table2[[#This Row],[Rank Sharpe]])/3</f>
        <v>406.33333333333331</v>
      </c>
    </row>
    <row r="418" spans="1:48" x14ac:dyDescent="0.3">
      <c r="A418" t="s">
        <v>906</v>
      </c>
      <c r="B418" t="s">
        <v>907</v>
      </c>
      <c r="C418" t="s">
        <v>3162</v>
      </c>
      <c r="D418" t="s">
        <v>206</v>
      </c>
      <c r="E418">
        <v>16943.368190699999</v>
      </c>
      <c r="F418">
        <v>697</v>
      </c>
      <c r="G418">
        <v>0.15648074946767501</v>
      </c>
      <c r="H418">
        <f>(Table2[[#This Row],[1Y Return vs Nifty]]-AVERAGE(Table2[1Y Return vs Nifty]))/_xlfn.STDEV.P(Table2[1Y Return vs Nifty])</f>
        <v>-0.37816471577476946</v>
      </c>
      <c r="I418">
        <v>0.30044685536504501</v>
      </c>
      <c r="J418">
        <f>(Table2[[#This Row],[1M Return vs Nifty]]-AVERAGE(Table2[1M Return vs Nifty]))/_xlfn.STDEV.P(Table2[1M Return vs Nifty])</f>
        <v>-0.46204217320479968</v>
      </c>
      <c r="K418">
        <v>2.5967507340362799</v>
      </c>
      <c r="L418">
        <f>(Table2[[#This Row],[6M Return vs Nifty]]-AVERAGE(Table2[6M Return vs Nifty]))/_xlfn.STDEV.P(Table2[6M Return vs Nifty])</f>
        <v>-0.13896295147232057</v>
      </c>
      <c r="M418">
        <v>-5.6597092975538903</v>
      </c>
      <c r="N418">
        <f>(Table2[[#This Row],[1W Return vs Nifty]]-AVERAGE(Table2[1W Return vs Nifty]))/_xlfn.STDEV.P(Table2[1W Return vs Nifty])</f>
        <v>-1.6664558444313322</v>
      </c>
      <c r="O418">
        <v>714.6</v>
      </c>
      <c r="P418">
        <v>709.30808192184998</v>
      </c>
      <c r="Q418">
        <v>648.42013399412394</v>
      </c>
      <c r="R418">
        <v>41.209155586373399</v>
      </c>
      <c r="S418" s="1">
        <f>(Table2[[#This Row],[Close Price]]-Table2[[#This Row],[20D EMA]])/Table2[[#This Row],[20D EMA]]</f>
        <v>-2.4629163168206021E-2</v>
      </c>
      <c r="T418" s="1">
        <f>(Table2[[#This Row],[Close Price]]-Table2[[#This Row],[50D EMA]])/Table2[[#This Row],[50D EMA]]</f>
        <v>-1.7352236969444334E-2</v>
      </c>
      <c r="U418" s="1">
        <f>(Table2[[#This Row],[Close Price]]-Table2[[#This Row],[200D EMA]])/Table2[[#This Row],[200D EMA]]</f>
        <v>7.4920354040573775E-2</v>
      </c>
      <c r="V418">
        <v>0.46807222774817198</v>
      </c>
      <c r="W418">
        <v>694.6</v>
      </c>
      <c r="X418">
        <v>716.2</v>
      </c>
      <c r="Y418">
        <v>694.6</v>
      </c>
      <c r="Z418">
        <v>754</v>
      </c>
      <c r="AA418">
        <v>694.6</v>
      </c>
      <c r="AB418">
        <v>763.8</v>
      </c>
      <c r="AC418" s="1">
        <f>(Table2[[#This Row],[Close Price]]/Table2[[#This Row],[Day Low]])-1</f>
        <v>3.4552260293694292E-3</v>
      </c>
      <c r="AD418" s="1">
        <f>(Table2[[#This Row],[Day High]]/Table2[[#This Row],[Close Price]])-1</f>
        <v>2.7546628407460583E-2</v>
      </c>
      <c r="AE418" s="1">
        <f>(Table2[[#This Row],[Close Price]]/Table2[[#This Row],[Current Week Low]])-1</f>
        <v>3.4552260293694292E-3</v>
      </c>
      <c r="AF418" s="1">
        <f>(Table2[[#This Row],[Current Week High]]/Table2[[#This Row],[Close Price]])-1</f>
        <v>8.1779053084648501E-2</v>
      </c>
      <c r="AG418" s="1">
        <f>(Table2[[#This Row],[Close Price]]/Table2[[#This Row],[Current Month Low]])-1</f>
        <v>3.4552260293694292E-3</v>
      </c>
      <c r="AH418" s="1">
        <f>(Table2[[#This Row],[Current Month High]]/Table2[[#This Row],[Close Price]])-1</f>
        <v>9.583931133428969E-2</v>
      </c>
      <c r="AI418">
        <v>19.648493543758899</v>
      </c>
      <c r="AJ418">
        <v>38.969195493968598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0.13</v>
      </c>
      <c r="AM418" t="s">
        <v>3215</v>
      </c>
      <c r="AN418">
        <v>0.26</v>
      </c>
      <c r="AO418" t="s">
        <v>3215</v>
      </c>
      <c r="AP418">
        <v>3.6133678611752998E-2</v>
      </c>
      <c r="AQ418">
        <f>(Table2[[#This Row],[Sharpe Ratio]]-AVERAGE(Table2[Sharpe Ratio]))/_xlfn.STDEV.P(Table2[Sharpe Ratio])</f>
        <v>-0.28730700096740003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-2.9329326858506217</v>
      </c>
      <c r="AS418">
        <f>_xlfn.RANK.AVG(Table2[[#This Row],[1Y Return vs Nifty Z-Score]],Table2[1Y Return vs Nifty Z-Score])</f>
        <v>444</v>
      </c>
      <c r="AT418">
        <f>_xlfn.RANK.AVG(Table2[[#This Row],[6M Return vs Nifty Z-Score]],Table2[6M Return vs Nifty Z-Score])</f>
        <v>357</v>
      </c>
      <c r="AU418">
        <f>_xlfn.RANK.AVG(Table2[[#This Row],[Sharpe Ratio Z-Score]],Table2[Sharpe Ratio Z-Score])</f>
        <v>418</v>
      </c>
      <c r="AV418">
        <f>(Table2[[#This Row],[Rank 1Y]]+Table2[[#This Row],[Rank 6M]]+Table2[[#This Row],[Rank Sharpe]])/3</f>
        <v>406.33333333333331</v>
      </c>
    </row>
    <row r="419" spans="1:48" x14ac:dyDescent="0.3">
      <c r="A419" t="s">
        <v>249</v>
      </c>
      <c r="B419" t="s">
        <v>250</v>
      </c>
      <c r="C419" t="s">
        <v>3156</v>
      </c>
      <c r="D419" t="s">
        <v>43</v>
      </c>
      <c r="E419">
        <v>102627.942052985</v>
      </c>
      <c r="F419">
        <v>710.35</v>
      </c>
      <c r="G419">
        <v>9.6799680375192008</v>
      </c>
      <c r="H419">
        <f>(Table2[[#This Row],[1Y Return vs Nifty]]-AVERAGE(Table2[1Y Return vs Nifty]))/_xlfn.STDEV.P(Table2[1Y Return vs Nifty])</f>
        <v>-0.20444982471606771</v>
      </c>
      <c r="I419">
        <v>0.218401298483929</v>
      </c>
      <c r="J419">
        <f>(Table2[[#This Row],[1M Return vs Nifty]]-AVERAGE(Table2[1M Return vs Nifty]))/_xlfn.STDEV.P(Table2[1M Return vs Nifty])</f>
        <v>-0.4700143046643096</v>
      </c>
      <c r="K419">
        <v>12.7378747808465</v>
      </c>
      <c r="L419">
        <f>(Table2[[#This Row],[6M Return vs Nifty]]-AVERAGE(Table2[6M Return vs Nifty]))/_xlfn.STDEV.P(Table2[6M Return vs Nifty])</f>
        <v>0.19471070287233469</v>
      </c>
      <c r="M419">
        <v>-4.1203801334550301</v>
      </c>
      <c r="N419">
        <f>(Table2[[#This Row],[1W Return vs Nifty]]-AVERAGE(Table2[1W Return vs Nifty]))/_xlfn.STDEV.P(Table2[1W Return vs Nifty])</f>
        <v>-1.2705912283698368</v>
      </c>
      <c r="O419">
        <v>737.91</v>
      </c>
      <c r="P419">
        <v>738.06362163569497</v>
      </c>
      <c r="Q419">
        <v>662.91859345268597</v>
      </c>
      <c r="R419">
        <v>30.3840376175012</v>
      </c>
      <c r="S419" s="1">
        <f>(Table2[[#This Row],[Close Price]]-Table2[[#This Row],[20D EMA]])/Table2[[#This Row],[20D EMA]]</f>
        <v>-3.7348728164681259E-2</v>
      </c>
      <c r="T419" s="1">
        <f>(Table2[[#This Row],[Close Price]]-Table2[[#This Row],[50D EMA]])/Table2[[#This Row],[50D EMA]]</f>
        <v>-3.7549095800543698E-2</v>
      </c>
      <c r="U419" s="1">
        <f>(Table2[[#This Row],[Close Price]]-Table2[[#This Row],[200D EMA]])/Table2[[#This Row],[200D EMA]]</f>
        <v>7.1549368226763041E-2</v>
      </c>
      <c r="V419">
        <v>0.73309832208046799</v>
      </c>
      <c r="W419">
        <v>707.85</v>
      </c>
      <c r="X419">
        <v>719.95</v>
      </c>
      <c r="Y419">
        <v>702.3</v>
      </c>
      <c r="Z419">
        <v>744.8</v>
      </c>
      <c r="AA419">
        <v>702.3</v>
      </c>
      <c r="AB419">
        <v>750</v>
      </c>
      <c r="AC419" s="1">
        <f>(Table2[[#This Row],[Close Price]]/Table2[[#This Row],[Day Low]])-1</f>
        <v>3.531821713639971E-3</v>
      </c>
      <c r="AD419" s="1">
        <f>(Table2[[#This Row],[Day High]]/Table2[[#This Row],[Close Price]])-1</f>
        <v>1.3514464700499884E-2</v>
      </c>
      <c r="AE419" s="1">
        <f>(Table2[[#This Row],[Close Price]]/Table2[[#This Row],[Current Week Low]])-1</f>
        <v>1.1462338032180108E-2</v>
      </c>
      <c r="AF419" s="1">
        <f>(Table2[[#This Row],[Current Week High]]/Table2[[#This Row],[Close Price]])-1</f>
        <v>4.8497219680439185E-2</v>
      </c>
      <c r="AG419" s="1">
        <f>(Table2[[#This Row],[Close Price]]/Table2[[#This Row],[Current Month Low]])-1</f>
        <v>1.1462338032180108E-2</v>
      </c>
      <c r="AH419" s="1">
        <f>(Table2[[#This Row],[Current Month High]]/Table2[[#This Row],[Close Price]])-1</f>
        <v>5.581755472654315E-2</v>
      </c>
      <c r="AI419">
        <v>12.170057014147901</v>
      </c>
      <c r="AJ419">
        <v>53.274355378142197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-0.05</v>
      </c>
      <c r="AM419" t="s">
        <v>3216</v>
      </c>
      <c r="AN419">
        <v>-4.84</v>
      </c>
      <c r="AO419" t="s">
        <v>3216</v>
      </c>
      <c r="AP419">
        <v>-2.4004300330654999E-2</v>
      </c>
      <c r="AQ419">
        <f>(Table2[[#This Row],[Sharpe Ratio]]-AVERAGE(Table2[Sharpe Ratio]))/_xlfn.STDEV.P(Table2[Sharpe Ratio])</f>
        <v>-1.0054612170628778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361</v>
      </c>
      <c r="AT419">
        <f>_xlfn.RANK.AVG(Table2[[#This Row],[6M Return vs Nifty Z-Score]],Table2[6M Return vs Nifty Z-Score])</f>
        <v>245</v>
      </c>
      <c r="AU419">
        <f>_xlfn.RANK.AVG(Table2[[#This Row],[Sharpe Ratio Z-Score]],Table2[Sharpe Ratio Z-Score])</f>
        <v>616</v>
      </c>
      <c r="AV419">
        <f>(Table2[[#This Row],[Rank 1Y]]+Table2[[#This Row],[Rank 6M]]+Table2[[#This Row],[Rank Sharpe]])/3</f>
        <v>407.33333333333331</v>
      </c>
    </row>
    <row r="420" spans="1:48" x14ac:dyDescent="0.3">
      <c r="A420" t="s">
        <v>567</v>
      </c>
      <c r="B420" t="s">
        <v>568</v>
      </c>
      <c r="C420" t="s">
        <v>3156</v>
      </c>
      <c r="D420" t="s">
        <v>569</v>
      </c>
      <c r="E420">
        <v>34929.000500000002</v>
      </c>
      <c r="F420">
        <v>635</v>
      </c>
      <c r="G420">
        <v>15.7172932529012</v>
      </c>
      <c r="H420">
        <f>(Table2[[#This Row],[1Y Return vs Nifty]]-AVERAGE(Table2[1Y Return vs Nifty]))/_xlfn.STDEV.P(Table2[1Y Return vs Nifty])</f>
        <v>-9.4324902998383253E-2</v>
      </c>
      <c r="I420">
        <v>8.3606664924306493</v>
      </c>
      <c r="J420">
        <f>(Table2[[#This Row],[1M Return vs Nifty]]-AVERAGE(Table2[1M Return vs Nifty]))/_xlfn.STDEV.P(Table2[1M Return vs Nifty])</f>
        <v>0.32114625261476604</v>
      </c>
      <c r="K420">
        <v>-8.3701528323330994</v>
      </c>
      <c r="L420">
        <f>(Table2[[#This Row],[6M Return vs Nifty]]-AVERAGE(Table2[6M Return vs Nifty]))/_xlfn.STDEV.P(Table2[6M Return vs Nifty])</f>
        <v>-0.49980724969258711</v>
      </c>
      <c r="M420">
        <v>1.3996948078656399</v>
      </c>
      <c r="N420">
        <f>(Table2[[#This Row],[1W Return vs Nifty]]-AVERAGE(Table2[1W Return vs Nifty]))/_xlfn.STDEV.P(Table2[1W Return vs Nifty])</f>
        <v>0.14898971522634877</v>
      </c>
      <c r="O420">
        <v>628.54</v>
      </c>
      <c r="P420">
        <v>644.70226147389894</v>
      </c>
      <c r="Q420">
        <v>639.38749194837396</v>
      </c>
      <c r="R420">
        <v>57.706646709641902</v>
      </c>
      <c r="S420" s="1">
        <f>(Table2[[#This Row],[Close Price]]-Table2[[#This Row],[20D EMA]])/Table2[[#This Row],[20D EMA]]</f>
        <v>1.0277786616603616E-2</v>
      </c>
      <c r="T420" s="1">
        <f>(Table2[[#This Row],[Close Price]]-Table2[[#This Row],[50D EMA]])/Table2[[#This Row],[50D EMA]]</f>
        <v>-1.504921271986533E-2</v>
      </c>
      <c r="U420" s="1">
        <f>(Table2[[#This Row],[Close Price]]-Table2[[#This Row],[200D EMA]])/Table2[[#This Row],[200D EMA]]</f>
        <v>-6.8620234265205525E-3</v>
      </c>
      <c r="V420">
        <v>0.84858538772736702</v>
      </c>
      <c r="W420">
        <v>631.25</v>
      </c>
      <c r="X420">
        <v>641.95000000000005</v>
      </c>
      <c r="Y420">
        <v>608.15</v>
      </c>
      <c r="Z420">
        <v>644.20000000000005</v>
      </c>
      <c r="AA420">
        <v>608.15</v>
      </c>
      <c r="AB420">
        <v>644.20000000000005</v>
      </c>
      <c r="AC420" s="1">
        <f>(Table2[[#This Row],[Close Price]]/Table2[[#This Row],[Day Low]])-1</f>
        <v>5.9405940594059459E-3</v>
      </c>
      <c r="AD420" s="1">
        <f>(Table2[[#This Row],[Day High]]/Table2[[#This Row],[Close Price]])-1</f>
        <v>1.0944881889763947E-2</v>
      </c>
      <c r="AE420" s="1">
        <f>(Table2[[#This Row],[Close Price]]/Table2[[#This Row],[Current Week Low]])-1</f>
        <v>4.4150291868782388E-2</v>
      </c>
      <c r="AF420" s="1">
        <f>(Table2[[#This Row],[Current Week High]]/Table2[[#This Row],[Close Price]])-1</f>
        <v>1.4488188976377936E-2</v>
      </c>
      <c r="AG420" s="1">
        <f>(Table2[[#This Row],[Close Price]]/Table2[[#This Row],[Current Month Low]])-1</f>
        <v>4.4150291868782388E-2</v>
      </c>
      <c r="AH420" s="1">
        <f>(Table2[[#This Row],[Current Month High]]/Table2[[#This Row],[Close Price]])-1</f>
        <v>1.4488188976377936E-2</v>
      </c>
      <c r="AI420">
        <v>30.1968503937007</v>
      </c>
      <c r="AJ420">
        <v>43.018018018017997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-0.09</v>
      </c>
      <c r="AM420" t="s">
        <v>3216</v>
      </c>
      <c r="AN420">
        <v>5.73</v>
      </c>
      <c r="AO420" t="s">
        <v>3215</v>
      </c>
      <c r="AP420">
        <v>4.1915794931754E-2</v>
      </c>
      <c r="AQ420">
        <f>(Table2[[#This Row],[Sharpe Ratio]]-AVERAGE(Table2[Sharpe Ratio]))/_xlfn.STDEV.P(Table2[Sharpe Ratio])</f>
        <v>-0.21825826859912667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325</v>
      </c>
      <c r="AT420">
        <f>_xlfn.RANK.AVG(Table2[[#This Row],[6M Return vs Nifty Z-Score]],Table2[6M Return vs Nifty Z-Score])</f>
        <v>492</v>
      </c>
      <c r="AU420">
        <f>_xlfn.RANK.AVG(Table2[[#This Row],[Sharpe Ratio Z-Score]],Table2[Sharpe Ratio Z-Score])</f>
        <v>405</v>
      </c>
      <c r="AV420">
        <f>(Table2[[#This Row],[Rank 1Y]]+Table2[[#This Row],[Rank 6M]]+Table2[[#This Row],[Rank Sharpe]])/3</f>
        <v>407.33333333333331</v>
      </c>
    </row>
    <row r="421" spans="1:48" x14ac:dyDescent="0.3">
      <c r="A421" t="s">
        <v>1476</v>
      </c>
      <c r="B421" t="s">
        <v>1477</v>
      </c>
      <c r="C421" t="s">
        <v>3159</v>
      </c>
      <c r="D421" t="s">
        <v>46</v>
      </c>
      <c r="E421">
        <v>7016.8634747449996</v>
      </c>
      <c r="F421">
        <v>188.53</v>
      </c>
      <c r="G421">
        <v>9.6073411226643195</v>
      </c>
      <c r="H421">
        <f>(Table2[[#This Row],[1Y Return vs Nifty]]-AVERAGE(Table2[1Y Return vs Nifty]))/_xlfn.STDEV.P(Table2[1Y Return vs Nifty])</f>
        <v>-0.20577458908234916</v>
      </c>
      <c r="I421">
        <v>7.5177637106360304</v>
      </c>
      <c r="J421">
        <f>(Table2[[#This Row],[1M Return vs Nifty]]-AVERAGE(Table2[1M Return vs Nifty]))/_xlfn.STDEV.P(Table2[1M Return vs Nifty])</f>
        <v>0.23924380671156797</v>
      </c>
      <c r="K421">
        <v>-15.8364304756861</v>
      </c>
      <c r="L421">
        <f>(Table2[[#This Row],[6M Return vs Nifty]]-AVERAGE(Table2[6M Return vs Nifty]))/_xlfn.STDEV.P(Table2[6M Return vs Nifty])</f>
        <v>-0.74547036692790059</v>
      </c>
      <c r="M421">
        <v>-2.4106869757882898</v>
      </c>
      <c r="N421">
        <f>(Table2[[#This Row],[1W Return vs Nifty]]-AVERAGE(Table2[1W Return vs Nifty]))/_xlfn.STDEV.P(Table2[1W Return vs Nifty])</f>
        <v>-0.83091462038526742</v>
      </c>
      <c r="O421">
        <v>189.18</v>
      </c>
      <c r="P421">
        <v>190.08210416828399</v>
      </c>
      <c r="Q421">
        <v>189.935425188312</v>
      </c>
      <c r="R421">
        <v>46.853271641792197</v>
      </c>
      <c r="S421" s="1">
        <f>(Table2[[#This Row],[Close Price]]-Table2[[#This Row],[20D EMA]])/Table2[[#This Row],[20D EMA]]</f>
        <v>-3.4358811713712106E-3</v>
      </c>
      <c r="T421" s="1">
        <f>(Table2[[#This Row],[Close Price]]-Table2[[#This Row],[50D EMA]])/Table2[[#This Row],[50D EMA]]</f>
        <v>-8.1654407976769674E-3</v>
      </c>
      <c r="U421" s="1">
        <f>(Table2[[#This Row],[Close Price]]-Table2[[#This Row],[200D EMA]])/Table2[[#This Row],[200D EMA]]</f>
        <v>-7.3994895208125706E-3</v>
      </c>
      <c r="V421">
        <v>0.77445863760737599</v>
      </c>
      <c r="W421">
        <v>188</v>
      </c>
      <c r="X421">
        <v>193.7</v>
      </c>
      <c r="Y421">
        <v>188</v>
      </c>
      <c r="Z421">
        <v>194.99</v>
      </c>
      <c r="AA421">
        <v>188</v>
      </c>
      <c r="AB421">
        <v>200</v>
      </c>
      <c r="AC421" s="1">
        <f>(Table2[[#This Row],[Close Price]]/Table2[[#This Row],[Day Low]])-1</f>
        <v>2.8191489361701905E-3</v>
      </c>
      <c r="AD421" s="1">
        <f>(Table2[[#This Row],[Day High]]/Table2[[#This Row],[Close Price]])-1</f>
        <v>2.7422691348856887E-2</v>
      </c>
      <c r="AE421" s="1">
        <f>(Table2[[#This Row],[Close Price]]/Table2[[#This Row],[Current Week Low]])-1</f>
        <v>2.8191489361701905E-3</v>
      </c>
      <c r="AF421" s="1">
        <f>(Table2[[#This Row],[Current Week High]]/Table2[[#This Row],[Close Price]])-1</f>
        <v>3.4265103697024291E-2</v>
      </c>
      <c r="AG421" s="1">
        <f>(Table2[[#This Row],[Close Price]]/Table2[[#This Row],[Current Month Low]])-1</f>
        <v>2.8191489361701905E-3</v>
      </c>
      <c r="AH421" s="1">
        <f>(Table2[[#This Row],[Current Month High]]/Table2[[#This Row],[Close Price]])-1</f>
        <v>6.0839123746883716E-2</v>
      </c>
      <c r="AI421">
        <v>32.233596775049001</v>
      </c>
      <c r="AJ421">
        <v>36.368896925858898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0</v>
      </c>
      <c r="AM421" t="s">
        <v>3217</v>
      </c>
      <c r="AN421">
        <v>4.76</v>
      </c>
      <c r="AO421" t="s">
        <v>3215</v>
      </c>
      <c r="AP421">
        <v>8.3857796802665002E-2</v>
      </c>
      <c r="AQ421">
        <f>(Table2[[#This Row],[Sharpe Ratio]]-AVERAGE(Table2[Sharpe Ratio]))/_xlfn.STDEV.P(Table2[Sharpe Ratio])</f>
        <v>0.28260368261351376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362</v>
      </c>
      <c r="AT421">
        <f>_xlfn.RANK.AVG(Table2[[#This Row],[6M Return vs Nifty Z-Score]],Table2[6M Return vs Nifty Z-Score])</f>
        <v>592</v>
      </c>
      <c r="AU421">
        <f>_xlfn.RANK.AVG(Table2[[#This Row],[Sharpe Ratio Z-Score]],Table2[Sharpe Ratio Z-Score])</f>
        <v>268</v>
      </c>
      <c r="AV421">
        <f>(Table2[[#This Row],[Rank 1Y]]+Table2[[#This Row],[Rank 6M]]+Table2[[#This Row],[Rank Sharpe]])/3</f>
        <v>407.33333333333331</v>
      </c>
    </row>
    <row r="422" spans="1:48" x14ac:dyDescent="0.3">
      <c r="A422" t="s">
        <v>1512</v>
      </c>
      <c r="B422" t="s">
        <v>1513</v>
      </c>
      <c r="C422" t="s">
        <v>3158</v>
      </c>
      <c r="D422" t="s">
        <v>122</v>
      </c>
      <c r="E422">
        <v>6701.9682837350001</v>
      </c>
      <c r="F422">
        <v>584.95000000000005</v>
      </c>
      <c r="G422">
        <v>-13.912084472545001</v>
      </c>
      <c r="H422">
        <f>(Table2[[#This Row],[1Y Return vs Nifty]]-AVERAGE(Table2[1Y Return vs Nifty]))/_xlfn.STDEV.P(Table2[1Y Return vs Nifty])</f>
        <v>-0.63478492232036887</v>
      </c>
      <c r="I422">
        <v>1.4415876593174299</v>
      </c>
      <c r="J422">
        <f>(Table2[[#This Row],[1M Return vs Nifty]]-AVERAGE(Table2[1M Return vs Nifty]))/_xlfn.STDEV.P(Table2[1M Return vs Nifty])</f>
        <v>-0.35116079402053313</v>
      </c>
      <c r="K422">
        <v>8.0974680845481597</v>
      </c>
      <c r="L422">
        <f>(Table2[[#This Row],[6M Return vs Nifty]]-AVERAGE(Table2[6M Return vs Nifty]))/_xlfn.STDEV.P(Table2[6M Return vs Nifty])</f>
        <v>4.2027287024926481E-2</v>
      </c>
      <c r="M422">
        <v>-2.1230991229095602</v>
      </c>
      <c r="N422">
        <f>(Table2[[#This Row],[1W Return vs Nifty]]-AVERAGE(Table2[1W Return vs Nifty]))/_xlfn.STDEV.P(Table2[1W Return vs Nifty])</f>
        <v>-0.75695652382023892</v>
      </c>
      <c r="O422">
        <v>601.29</v>
      </c>
      <c r="P422">
        <v>601.90913968680002</v>
      </c>
      <c r="Q422">
        <v>566.11893000916996</v>
      </c>
      <c r="R422">
        <v>39.451051829874899</v>
      </c>
      <c r="S422" s="1">
        <f>(Table2[[#This Row],[Close Price]]-Table2[[#This Row],[20D EMA]])/Table2[[#This Row],[20D EMA]]</f>
        <v>-2.7174907282675447E-2</v>
      </c>
      <c r="T422" s="1">
        <f>(Table2[[#This Row],[Close Price]]-Table2[[#This Row],[50D EMA]])/Table2[[#This Row],[50D EMA]]</f>
        <v>-2.817558094503194E-2</v>
      </c>
      <c r="U422" s="1">
        <f>(Table2[[#This Row],[Close Price]]-Table2[[#This Row],[200D EMA]])/Table2[[#This Row],[200D EMA]]</f>
        <v>3.3263452240547872E-2</v>
      </c>
      <c r="V422">
        <v>0.42345563514562101</v>
      </c>
      <c r="W422">
        <v>581.1</v>
      </c>
      <c r="X422">
        <v>603.70000000000005</v>
      </c>
      <c r="Y422">
        <v>581.1</v>
      </c>
      <c r="Z422">
        <v>610.95000000000005</v>
      </c>
      <c r="AA422">
        <v>581.1</v>
      </c>
      <c r="AB422">
        <v>619.29999999999995</v>
      </c>
      <c r="AC422" s="1">
        <f>(Table2[[#This Row],[Close Price]]/Table2[[#This Row],[Day Low]])-1</f>
        <v>6.6253656857684362E-3</v>
      </c>
      <c r="AD422" s="1">
        <f>(Table2[[#This Row],[Day High]]/Table2[[#This Row],[Close Price]])-1</f>
        <v>3.2054021711257263E-2</v>
      </c>
      <c r="AE422" s="1">
        <f>(Table2[[#This Row],[Close Price]]/Table2[[#This Row],[Current Week Low]])-1</f>
        <v>6.6253656857684362E-3</v>
      </c>
      <c r="AF422" s="1">
        <f>(Table2[[#This Row],[Current Week High]]/Table2[[#This Row],[Close Price]])-1</f>
        <v>4.4448243439610291E-2</v>
      </c>
      <c r="AG422" s="1">
        <f>(Table2[[#This Row],[Close Price]]/Table2[[#This Row],[Current Month Low]])-1</f>
        <v>6.6253656857684362E-3</v>
      </c>
      <c r="AH422" s="1">
        <f>(Table2[[#This Row],[Current Month High]]/Table2[[#This Row],[Close Price]])-1</f>
        <v>5.8722967775023394E-2</v>
      </c>
      <c r="AI422">
        <v>17.343362680570898</v>
      </c>
      <c r="AJ422">
        <v>25.256959314775099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0.09</v>
      </c>
      <c r="AM422" t="s">
        <v>3215</v>
      </c>
      <c r="AN422">
        <v>-2.69</v>
      </c>
      <c r="AO422" t="s">
        <v>3216</v>
      </c>
      <c r="AP422">
        <v>4.5819831775113999E-2</v>
      </c>
      <c r="AQ422">
        <f>(Table2[[#This Row],[Sharpe Ratio]]-AVERAGE(Table2[Sharpe Ratio]))/_xlfn.STDEV.P(Table2[Sharpe Ratio])</f>
        <v>-0.17163713885454265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542</v>
      </c>
      <c r="AT422">
        <f>_xlfn.RANK.AVG(Table2[[#This Row],[6M Return vs Nifty Z-Score]],Table2[6M Return vs Nifty Z-Score])</f>
        <v>293</v>
      </c>
      <c r="AU422">
        <f>_xlfn.RANK.AVG(Table2[[#This Row],[Sharpe Ratio Z-Score]],Table2[Sharpe Ratio Z-Score])</f>
        <v>389</v>
      </c>
      <c r="AV422">
        <f>(Table2[[#This Row],[Rank 1Y]]+Table2[[#This Row],[Rank 6M]]+Table2[[#This Row],[Rank Sharpe]])/3</f>
        <v>408</v>
      </c>
    </row>
    <row r="423" spans="1:48" x14ac:dyDescent="0.3">
      <c r="A423" t="s">
        <v>1003</v>
      </c>
      <c r="B423" t="s">
        <v>1004</v>
      </c>
      <c r="C423" t="s">
        <v>3154</v>
      </c>
      <c r="D423" t="s">
        <v>191</v>
      </c>
      <c r="E423">
        <v>14042.74280937</v>
      </c>
      <c r="F423">
        <v>1421.65</v>
      </c>
      <c r="G423">
        <v>11.5993848197575</v>
      </c>
      <c r="H423">
        <f>(Table2[[#This Row],[1Y Return vs Nifty]]-AVERAGE(Table2[1Y Return vs Nifty]))/_xlfn.STDEV.P(Table2[1Y Return vs Nifty])</f>
        <v>-0.16943835600322513</v>
      </c>
      <c r="I423">
        <v>-17.593638887076601</v>
      </c>
      <c r="J423">
        <f>(Table2[[#This Row],[1M Return vs Nifty]]-AVERAGE(Table2[1M Return vs Nifty]))/_xlfn.STDEV.P(Table2[1M Return vs Nifty])</f>
        <v>-2.2007591654386851</v>
      </c>
      <c r="K423">
        <v>-5.1530206316537601</v>
      </c>
      <c r="L423">
        <f>(Table2[[#This Row],[6M Return vs Nifty]]-AVERAGE(Table2[6M Return vs Nifty]))/_xlfn.STDEV.P(Table2[6M Return vs Nifty])</f>
        <v>-0.39395386963772161</v>
      </c>
      <c r="M423">
        <v>-0.28440547306097402</v>
      </c>
      <c r="N423">
        <f>(Table2[[#This Row],[1W Return vs Nifty]]-AVERAGE(Table2[1W Return vs Nifty]))/_xlfn.STDEV.P(Table2[1W Return vs Nifty])</f>
        <v>-0.2841052502083829</v>
      </c>
      <c r="O423">
        <v>1528.75</v>
      </c>
      <c r="P423">
        <v>1652.1224302063899</v>
      </c>
      <c r="Q423">
        <v>1557.6815177952799</v>
      </c>
      <c r="R423">
        <v>33.832520332361597</v>
      </c>
      <c r="S423" s="1">
        <f>(Table2[[#This Row],[Close Price]]-Table2[[#This Row],[20D EMA]])/Table2[[#This Row],[20D EMA]]</f>
        <v>-7.0057236304170017E-2</v>
      </c>
      <c r="T423" s="1">
        <f>(Table2[[#This Row],[Close Price]]-Table2[[#This Row],[50D EMA]])/Table2[[#This Row],[50D EMA]]</f>
        <v>-0.13950081785258389</v>
      </c>
      <c r="U423" s="1">
        <f>(Table2[[#This Row],[Close Price]]-Table2[[#This Row],[200D EMA]])/Table2[[#This Row],[200D EMA]]</f>
        <v>-8.7329480539652837E-2</v>
      </c>
      <c r="V423">
        <v>0.94700286340198703</v>
      </c>
      <c r="W423">
        <v>1411</v>
      </c>
      <c r="X423">
        <v>1460.5</v>
      </c>
      <c r="Y423">
        <v>1350</v>
      </c>
      <c r="Z423">
        <v>1460.5</v>
      </c>
      <c r="AA423">
        <v>1350</v>
      </c>
      <c r="AB423">
        <v>1460.5</v>
      </c>
      <c r="AC423" s="1">
        <f>(Table2[[#This Row],[Close Price]]/Table2[[#This Row],[Day Low]])-1</f>
        <v>7.5478384124734177E-3</v>
      </c>
      <c r="AD423" s="1">
        <f>(Table2[[#This Row],[Day High]]/Table2[[#This Row],[Close Price]])-1</f>
        <v>2.732740125910027E-2</v>
      </c>
      <c r="AE423" s="1">
        <f>(Table2[[#This Row],[Close Price]]/Table2[[#This Row],[Current Week Low]])-1</f>
        <v>5.3074074074074051E-2</v>
      </c>
      <c r="AF423" s="1">
        <f>(Table2[[#This Row],[Current Week High]]/Table2[[#This Row],[Close Price]])-1</f>
        <v>2.732740125910027E-2</v>
      </c>
      <c r="AG423" s="1">
        <f>(Table2[[#This Row],[Close Price]]/Table2[[#This Row],[Current Month Low]])-1</f>
        <v>5.3074074074074051E-2</v>
      </c>
      <c r="AH423" s="1">
        <f>(Table2[[#This Row],[Current Month High]]/Table2[[#This Row],[Close Price]])-1</f>
        <v>2.732740125910027E-2</v>
      </c>
      <c r="AI423">
        <v>39.837512749270203</v>
      </c>
      <c r="AJ423">
        <v>40.548690064261002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-0.12</v>
      </c>
      <c r="AM423" t="s">
        <v>3216</v>
      </c>
      <c r="AN423">
        <v>-10</v>
      </c>
      <c r="AO423" t="s">
        <v>3216</v>
      </c>
      <c r="AP423">
        <v>3.1647151604161997E-2</v>
      </c>
      <c r="AQ423">
        <f>(Table2[[#This Row],[Sharpe Ratio]]-AVERAGE(Table2[Sharpe Ratio]))/_xlfn.STDEV.P(Table2[Sharpe Ratio])</f>
        <v>-0.34088409721822877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346</v>
      </c>
      <c r="AT423">
        <f>_xlfn.RANK.AVG(Table2[[#This Row],[6M Return vs Nifty Z-Score]],Table2[6M Return vs Nifty Z-Score])</f>
        <v>447</v>
      </c>
      <c r="AU423">
        <f>_xlfn.RANK.AVG(Table2[[#This Row],[Sharpe Ratio Z-Score]],Table2[Sharpe Ratio Z-Score])</f>
        <v>432</v>
      </c>
      <c r="AV423">
        <f>(Table2[[#This Row],[Rank 1Y]]+Table2[[#This Row],[Rank 6M]]+Table2[[#This Row],[Rank Sharpe]])/3</f>
        <v>408.33333333333331</v>
      </c>
    </row>
    <row r="424" spans="1:48" x14ac:dyDescent="0.3">
      <c r="A424" t="s">
        <v>1358</v>
      </c>
      <c r="B424" t="s">
        <v>1359</v>
      </c>
      <c r="C424" t="s">
        <v>3156</v>
      </c>
      <c r="D424" t="s">
        <v>512</v>
      </c>
      <c r="E424">
        <v>8261.0123217929995</v>
      </c>
      <c r="F424">
        <v>250.11</v>
      </c>
      <c r="G424">
        <v>-13.430610524377499</v>
      </c>
      <c r="H424">
        <f>(Table2[[#This Row],[1Y Return vs Nifty]]-AVERAGE(Table2[1Y Return vs Nifty]))/_xlfn.STDEV.P(Table2[1Y Return vs Nifty])</f>
        <v>-0.62600250975197513</v>
      </c>
      <c r="I424">
        <v>-0.32940697197845797</v>
      </c>
      <c r="J424">
        <f>(Table2[[#This Row],[1M Return vs Nifty]]-AVERAGE(Table2[1M Return vs Nifty]))/_xlfn.STDEV.P(Table2[1M Return vs Nifty])</f>
        <v>-0.52324326321792181</v>
      </c>
      <c r="K424">
        <v>7.86541170520682</v>
      </c>
      <c r="L424">
        <f>(Table2[[#This Row],[6M Return vs Nifty]]-AVERAGE(Table2[6M Return vs Nifty]))/_xlfn.STDEV.P(Table2[6M Return vs Nifty])</f>
        <v>3.4391930258615207E-2</v>
      </c>
      <c r="M424">
        <v>3.0806114554130701</v>
      </c>
      <c r="N424">
        <f>(Table2[[#This Row],[1W Return vs Nifty]]-AVERAGE(Table2[1W Return vs Nifty]))/_xlfn.STDEV.P(Table2[1W Return vs Nifty])</f>
        <v>0.58126595531323122</v>
      </c>
      <c r="O424">
        <v>257.22000000000003</v>
      </c>
      <c r="P424">
        <v>261.93927764679103</v>
      </c>
      <c r="Q424">
        <v>244.27996085550399</v>
      </c>
      <c r="R424">
        <v>41.4661399149159</v>
      </c>
      <c r="S424" s="1">
        <f>(Table2[[#This Row],[Close Price]]-Table2[[#This Row],[20D EMA]])/Table2[[#This Row],[20D EMA]]</f>
        <v>-2.7641707487753724E-2</v>
      </c>
      <c r="T424" s="1">
        <f>(Table2[[#This Row],[Close Price]]-Table2[[#This Row],[50D EMA]])/Table2[[#This Row],[50D EMA]]</f>
        <v>-4.516038126493601E-2</v>
      </c>
      <c r="U424" s="1">
        <f>(Table2[[#This Row],[Close Price]]-Table2[[#This Row],[200D EMA]])/Table2[[#This Row],[200D EMA]]</f>
        <v>2.3866219415126729E-2</v>
      </c>
      <c r="V424">
        <v>0.70062581236917898</v>
      </c>
      <c r="W424">
        <v>247</v>
      </c>
      <c r="X424">
        <v>253.19</v>
      </c>
      <c r="Y424">
        <v>243.75</v>
      </c>
      <c r="Z424">
        <v>255</v>
      </c>
      <c r="AA424">
        <v>243.75</v>
      </c>
      <c r="AB424">
        <v>255</v>
      </c>
      <c r="AC424" s="1">
        <f>(Table2[[#This Row],[Close Price]]/Table2[[#This Row],[Day Low]])-1</f>
        <v>1.2591093117408914E-2</v>
      </c>
      <c r="AD424" s="1">
        <f>(Table2[[#This Row],[Day High]]/Table2[[#This Row],[Close Price]])-1</f>
        <v>1.2314581584103035E-2</v>
      </c>
      <c r="AE424" s="1">
        <f>(Table2[[#This Row],[Close Price]]/Table2[[#This Row],[Current Week Low]])-1</f>
        <v>2.6092307692307859E-2</v>
      </c>
      <c r="AF424" s="1">
        <f>(Table2[[#This Row],[Current Week High]]/Table2[[#This Row],[Close Price]])-1</f>
        <v>1.9551397385150437E-2</v>
      </c>
      <c r="AG424" s="1">
        <f>(Table2[[#This Row],[Close Price]]/Table2[[#This Row],[Current Month Low]])-1</f>
        <v>2.6092307692307859E-2</v>
      </c>
      <c r="AH424" s="1">
        <f>(Table2[[#This Row],[Current Month High]]/Table2[[#This Row],[Close Price]])-1</f>
        <v>1.9551397385150437E-2</v>
      </c>
      <c r="AI424">
        <v>18.987645436008101</v>
      </c>
      <c r="AJ424">
        <v>24.0625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-0.1</v>
      </c>
      <c r="AM424" t="s">
        <v>3216</v>
      </c>
      <c r="AN424">
        <v>-2.21</v>
      </c>
      <c r="AO424" t="s">
        <v>3216</v>
      </c>
      <c r="AP424">
        <v>4.5625421924060001E-2</v>
      </c>
      <c r="AQ424">
        <f>(Table2[[#This Row],[Sharpe Ratio]]-AVERAGE(Table2[Sharpe Ratio]))/_xlfn.STDEV.P(Table2[Sharpe Ratio])</f>
        <v>-0.17395873756205207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540</v>
      </c>
      <c r="AT424">
        <f>_xlfn.RANK.AVG(Table2[[#This Row],[6M Return vs Nifty Z-Score]],Table2[6M Return vs Nifty Z-Score])</f>
        <v>295</v>
      </c>
      <c r="AU424">
        <f>_xlfn.RANK.AVG(Table2[[#This Row],[Sharpe Ratio Z-Score]],Table2[Sharpe Ratio Z-Score])</f>
        <v>390</v>
      </c>
      <c r="AV424">
        <f>(Table2[[#This Row],[Rank 1Y]]+Table2[[#This Row],[Rank 6M]]+Table2[[#This Row],[Rank Sharpe]])/3</f>
        <v>408.33333333333331</v>
      </c>
    </row>
    <row r="425" spans="1:48" x14ac:dyDescent="0.3">
      <c r="A425" t="s">
        <v>890</v>
      </c>
      <c r="B425" t="s">
        <v>891</v>
      </c>
      <c r="C425" t="s">
        <v>3155</v>
      </c>
      <c r="D425" t="s">
        <v>21</v>
      </c>
      <c r="E425">
        <v>17207.809324860002</v>
      </c>
      <c r="F425">
        <v>619.85</v>
      </c>
      <c r="G425">
        <v>-28.1108971135167</v>
      </c>
      <c r="H425">
        <f>(Table2[[#This Row],[1Y Return vs Nifty]]-AVERAGE(Table2[1Y Return vs Nifty]))/_xlfn.STDEV.P(Table2[1Y Return vs Nifty])</f>
        <v>-0.89378093045112184</v>
      </c>
      <c r="I425">
        <v>9.8487660848755407</v>
      </c>
      <c r="J425">
        <f>(Table2[[#This Row],[1M Return vs Nifty]]-AVERAGE(Table2[1M Return vs Nifty]))/_xlfn.STDEV.P(Table2[1M Return vs Nifty])</f>
        <v>0.46574062221608237</v>
      </c>
      <c r="K425">
        <v>6.5006557524487896</v>
      </c>
      <c r="L425">
        <f>(Table2[[#This Row],[6M Return vs Nifty]]-AVERAGE(Table2[6M Return vs Nifty]))/_xlfn.STDEV.P(Table2[6M Return vs Nifty])</f>
        <v>-1.0512668476534816E-2</v>
      </c>
      <c r="M425">
        <v>0.96430556411684798</v>
      </c>
      <c r="N425">
        <f>(Table2[[#This Row],[1W Return vs Nifty]]-AVERAGE(Table2[1W Return vs Nifty]))/_xlfn.STDEV.P(Table2[1W Return vs Nifty])</f>
        <v>3.7021982896130186E-2</v>
      </c>
      <c r="O425">
        <v>612.16999999999996</v>
      </c>
      <c r="P425">
        <v>620.36400819713299</v>
      </c>
      <c r="Q425">
        <v>631.25646559454901</v>
      </c>
      <c r="R425">
        <v>55.565410855120298</v>
      </c>
      <c r="S425" s="1">
        <f>(Table2[[#This Row],[Close Price]]-Table2[[#This Row],[20D EMA]])/Table2[[#This Row],[20D EMA]]</f>
        <v>1.2545534737082942E-2</v>
      </c>
      <c r="T425" s="1">
        <f>(Table2[[#This Row],[Close Price]]-Table2[[#This Row],[50D EMA]])/Table2[[#This Row],[50D EMA]]</f>
        <v>-8.2855902396199318E-4</v>
      </c>
      <c r="U425" s="1">
        <f>(Table2[[#This Row],[Close Price]]-Table2[[#This Row],[200D EMA]])/Table2[[#This Row],[200D EMA]]</f>
        <v>-1.8069463389663358E-2</v>
      </c>
      <c r="V425">
        <v>0.34193566372066703</v>
      </c>
      <c r="W425">
        <v>610.5</v>
      </c>
      <c r="X425">
        <v>626</v>
      </c>
      <c r="Y425">
        <v>597.85</v>
      </c>
      <c r="Z425">
        <v>645</v>
      </c>
      <c r="AA425">
        <v>597.85</v>
      </c>
      <c r="AB425">
        <v>645</v>
      </c>
      <c r="AC425" s="1">
        <f>(Table2[[#This Row],[Close Price]]/Table2[[#This Row],[Day Low]])-1</f>
        <v>1.5315315315315381E-2</v>
      </c>
      <c r="AD425" s="1">
        <f>(Table2[[#This Row],[Day High]]/Table2[[#This Row],[Close Price]])-1</f>
        <v>9.9217552633701356E-3</v>
      </c>
      <c r="AE425" s="1">
        <f>(Table2[[#This Row],[Close Price]]/Table2[[#This Row],[Current Week Low]])-1</f>
        <v>3.6798528058877622E-2</v>
      </c>
      <c r="AF425" s="1">
        <f>(Table2[[#This Row],[Current Week High]]/Table2[[#This Row],[Close Price]])-1</f>
        <v>4.0574332499798249E-2</v>
      </c>
      <c r="AG425" s="1">
        <f>(Table2[[#This Row],[Close Price]]/Table2[[#This Row],[Current Month Low]])-1</f>
        <v>3.6798528058877622E-2</v>
      </c>
      <c r="AH425" s="1">
        <f>(Table2[[#This Row],[Current Month High]]/Table2[[#This Row],[Close Price]])-1</f>
        <v>4.0574332499798249E-2</v>
      </c>
      <c r="AI425">
        <v>40.3565378720658</v>
      </c>
      <c r="AJ425">
        <v>31.995315161839802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-0.02</v>
      </c>
      <c r="AM425" t="s">
        <v>3216</v>
      </c>
      <c r="AN425">
        <v>2.17</v>
      </c>
      <c r="AO425" t="s">
        <v>3215</v>
      </c>
      <c r="AP425">
        <v>7.8680899389143993E-2</v>
      </c>
      <c r="AQ425">
        <f>(Table2[[#This Row],[Sharpe Ratio]]-AVERAGE(Table2[Sharpe Ratio]))/_xlfn.STDEV.P(Table2[Sharpe Ratio])</f>
        <v>0.22078233827844221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629</v>
      </c>
      <c r="AT425">
        <f>_xlfn.RANK.AVG(Table2[[#This Row],[6M Return vs Nifty Z-Score]],Table2[6M Return vs Nifty Z-Score])</f>
        <v>308</v>
      </c>
      <c r="AU425">
        <f>_xlfn.RANK.AVG(Table2[[#This Row],[Sharpe Ratio Z-Score]],Table2[Sharpe Ratio Z-Score])</f>
        <v>289</v>
      </c>
      <c r="AV425">
        <f>(Table2[[#This Row],[Rank 1Y]]+Table2[[#This Row],[Rank 6M]]+Table2[[#This Row],[Rank Sharpe]])/3</f>
        <v>408.66666666666669</v>
      </c>
    </row>
    <row r="426" spans="1:48" x14ac:dyDescent="0.3">
      <c r="A426" t="s">
        <v>1155</v>
      </c>
      <c r="B426" t="s">
        <v>1156</v>
      </c>
      <c r="C426" t="s">
        <v>3166</v>
      </c>
      <c r="D426" t="s">
        <v>1157</v>
      </c>
      <c r="E426">
        <v>10564.313192239901</v>
      </c>
      <c r="F426">
        <v>710.8</v>
      </c>
      <c r="G426">
        <v>36.872791915912202</v>
      </c>
      <c r="H426">
        <f>(Table2[[#This Row],[1Y Return vs Nifty]]-AVERAGE(Table2[1Y Return vs Nifty]))/_xlfn.STDEV.P(Table2[1Y Return vs Nifty])</f>
        <v>0.29156579380007547</v>
      </c>
      <c r="I426">
        <v>1.38105276963184</v>
      </c>
      <c r="J426">
        <f>(Table2[[#This Row],[1M Return vs Nifty]]-AVERAGE(Table2[1M Return vs Nifty]))/_xlfn.STDEV.P(Table2[1M Return vs Nifty])</f>
        <v>-0.35704279564019104</v>
      </c>
      <c r="K426">
        <v>5.1437451235654201</v>
      </c>
      <c r="L426">
        <f>(Table2[[#This Row],[6M Return vs Nifty]]-AVERAGE(Table2[6M Return vs Nifty]))/_xlfn.STDEV.P(Table2[6M Return vs Nifty])</f>
        <v>-5.5159132326962776E-2</v>
      </c>
      <c r="M426">
        <v>-1.1122691458123599</v>
      </c>
      <c r="N426">
        <f>(Table2[[#This Row],[1W Return vs Nifty]]-AVERAGE(Table2[1W Return vs Nifty]))/_xlfn.STDEV.P(Table2[1W Return vs Nifty])</f>
        <v>-0.49700444201758809</v>
      </c>
      <c r="O426">
        <v>720.6</v>
      </c>
      <c r="P426">
        <v>732.19928882111697</v>
      </c>
      <c r="Q426">
        <v>654.01992415417101</v>
      </c>
      <c r="R426">
        <v>47.119516872935897</v>
      </c>
      <c r="S426" s="1">
        <f>(Table2[[#This Row],[Close Price]]-Table2[[#This Row],[20D EMA]])/Table2[[#This Row],[20D EMA]]</f>
        <v>-1.3599777962808864E-2</v>
      </c>
      <c r="T426" s="1">
        <f>(Table2[[#This Row],[Close Price]]-Table2[[#This Row],[50D EMA]])/Table2[[#This Row],[50D EMA]]</f>
        <v>-2.9226044258484733E-2</v>
      </c>
      <c r="U426" s="1">
        <f>(Table2[[#This Row],[Close Price]]-Table2[[#This Row],[200D EMA]])/Table2[[#This Row],[200D EMA]]</f>
        <v>8.6817042950581846E-2</v>
      </c>
      <c r="V426">
        <v>0.46858561922433301</v>
      </c>
      <c r="W426">
        <v>704.75</v>
      </c>
      <c r="X426">
        <v>717.55</v>
      </c>
      <c r="Y426">
        <v>703.55</v>
      </c>
      <c r="Z426">
        <v>733</v>
      </c>
      <c r="AA426">
        <v>703.55</v>
      </c>
      <c r="AB426">
        <v>739</v>
      </c>
      <c r="AC426" s="1">
        <f>(Table2[[#This Row],[Close Price]]/Table2[[#This Row],[Day Low]])-1</f>
        <v>8.5846044696700208E-3</v>
      </c>
      <c r="AD426" s="1">
        <f>(Table2[[#This Row],[Day High]]/Table2[[#This Row],[Close Price]])-1</f>
        <v>9.4963421496905287E-3</v>
      </c>
      <c r="AE426" s="1">
        <f>(Table2[[#This Row],[Close Price]]/Table2[[#This Row],[Current Week Low]])-1</f>
        <v>1.0304882382204505E-2</v>
      </c>
      <c r="AF426" s="1">
        <f>(Table2[[#This Row],[Current Week High]]/Table2[[#This Row],[Close Price]])-1</f>
        <v>3.1232414181204371E-2</v>
      </c>
      <c r="AG426" s="1">
        <f>(Table2[[#This Row],[Close Price]]/Table2[[#This Row],[Current Month Low]])-1</f>
        <v>1.0304882382204505E-2</v>
      </c>
      <c r="AH426" s="1">
        <f>(Table2[[#This Row],[Current Month High]]/Table2[[#This Row],[Close Price]])-1</f>
        <v>3.9673607203151384E-2</v>
      </c>
      <c r="AI426">
        <v>23.1007315700619</v>
      </c>
      <c r="AJ426">
        <v>62.061103511171801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-0.04</v>
      </c>
      <c r="AM426" t="s">
        <v>3216</v>
      </c>
      <c r="AN426">
        <v>0.19</v>
      </c>
      <c r="AO426" t="s">
        <v>3215</v>
      </c>
      <c r="AP426">
        <v>-5.8517761627865997E-2</v>
      </c>
      <c r="AQ426">
        <f>(Table2[[#This Row],[Sharpe Ratio]]-AVERAGE(Table2[Sharpe Ratio]))/_xlfn.STDEV.P(Table2[Sharpe Ratio])</f>
        <v>-1.4176132078435595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214</v>
      </c>
      <c r="AT426">
        <f>_xlfn.RANK.AVG(Table2[[#This Row],[6M Return vs Nifty Z-Score]],Table2[6M Return vs Nifty Z-Score])</f>
        <v>333</v>
      </c>
      <c r="AU426">
        <f>_xlfn.RANK.AVG(Table2[[#This Row],[Sharpe Ratio Z-Score]],Table2[Sharpe Ratio Z-Score])</f>
        <v>680</v>
      </c>
      <c r="AV426">
        <f>(Table2[[#This Row],[Rank 1Y]]+Table2[[#This Row],[Rank 6M]]+Table2[[#This Row],[Rank Sharpe]])/3</f>
        <v>409</v>
      </c>
    </row>
    <row r="427" spans="1:48" x14ac:dyDescent="0.3">
      <c r="A427" t="s">
        <v>1203</v>
      </c>
      <c r="B427" t="s">
        <v>1204</v>
      </c>
      <c r="C427" t="s">
        <v>3165</v>
      </c>
      <c r="D427" t="s">
        <v>125</v>
      </c>
      <c r="E427">
        <v>9787.1103892199899</v>
      </c>
      <c r="F427">
        <v>549.35</v>
      </c>
      <c r="G427">
        <v>-19.733428239541801</v>
      </c>
      <c r="H427">
        <f>(Table2[[#This Row],[1Y Return vs Nifty]]-AVERAGE(Table2[1Y Return vs Nifty]))/_xlfn.STDEV.P(Table2[1Y Return vs Nifty])</f>
        <v>-0.7409701953944301</v>
      </c>
      <c r="I427">
        <v>41.524299576372499</v>
      </c>
      <c r="J427">
        <f>(Table2[[#This Row],[1M Return vs Nifty]]-AVERAGE(Table2[1M Return vs Nifty]))/_xlfn.STDEV.P(Table2[1M Return vs Nifty])</f>
        <v>3.5435613677103057</v>
      </c>
      <c r="K427">
        <v>6.2915037207026003</v>
      </c>
      <c r="L427">
        <f>(Table2[[#This Row],[6M Return vs Nifty]]-AVERAGE(Table2[6M Return vs Nifty]))/_xlfn.STDEV.P(Table2[6M Return vs Nifty])</f>
        <v>-1.7394402929660997E-2</v>
      </c>
      <c r="M427">
        <v>8.8069080693267292</v>
      </c>
      <c r="N427">
        <f>(Table2[[#This Row],[1W Return vs Nifty]]-AVERAGE(Table2[1W Return vs Nifty]))/_xlfn.STDEV.P(Table2[1W Return vs Nifty])</f>
        <v>2.053880301477589</v>
      </c>
      <c r="O427">
        <v>481.02</v>
      </c>
      <c r="P427">
        <v>455.94177445777302</v>
      </c>
      <c r="Q427">
        <v>467.347939249261</v>
      </c>
      <c r="R427">
        <v>73.591236630500404</v>
      </c>
      <c r="S427" s="1">
        <f>(Table2[[#This Row],[Close Price]]-Table2[[#This Row],[20D EMA]])/Table2[[#This Row],[20D EMA]]</f>
        <v>0.14205230551744219</v>
      </c>
      <c r="T427" s="1">
        <f>(Table2[[#This Row],[Close Price]]-Table2[[#This Row],[50D EMA]])/Table2[[#This Row],[50D EMA]]</f>
        <v>0.20486875907195029</v>
      </c>
      <c r="U427" s="1">
        <f>(Table2[[#This Row],[Close Price]]-Table2[[#This Row],[200D EMA]])/Table2[[#This Row],[200D EMA]]</f>
        <v>0.17546254912874035</v>
      </c>
      <c r="V427">
        <v>4.17833190959053</v>
      </c>
      <c r="W427">
        <v>545.95000000000005</v>
      </c>
      <c r="X427">
        <v>571.70000000000005</v>
      </c>
      <c r="Y427">
        <v>500</v>
      </c>
      <c r="Z427">
        <v>580.25</v>
      </c>
      <c r="AA427">
        <v>496.1</v>
      </c>
      <c r="AB427">
        <v>580.25</v>
      </c>
      <c r="AC427" s="1">
        <f>(Table2[[#This Row],[Close Price]]/Table2[[#This Row],[Day Low]])-1</f>
        <v>6.227676527154502E-3</v>
      </c>
      <c r="AD427" s="1">
        <f>(Table2[[#This Row],[Day High]]/Table2[[#This Row],[Close Price]])-1</f>
        <v>4.0684445253481361E-2</v>
      </c>
      <c r="AE427" s="1">
        <f>(Table2[[#This Row],[Close Price]]/Table2[[#This Row],[Current Week Low]])-1</f>
        <v>9.870000000000001E-2</v>
      </c>
      <c r="AF427" s="1">
        <f>(Table2[[#This Row],[Current Week High]]/Table2[[#This Row],[Close Price]])-1</f>
        <v>5.6248293437699104E-2</v>
      </c>
      <c r="AG427" s="1">
        <f>(Table2[[#This Row],[Close Price]]/Table2[[#This Row],[Current Month Low]])-1</f>
        <v>0.10733723039709742</v>
      </c>
      <c r="AH427" s="1">
        <f>(Table2[[#This Row],[Current Month High]]/Table2[[#This Row],[Close Price]])-1</f>
        <v>5.6248293437699104E-2</v>
      </c>
      <c r="AI427">
        <v>28.369891690179301</v>
      </c>
      <c r="AJ427">
        <v>45.967849076657302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0.31</v>
      </c>
      <c r="AM427" t="s">
        <v>3215</v>
      </c>
      <c r="AN427">
        <v>39.71</v>
      </c>
      <c r="AO427" t="s">
        <v>3215</v>
      </c>
      <c r="AP427">
        <v>6.7964320043401E-2</v>
      </c>
      <c r="AQ427">
        <f>(Table2[[#This Row],[Sharpe Ratio]]-AVERAGE(Table2[Sharpe Ratio]))/_xlfn.STDEV.P(Table2[Sharpe Ratio])</f>
        <v>9.2807358496740822E-2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589</v>
      </c>
      <c r="AT427">
        <f>_xlfn.RANK.AVG(Table2[[#This Row],[6M Return vs Nifty Z-Score]],Table2[6M Return vs Nifty Z-Score])</f>
        <v>313</v>
      </c>
      <c r="AU427">
        <f>_xlfn.RANK.AVG(Table2[[#This Row],[Sharpe Ratio Z-Score]],Table2[Sharpe Ratio Z-Score])</f>
        <v>325</v>
      </c>
      <c r="AV427">
        <f>(Table2[[#This Row],[Rank 1Y]]+Table2[[#This Row],[Rank 6M]]+Table2[[#This Row],[Rank Sharpe]])/3</f>
        <v>409</v>
      </c>
    </row>
    <row r="428" spans="1:48" x14ac:dyDescent="0.3">
      <c r="A428" t="s">
        <v>1602</v>
      </c>
      <c r="B428" t="s">
        <v>1603</v>
      </c>
      <c r="C428" t="s">
        <v>582</v>
      </c>
      <c r="D428" t="s">
        <v>426</v>
      </c>
      <c r="E428">
        <v>5877.9611266649999</v>
      </c>
      <c r="F428">
        <v>1954.65</v>
      </c>
      <c r="G428">
        <v>14.440716748768899</v>
      </c>
      <c r="H428">
        <f>(Table2[[#This Row],[1Y Return vs Nifty]]-AVERAGE(Table2[1Y Return vs Nifty]))/_xlfn.STDEV.P(Table2[1Y Return vs Nifty])</f>
        <v>-0.11761052743783293</v>
      </c>
      <c r="I428">
        <v>1.22918425775892</v>
      </c>
      <c r="J428">
        <f>(Table2[[#This Row],[1M Return vs Nifty]]-AVERAGE(Table2[1M Return vs Nifty]))/_xlfn.STDEV.P(Table2[1M Return vs Nifty])</f>
        <v>-0.37179942338744859</v>
      </c>
      <c r="K428">
        <v>20.366188968997299</v>
      </c>
      <c r="L428">
        <f>(Table2[[#This Row],[6M Return vs Nifty]]-AVERAGE(Table2[6M Return vs Nifty]))/_xlfn.STDEV.P(Table2[6M Return vs Nifty])</f>
        <v>0.44570531253299422</v>
      </c>
      <c r="M428">
        <v>1.4739251135289799</v>
      </c>
      <c r="N428">
        <f>(Table2[[#This Row],[1W Return vs Nifty]]-AVERAGE(Table2[1W Return vs Nifty]))/_xlfn.STDEV.P(Table2[1W Return vs Nifty])</f>
        <v>0.16807929797244575</v>
      </c>
      <c r="O428">
        <v>1977.42</v>
      </c>
      <c r="P428">
        <v>2031.49939804259</v>
      </c>
      <c r="Q428">
        <v>1797.58122959913</v>
      </c>
      <c r="R428">
        <v>48.704483698120598</v>
      </c>
      <c r="S428" s="1">
        <f>(Table2[[#This Row],[Close Price]]-Table2[[#This Row],[20D EMA]])/Table2[[#This Row],[20D EMA]]</f>
        <v>-1.1515004399672291E-2</v>
      </c>
      <c r="T428" s="1">
        <f>(Table2[[#This Row],[Close Price]]-Table2[[#This Row],[50D EMA]])/Table2[[#This Row],[50D EMA]]</f>
        <v>-3.782890515086372E-2</v>
      </c>
      <c r="U428" s="1">
        <f>(Table2[[#This Row],[Close Price]]-Table2[[#This Row],[200D EMA]])/Table2[[#This Row],[200D EMA]]</f>
        <v>8.7377842967295144E-2</v>
      </c>
      <c r="V428">
        <v>0.33579482743218603</v>
      </c>
      <c r="W428">
        <v>1942.1</v>
      </c>
      <c r="X428">
        <v>2026.15</v>
      </c>
      <c r="Y428">
        <v>1875.2</v>
      </c>
      <c r="Z428">
        <v>2030</v>
      </c>
      <c r="AA428">
        <v>1875.2</v>
      </c>
      <c r="AB428">
        <v>2030</v>
      </c>
      <c r="AC428" s="1">
        <f>(Table2[[#This Row],[Close Price]]/Table2[[#This Row],[Day Low]])-1</f>
        <v>6.462077133000399E-3</v>
      </c>
      <c r="AD428" s="1">
        <f>(Table2[[#This Row],[Day High]]/Table2[[#This Row],[Close Price]])-1</f>
        <v>3.6579438774205109E-2</v>
      </c>
      <c r="AE428" s="1">
        <f>(Table2[[#This Row],[Close Price]]/Table2[[#This Row],[Current Week Low]])-1</f>
        <v>4.2368813993174159E-2</v>
      </c>
      <c r="AF428" s="1">
        <f>(Table2[[#This Row],[Current Week High]]/Table2[[#This Row],[Close Price]])-1</f>
        <v>3.8549100862046881E-2</v>
      </c>
      <c r="AG428" s="1">
        <f>(Table2[[#This Row],[Close Price]]/Table2[[#This Row],[Current Month Low]])-1</f>
        <v>4.2368813993174159E-2</v>
      </c>
      <c r="AH428" s="1">
        <f>(Table2[[#This Row],[Current Month High]]/Table2[[#This Row],[Close Price]])-1</f>
        <v>3.8549100862046881E-2</v>
      </c>
      <c r="AI428">
        <v>27.542015194535999</v>
      </c>
      <c r="AJ428">
        <v>82.379286214135703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-0.12</v>
      </c>
      <c r="AM428" t="s">
        <v>3216</v>
      </c>
      <c r="AN428">
        <v>2.35</v>
      </c>
      <c r="AO428" t="s">
        <v>3215</v>
      </c>
      <c r="AP428">
        <v>-9.9025170721381006E-2</v>
      </c>
      <c r="AQ428">
        <f>(Table2[[#This Row],[Sharpe Ratio]]-AVERAGE(Table2[Sharpe Ratio]))/_xlfn.STDEV.P(Table2[Sharpe Ratio])</f>
        <v>-1.9013435748296381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331</v>
      </c>
      <c r="AT428">
        <f>_xlfn.RANK.AVG(Table2[[#This Row],[6M Return vs Nifty Z-Score]],Table2[6M Return vs Nifty Z-Score])</f>
        <v>178</v>
      </c>
      <c r="AU428">
        <f>_xlfn.RANK.AVG(Table2[[#This Row],[Sharpe Ratio Z-Score]],Table2[Sharpe Ratio Z-Score])</f>
        <v>718</v>
      </c>
      <c r="AV428">
        <f>(Table2[[#This Row],[Rank 1Y]]+Table2[[#This Row],[Rank 6M]]+Table2[[#This Row],[Rank Sharpe]])/3</f>
        <v>409</v>
      </c>
    </row>
    <row r="429" spans="1:48" x14ac:dyDescent="0.3">
      <c r="A429" t="s">
        <v>136</v>
      </c>
      <c r="B429" t="s">
        <v>137</v>
      </c>
      <c r="C429" t="s">
        <v>3169</v>
      </c>
      <c r="D429" t="s">
        <v>138</v>
      </c>
      <c r="E429">
        <v>194559.5000916</v>
      </c>
      <c r="F429">
        <v>786</v>
      </c>
      <c r="G429">
        <v>7.70455045385114</v>
      </c>
      <c r="H429">
        <f>(Table2[[#This Row],[1Y Return vs Nifty]]-AVERAGE(Table2[1Y Return vs Nifty]))/_xlfn.STDEV.P(Table2[1Y Return vs Nifty])</f>
        <v>-0.24048278616842136</v>
      </c>
      <c r="I429">
        <v>0.73956976816305597</v>
      </c>
      <c r="J429">
        <f>(Table2[[#This Row],[1M Return vs Nifty]]-AVERAGE(Table2[1M Return vs Nifty]))/_xlfn.STDEV.P(Table2[1M Return vs Nifty])</f>
        <v>-0.41937385915116643</v>
      </c>
      <c r="K429">
        <v>-16.076340349519601</v>
      </c>
      <c r="L429">
        <f>(Table2[[#This Row],[6M Return vs Nifty]]-AVERAGE(Table2[6M Return vs Nifty]))/_xlfn.STDEV.P(Table2[6M Return vs Nifty])</f>
        <v>-0.7533641274169629</v>
      </c>
      <c r="M429">
        <v>-2.2875048993433902</v>
      </c>
      <c r="N429">
        <f>(Table2[[#This Row],[1W Return vs Nifty]]-AVERAGE(Table2[1W Return vs Nifty]))/_xlfn.STDEV.P(Table2[1W Return vs Nifty])</f>
        <v>-0.79923625909984053</v>
      </c>
      <c r="O429">
        <v>822.62</v>
      </c>
      <c r="P429">
        <v>838.60678932743804</v>
      </c>
      <c r="Q429">
        <v>809.560837040754</v>
      </c>
      <c r="R429">
        <v>37.808046111944101</v>
      </c>
      <c r="S429" s="1">
        <f>(Table2[[#This Row],[Close Price]]-Table2[[#This Row],[20D EMA]])/Table2[[#This Row],[20D EMA]]</f>
        <v>-4.4516301573022783E-2</v>
      </c>
      <c r="T429" s="1">
        <f>(Table2[[#This Row],[Close Price]]-Table2[[#This Row],[50D EMA]])/Table2[[#This Row],[50D EMA]]</f>
        <v>-6.2731175083412624E-2</v>
      </c>
      <c r="U429" s="1">
        <f>(Table2[[#This Row],[Close Price]]-Table2[[#This Row],[200D EMA]])/Table2[[#This Row],[200D EMA]]</f>
        <v>-2.9103232225113084E-2</v>
      </c>
      <c r="V429">
        <v>1.1350162038315801</v>
      </c>
      <c r="W429">
        <v>783</v>
      </c>
      <c r="X429">
        <v>808.4</v>
      </c>
      <c r="Y429">
        <v>773.55</v>
      </c>
      <c r="Z429">
        <v>831</v>
      </c>
      <c r="AA429">
        <v>773.55</v>
      </c>
      <c r="AB429">
        <v>831</v>
      </c>
      <c r="AC429" s="1">
        <f>(Table2[[#This Row],[Close Price]]/Table2[[#This Row],[Day Low]])-1</f>
        <v>3.8314176245211051E-3</v>
      </c>
      <c r="AD429" s="1">
        <f>(Table2[[#This Row],[Day High]]/Table2[[#This Row],[Close Price]])-1</f>
        <v>2.8498727735368989E-2</v>
      </c>
      <c r="AE429" s="1">
        <f>(Table2[[#This Row],[Close Price]]/Table2[[#This Row],[Current Week Low]])-1</f>
        <v>1.6094628660073829E-2</v>
      </c>
      <c r="AF429" s="1">
        <f>(Table2[[#This Row],[Current Week High]]/Table2[[#This Row],[Close Price]])-1</f>
        <v>5.7251908396946494E-2</v>
      </c>
      <c r="AG429" s="1">
        <f>(Table2[[#This Row],[Close Price]]/Table2[[#This Row],[Current Month Low]])-1</f>
        <v>1.6094628660073829E-2</v>
      </c>
      <c r="AH429" s="1">
        <f>(Table2[[#This Row],[Current Month High]]/Table2[[#This Row],[Close Price]])-1</f>
        <v>5.7251908396946494E-2</v>
      </c>
      <c r="AI429">
        <v>23.104325699745502</v>
      </c>
      <c r="AJ429">
        <v>32.994923857868002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-0.01</v>
      </c>
      <c r="AM429" t="s">
        <v>3216</v>
      </c>
      <c r="AN429">
        <v>-2.4</v>
      </c>
      <c r="AO429" t="s">
        <v>3216</v>
      </c>
      <c r="AP429">
        <v>8.6902716309940994E-2</v>
      </c>
      <c r="AQ429">
        <f>(Table2[[#This Row],[Sharpe Ratio]]-AVERAGE(Table2[Sharpe Ratio]))/_xlfn.STDEV.P(Table2[Sharpe Ratio])</f>
        <v>0.31896542639469011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377</v>
      </c>
      <c r="AT429">
        <f>_xlfn.RANK.AVG(Table2[[#This Row],[6M Return vs Nifty Z-Score]],Table2[6M Return vs Nifty Z-Score])</f>
        <v>594</v>
      </c>
      <c r="AU429">
        <f>_xlfn.RANK.AVG(Table2[[#This Row],[Sharpe Ratio Z-Score]],Table2[Sharpe Ratio Z-Score])</f>
        <v>261</v>
      </c>
      <c r="AV429">
        <f>(Table2[[#This Row],[Rank 1Y]]+Table2[[#This Row],[Rank 6M]]+Table2[[#This Row],[Rank Sharpe]])/3</f>
        <v>410.66666666666669</v>
      </c>
    </row>
    <row r="430" spans="1:48" x14ac:dyDescent="0.3">
      <c r="A430" t="s">
        <v>602</v>
      </c>
      <c r="B430" t="s">
        <v>603</v>
      </c>
      <c r="C430" t="s">
        <v>3168</v>
      </c>
      <c r="D430" t="s">
        <v>119</v>
      </c>
      <c r="E430">
        <v>31697.093462475001</v>
      </c>
      <c r="F430">
        <v>297.14999999999998</v>
      </c>
      <c r="G430">
        <v>12.016839213503999</v>
      </c>
      <c r="H430">
        <f>(Table2[[#This Row],[1Y Return vs Nifty]]-AVERAGE(Table2[1Y Return vs Nifty]))/_xlfn.STDEV.P(Table2[1Y Return vs Nifty])</f>
        <v>-0.16182370368750953</v>
      </c>
      <c r="I430">
        <v>-4.64050140038231</v>
      </c>
      <c r="J430">
        <f>(Table2[[#This Row],[1M Return vs Nifty]]-AVERAGE(Table2[1M Return vs Nifty]))/_xlfn.STDEV.P(Table2[1M Return vs Nifty])</f>
        <v>-0.94213994481881191</v>
      </c>
      <c r="K430">
        <v>9.2910117393793108</v>
      </c>
      <c r="L430">
        <f>(Table2[[#This Row],[6M Return vs Nifty]]-AVERAGE(Table2[6M Return vs Nifty]))/_xlfn.STDEV.P(Table2[6M Return vs Nifty])</f>
        <v>8.1298483303474375E-2</v>
      </c>
      <c r="M430">
        <v>-4.2910479674407096</v>
      </c>
      <c r="N430">
        <f>(Table2[[#This Row],[1W Return vs Nifty]]-AVERAGE(Table2[1W Return vs Nifty]))/_xlfn.STDEV.P(Table2[1W Return vs Nifty])</f>
        <v>-1.314481358012342</v>
      </c>
      <c r="O430">
        <v>311.42</v>
      </c>
      <c r="P430">
        <v>319.18312327273202</v>
      </c>
      <c r="Q430">
        <v>294.93779331173999</v>
      </c>
      <c r="R430">
        <v>32.082701841665603</v>
      </c>
      <c r="S430" s="1">
        <f>(Table2[[#This Row],[Close Price]]-Table2[[#This Row],[20D EMA]])/Table2[[#This Row],[20D EMA]]</f>
        <v>-4.5822362083360213E-2</v>
      </c>
      <c r="T430" s="1">
        <f>(Table2[[#This Row],[Close Price]]-Table2[[#This Row],[50D EMA]])/Table2[[#This Row],[50D EMA]]</f>
        <v>-6.9029725152183016E-2</v>
      </c>
      <c r="U430" s="1">
        <f>(Table2[[#This Row],[Close Price]]-Table2[[#This Row],[200D EMA]])/Table2[[#This Row],[200D EMA]]</f>
        <v>7.5005873727472744E-3</v>
      </c>
      <c r="V430">
        <v>0.97081935993100898</v>
      </c>
      <c r="W430">
        <v>293.85000000000002</v>
      </c>
      <c r="X430">
        <v>308.8</v>
      </c>
      <c r="Y430">
        <v>291.35000000000002</v>
      </c>
      <c r="Z430">
        <v>316.2</v>
      </c>
      <c r="AA430">
        <v>291.35000000000002</v>
      </c>
      <c r="AB430">
        <v>317.89999999999998</v>
      </c>
      <c r="AC430" s="1">
        <f>(Table2[[#This Row],[Close Price]]/Table2[[#This Row],[Day Low]])-1</f>
        <v>1.1230219499744676E-2</v>
      </c>
      <c r="AD430" s="1">
        <f>(Table2[[#This Row],[Day High]]/Table2[[#This Row],[Close Price]])-1</f>
        <v>3.9205788322396184E-2</v>
      </c>
      <c r="AE430" s="1">
        <f>(Table2[[#This Row],[Close Price]]/Table2[[#This Row],[Current Week Low]])-1</f>
        <v>1.9907327956066423E-2</v>
      </c>
      <c r="AF430" s="1">
        <f>(Table2[[#This Row],[Current Week High]]/Table2[[#This Row],[Close Price]])-1</f>
        <v>6.4109035840484552E-2</v>
      </c>
      <c r="AG430" s="1">
        <f>(Table2[[#This Row],[Close Price]]/Table2[[#This Row],[Current Month Low]])-1</f>
        <v>1.9907327956066423E-2</v>
      </c>
      <c r="AH430" s="1">
        <f>(Table2[[#This Row],[Current Month High]]/Table2[[#This Row],[Close Price]])-1</f>
        <v>6.9830052162207723E-2</v>
      </c>
      <c r="AI430">
        <v>22.6316675079925</v>
      </c>
      <c r="AJ430">
        <v>49.509433962264097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-0.01</v>
      </c>
      <c r="AM430" t="s">
        <v>3216</v>
      </c>
      <c r="AN430">
        <v>-4.9400000000000004</v>
      </c>
      <c r="AO430" t="s">
        <v>3216</v>
      </c>
      <c r="AP430">
        <v>-2.4400832602624E-2</v>
      </c>
      <c r="AQ430">
        <f>(Table2[[#This Row],[Sharpe Ratio]]-AVERAGE(Table2[Sharpe Ratio]))/_xlfn.STDEV.P(Table2[Sharpe Ratio])</f>
        <v>-1.0101965162521831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344</v>
      </c>
      <c r="AT430">
        <f>_xlfn.RANK.AVG(Table2[[#This Row],[6M Return vs Nifty Z-Score]],Table2[6M Return vs Nifty Z-Score])</f>
        <v>272</v>
      </c>
      <c r="AU430">
        <f>_xlfn.RANK.AVG(Table2[[#This Row],[Sharpe Ratio Z-Score]],Table2[Sharpe Ratio Z-Score])</f>
        <v>617</v>
      </c>
      <c r="AV430">
        <f>(Table2[[#This Row],[Rank 1Y]]+Table2[[#This Row],[Rank 6M]]+Table2[[#This Row],[Rank Sharpe]])/3</f>
        <v>411</v>
      </c>
    </row>
    <row r="431" spans="1:48" x14ac:dyDescent="0.3">
      <c r="A431" t="s">
        <v>652</v>
      </c>
      <c r="B431" t="s">
        <v>653</v>
      </c>
      <c r="C431" t="s">
        <v>3154</v>
      </c>
      <c r="D431" t="s">
        <v>18</v>
      </c>
      <c r="E431">
        <v>28181.788334159999</v>
      </c>
      <c r="F431">
        <v>160.80000000000001</v>
      </c>
      <c r="G431">
        <v>17.0416964013125</v>
      </c>
      <c r="H431">
        <f>(Table2[[#This Row],[1Y Return vs Nifty]]-AVERAGE(Table2[1Y Return vs Nifty]))/_xlfn.STDEV.P(Table2[1Y Return vs Nifty])</f>
        <v>-7.0166888010247341E-2</v>
      </c>
      <c r="I431">
        <v>4.5015035887718798E-3</v>
      </c>
      <c r="J431">
        <f>(Table2[[#This Row],[1M Return vs Nifty]]-AVERAGE(Table2[1M Return vs Nifty]))/_xlfn.STDEV.P(Table2[1M Return vs Nifty])</f>
        <v>-0.49079833428016445</v>
      </c>
      <c r="K431">
        <v>-35.7616613928069</v>
      </c>
      <c r="L431">
        <f>(Table2[[#This Row],[6M Return vs Nifty]]-AVERAGE(Table2[6M Return vs Nifty]))/_xlfn.STDEV.P(Table2[6M Return vs Nifty])</f>
        <v>-1.4010707306635186</v>
      </c>
      <c r="M431">
        <v>11.108674951342399</v>
      </c>
      <c r="N431">
        <f>(Table2[[#This Row],[1W Return vs Nifty]]-AVERAGE(Table2[1W Return vs Nifty]))/_xlfn.STDEV.P(Table2[1W Return vs Nifty])</f>
        <v>2.6458187148224814</v>
      </c>
      <c r="O431">
        <v>160.38</v>
      </c>
      <c r="P431">
        <v>173.04986480136901</v>
      </c>
      <c r="Q431">
        <v>183.978318757799</v>
      </c>
      <c r="R431">
        <v>53.457311507217703</v>
      </c>
      <c r="S431" s="1">
        <f>(Table2[[#This Row],[Close Price]]-Table2[[#This Row],[20D EMA]])/Table2[[#This Row],[20D EMA]]</f>
        <v>2.6187803965582734E-3</v>
      </c>
      <c r="T431" s="1">
        <f>(Table2[[#This Row],[Close Price]]-Table2[[#This Row],[50D EMA]])/Table2[[#This Row],[50D EMA]]</f>
        <v>-7.0788063402590362E-2</v>
      </c>
      <c r="U431" s="1">
        <f>(Table2[[#This Row],[Close Price]]-Table2[[#This Row],[200D EMA]])/Table2[[#This Row],[200D EMA]]</f>
        <v>-0.12598396873227455</v>
      </c>
      <c r="V431">
        <v>2.2343939173765199</v>
      </c>
      <c r="W431">
        <v>157.35</v>
      </c>
      <c r="X431">
        <v>165.49</v>
      </c>
      <c r="Y431">
        <v>145.1</v>
      </c>
      <c r="Z431">
        <v>172.5</v>
      </c>
      <c r="AA431">
        <v>145.1</v>
      </c>
      <c r="AB431">
        <v>172.5</v>
      </c>
      <c r="AC431" s="1">
        <f>(Table2[[#This Row],[Close Price]]/Table2[[#This Row],[Day Low]])-1</f>
        <v>2.1925643469971501E-2</v>
      </c>
      <c r="AD431" s="1">
        <f>(Table2[[#This Row],[Day High]]/Table2[[#This Row],[Close Price]])-1</f>
        <v>2.9166666666666563E-2</v>
      </c>
      <c r="AE431" s="1">
        <f>(Table2[[#This Row],[Close Price]]/Table2[[#This Row],[Current Week Low]])-1</f>
        <v>0.10820124052377689</v>
      </c>
      <c r="AF431" s="1">
        <f>(Table2[[#This Row],[Current Week High]]/Table2[[#This Row],[Close Price]])-1</f>
        <v>7.2761194029850706E-2</v>
      </c>
      <c r="AG431" s="1">
        <f>(Table2[[#This Row],[Close Price]]/Table2[[#This Row],[Current Month Low]])-1</f>
        <v>0.10820124052377689</v>
      </c>
      <c r="AH431" s="1">
        <f>(Table2[[#This Row],[Current Month High]]/Table2[[#This Row],[Close Price]])-1</f>
        <v>7.2761194029850706E-2</v>
      </c>
      <c r="AI431">
        <v>79.881840796019901</v>
      </c>
      <c r="AJ431">
        <v>44.474393530997297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-0.15</v>
      </c>
      <c r="AM431" t="s">
        <v>3216</v>
      </c>
      <c r="AN431">
        <v>4</v>
      </c>
      <c r="AO431" t="s">
        <v>3215</v>
      </c>
      <c r="AP431">
        <v>0.10947621293130901</v>
      </c>
      <c r="AQ431">
        <f>(Table2[[#This Row],[Sharpe Ratio]]-AVERAGE(Table2[Sharpe Ratio]))/_xlfn.STDEV.P(Table2[Sharpe Ratio])</f>
        <v>0.5885330449902102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317</v>
      </c>
      <c r="AT431">
        <f>_xlfn.RANK.AVG(Table2[[#This Row],[6M Return vs Nifty Z-Score]],Table2[6M Return vs Nifty Z-Score])</f>
        <v>724</v>
      </c>
      <c r="AU431">
        <f>_xlfn.RANK.AVG(Table2[[#This Row],[Sharpe Ratio Z-Score]],Table2[Sharpe Ratio Z-Score])</f>
        <v>194</v>
      </c>
      <c r="AV431">
        <f>(Table2[[#This Row],[Rank 1Y]]+Table2[[#This Row],[Rank 6M]]+Table2[[#This Row],[Rank Sharpe]])/3</f>
        <v>411.66666666666669</v>
      </c>
    </row>
    <row r="432" spans="1:48" x14ac:dyDescent="0.3">
      <c r="A432" t="s">
        <v>612</v>
      </c>
      <c r="B432" t="s">
        <v>613</v>
      </c>
      <c r="C432" t="s">
        <v>3159</v>
      </c>
      <c r="D432" t="s">
        <v>46</v>
      </c>
      <c r="E432">
        <v>31064.616000000002</v>
      </c>
      <c r="F432">
        <v>51.44</v>
      </c>
      <c r="G432">
        <v>23.0733396705869</v>
      </c>
      <c r="H432">
        <f>(Table2[[#This Row],[1Y Return vs Nifty]]-AVERAGE(Table2[1Y Return vs Nifty]))/_xlfn.STDEV.P(Table2[1Y Return vs Nifty])</f>
        <v>3.9854391142562645E-2</v>
      </c>
      <c r="I432">
        <v>-3.0294740951922301</v>
      </c>
      <c r="J432">
        <f>(Table2[[#This Row],[1M Return vs Nifty]]-AVERAGE(Table2[1M Return vs Nifty]))/_xlfn.STDEV.P(Table2[1M Return vs Nifty])</f>
        <v>-0.78560104192068914</v>
      </c>
      <c r="K432">
        <v>-32.461457597546001</v>
      </c>
      <c r="L432">
        <f>(Table2[[#This Row],[6M Return vs Nifty]]-AVERAGE(Table2[6M Return vs Nifty]))/_xlfn.STDEV.P(Table2[6M Return vs Nifty])</f>
        <v>-1.2924840438856193</v>
      </c>
      <c r="M432">
        <v>-0.83033208649998602</v>
      </c>
      <c r="N432">
        <f>(Table2[[#This Row],[1W Return vs Nifty]]-AVERAGE(Table2[1W Return vs Nifty]))/_xlfn.STDEV.P(Table2[1W Return vs Nifty])</f>
        <v>-0.42449954290880193</v>
      </c>
      <c r="O432">
        <v>53.96</v>
      </c>
      <c r="P432">
        <v>57.396974422909203</v>
      </c>
      <c r="Q432">
        <v>58.183805735270397</v>
      </c>
      <c r="R432">
        <v>39.439645559264697</v>
      </c>
      <c r="S432" s="1">
        <f>(Table2[[#This Row],[Close Price]]-Table2[[#This Row],[20D EMA]])/Table2[[#This Row],[20D EMA]]</f>
        <v>-4.6701260192735419E-2</v>
      </c>
      <c r="T432" s="1">
        <f>(Table2[[#This Row],[Close Price]]-Table2[[#This Row],[50D EMA]])/Table2[[#This Row],[50D EMA]]</f>
        <v>-0.10378551278709147</v>
      </c>
      <c r="U432" s="1">
        <f>(Table2[[#This Row],[Close Price]]-Table2[[#This Row],[200D EMA]])/Table2[[#This Row],[200D EMA]]</f>
        <v>-0.1159052016286789</v>
      </c>
      <c r="V432">
        <v>0.85891502786818996</v>
      </c>
      <c r="W432">
        <v>51.16</v>
      </c>
      <c r="X432">
        <v>52.43</v>
      </c>
      <c r="Y432">
        <v>50.88</v>
      </c>
      <c r="Z432">
        <v>53.49</v>
      </c>
      <c r="AA432">
        <v>50.88</v>
      </c>
      <c r="AB432">
        <v>53.59</v>
      </c>
      <c r="AC432" s="1">
        <f>(Table2[[#This Row],[Close Price]]/Table2[[#This Row],[Day Low]])-1</f>
        <v>5.4730258014072941E-3</v>
      </c>
      <c r="AD432" s="1">
        <f>(Table2[[#This Row],[Day High]]/Table2[[#This Row],[Close Price]])-1</f>
        <v>1.9245723172628404E-2</v>
      </c>
      <c r="AE432" s="1">
        <f>(Table2[[#This Row],[Close Price]]/Table2[[#This Row],[Current Week Low]])-1</f>
        <v>1.1006289308175932E-2</v>
      </c>
      <c r="AF432" s="1">
        <f>(Table2[[#This Row],[Current Week High]]/Table2[[#This Row],[Close Price]])-1</f>
        <v>3.9852255054432462E-2</v>
      </c>
      <c r="AG432" s="1">
        <f>(Table2[[#This Row],[Close Price]]/Table2[[#This Row],[Current Month Low]])-1</f>
        <v>1.1006289308175932E-2</v>
      </c>
      <c r="AH432" s="1">
        <f>(Table2[[#This Row],[Current Month High]]/Table2[[#This Row],[Close Price]])-1</f>
        <v>4.1796267496112094E-2</v>
      </c>
      <c r="AI432">
        <v>51.9245723172628</v>
      </c>
      <c r="AJ432">
        <v>49.534883720930203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-0.16</v>
      </c>
      <c r="AM432" t="s">
        <v>3216</v>
      </c>
      <c r="AN432">
        <v>-2.91</v>
      </c>
      <c r="AO432" t="s">
        <v>3216</v>
      </c>
      <c r="AP432">
        <v>9.3094295004422997E-2</v>
      </c>
      <c r="AQ432">
        <f>(Table2[[#This Row],[Sharpe Ratio]]-AVERAGE(Table2[Sharpe Ratio]))/_xlfn.STDEV.P(Table2[Sharpe Ratio])</f>
        <v>0.39290386632775548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286</v>
      </c>
      <c r="AT432">
        <f>_xlfn.RANK.AVG(Table2[[#This Row],[6M Return vs Nifty Z-Score]],Table2[6M Return vs Nifty Z-Score])</f>
        <v>710</v>
      </c>
      <c r="AU432">
        <f>_xlfn.RANK.AVG(Table2[[#This Row],[Sharpe Ratio Z-Score]],Table2[Sharpe Ratio Z-Score])</f>
        <v>245</v>
      </c>
      <c r="AV432">
        <f>(Table2[[#This Row],[Rank 1Y]]+Table2[[#This Row],[Rank 6M]]+Table2[[#This Row],[Rank Sharpe]])/3</f>
        <v>413.66666666666669</v>
      </c>
    </row>
    <row r="433" spans="1:48" x14ac:dyDescent="0.3">
      <c r="A433" t="s">
        <v>1179</v>
      </c>
      <c r="B433" t="s">
        <v>1180</v>
      </c>
      <c r="C433" t="s">
        <v>3168</v>
      </c>
      <c r="D433" t="s">
        <v>523</v>
      </c>
      <c r="E433">
        <v>10267.519988</v>
      </c>
      <c r="F433">
        <v>320.8</v>
      </c>
      <c r="G433">
        <v>-0.74093536430276397</v>
      </c>
      <c r="H433">
        <f>(Table2[[#This Row],[1Y Return vs Nifty]]-AVERAGE(Table2[1Y Return vs Nifty]))/_xlfn.STDEV.P(Table2[1Y Return vs Nifty])</f>
        <v>-0.39453419658812083</v>
      </c>
      <c r="I433">
        <v>-5.6874890323837102</v>
      </c>
      <c r="J433">
        <f>(Table2[[#This Row],[1M Return vs Nifty]]-AVERAGE(Table2[1M Return vs Nifty]))/_xlfn.STDEV.P(Table2[1M Return vs Nifty])</f>
        <v>-1.0438727303112747</v>
      </c>
      <c r="K433">
        <v>5.7945800511542798</v>
      </c>
      <c r="L433">
        <f>(Table2[[#This Row],[6M Return vs Nifty]]-AVERAGE(Table2[6M Return vs Nifty]))/_xlfn.STDEV.P(Table2[6M Return vs Nifty])</f>
        <v>-3.3744694670811509E-2</v>
      </c>
      <c r="M433">
        <v>-1.6923918504699</v>
      </c>
      <c r="N433">
        <f>(Table2[[#This Row],[1W Return vs Nifty]]-AVERAGE(Table2[1W Return vs Nifty]))/_xlfn.STDEV.P(Table2[1W Return vs Nifty])</f>
        <v>-0.64619283986247189</v>
      </c>
      <c r="O433">
        <v>330.32</v>
      </c>
      <c r="P433">
        <v>334.52267883909599</v>
      </c>
      <c r="Q433">
        <v>314.46829607941203</v>
      </c>
      <c r="R433">
        <v>41.898658344912903</v>
      </c>
      <c r="S433" s="1">
        <f>(Table2[[#This Row],[Close Price]]-Table2[[#This Row],[20D EMA]])/Table2[[#This Row],[20D EMA]]</f>
        <v>-2.8820537660450417E-2</v>
      </c>
      <c r="T433" s="1">
        <f>(Table2[[#This Row],[Close Price]]-Table2[[#This Row],[50D EMA]])/Table2[[#This Row],[50D EMA]]</f>
        <v>-4.1021669701791809E-2</v>
      </c>
      <c r="U433" s="1">
        <f>(Table2[[#This Row],[Close Price]]-Table2[[#This Row],[200D EMA]])/Table2[[#This Row],[200D EMA]]</f>
        <v>2.01346336006764E-2</v>
      </c>
      <c r="V433">
        <v>0.64465718786963799</v>
      </c>
      <c r="W433">
        <v>314.8</v>
      </c>
      <c r="X433">
        <v>323.95</v>
      </c>
      <c r="Y433">
        <v>308.05</v>
      </c>
      <c r="Z433">
        <v>334.35</v>
      </c>
      <c r="AA433">
        <v>308.05</v>
      </c>
      <c r="AB433">
        <v>334.35</v>
      </c>
      <c r="AC433" s="1">
        <f>(Table2[[#This Row],[Close Price]]/Table2[[#This Row],[Day Low]])-1</f>
        <v>1.9059720457433205E-2</v>
      </c>
      <c r="AD433" s="1">
        <f>(Table2[[#This Row],[Day High]]/Table2[[#This Row],[Close Price]])-1</f>
        <v>9.8192019950122944E-3</v>
      </c>
      <c r="AE433" s="1">
        <f>(Table2[[#This Row],[Close Price]]/Table2[[#This Row],[Current Week Low]])-1</f>
        <v>4.1389384840123444E-2</v>
      </c>
      <c r="AF433" s="1">
        <f>(Table2[[#This Row],[Current Week High]]/Table2[[#This Row],[Close Price]])-1</f>
        <v>4.2238154613466472E-2</v>
      </c>
      <c r="AG433" s="1">
        <f>(Table2[[#This Row],[Close Price]]/Table2[[#This Row],[Current Month Low]])-1</f>
        <v>4.1389384840123444E-2</v>
      </c>
      <c r="AH433" s="1">
        <f>(Table2[[#This Row],[Current Month High]]/Table2[[#This Row],[Close Price]])-1</f>
        <v>4.2238154613466472E-2</v>
      </c>
      <c r="AI433">
        <v>25</v>
      </c>
      <c r="AJ433">
        <v>24.341085271317802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0.08</v>
      </c>
      <c r="AM433" t="s">
        <v>3215</v>
      </c>
      <c r="AN433">
        <v>-3.26</v>
      </c>
      <c r="AO433" t="s">
        <v>3216</v>
      </c>
      <c r="AP433">
        <v>1.9354599285310001E-2</v>
      </c>
      <c r="AQ433">
        <f>(Table2[[#This Row],[Sharpe Ratio]]-AVERAGE(Table2[Sharpe Ratio]))/_xlfn.STDEV.P(Table2[Sharpe Ratio])</f>
        <v>-0.48767899171928958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455</v>
      </c>
      <c r="AT433">
        <f>_xlfn.RANK.AVG(Table2[[#This Row],[6M Return vs Nifty Z-Score]],Table2[6M Return vs Nifty Z-Score])</f>
        <v>322</v>
      </c>
      <c r="AU433">
        <f>_xlfn.RANK.AVG(Table2[[#This Row],[Sharpe Ratio Z-Score]],Table2[Sharpe Ratio Z-Score])</f>
        <v>466</v>
      </c>
      <c r="AV433">
        <f>(Table2[[#This Row],[Rank 1Y]]+Table2[[#This Row],[Rank 6M]]+Table2[[#This Row],[Rank Sharpe]])/3</f>
        <v>414.33333333333331</v>
      </c>
    </row>
    <row r="434" spans="1:48" x14ac:dyDescent="0.3">
      <c r="A434" t="s">
        <v>726</v>
      </c>
      <c r="B434" t="s">
        <v>727</v>
      </c>
      <c r="C434" t="s">
        <v>3160</v>
      </c>
      <c r="D434" t="s">
        <v>51</v>
      </c>
      <c r="E434">
        <v>24186.139692420002</v>
      </c>
      <c r="F434">
        <v>5286.85</v>
      </c>
      <c r="G434">
        <v>9.8086743193388699</v>
      </c>
      <c r="H434">
        <f>(Table2[[#This Row],[1Y Return vs Nifty]]-AVERAGE(Table2[1Y Return vs Nifty]))/_xlfn.STDEV.P(Table2[1Y Return vs Nifty])</f>
        <v>-0.2021021345214343</v>
      </c>
      <c r="I434">
        <v>-2.4011738276370802</v>
      </c>
      <c r="J434">
        <f>(Table2[[#This Row],[1M Return vs Nifty]]-AVERAGE(Table2[1M Return vs Nifty]))/_xlfn.STDEV.P(Table2[1M Return vs Nifty])</f>
        <v>-0.72455090685666801</v>
      </c>
      <c r="K434">
        <v>15.271871885178699</v>
      </c>
      <c r="L434">
        <f>(Table2[[#This Row],[6M Return vs Nifty]]-AVERAGE(Table2[6M Return vs Nifty]))/_xlfn.STDEV.P(Table2[6M Return vs Nifty])</f>
        <v>0.27808687202266191</v>
      </c>
      <c r="M434">
        <v>4.7141007808623199</v>
      </c>
      <c r="N434">
        <f>(Table2[[#This Row],[1W Return vs Nifty]]-AVERAGE(Table2[1W Return vs Nifty]))/_xlfn.STDEV.P(Table2[1W Return vs Nifty])</f>
        <v>1.0013454547087153</v>
      </c>
      <c r="O434">
        <v>5374.06</v>
      </c>
      <c r="P434">
        <v>5498.93150893857</v>
      </c>
      <c r="Q434">
        <v>5068.9578049069896</v>
      </c>
      <c r="R434">
        <v>45.379116740787403</v>
      </c>
      <c r="S434" s="1">
        <f>(Table2[[#This Row],[Close Price]]-Table2[[#This Row],[20D EMA]])/Table2[[#This Row],[20D EMA]]</f>
        <v>-1.622795428409806E-2</v>
      </c>
      <c r="T434" s="1">
        <f>(Table2[[#This Row],[Close Price]]-Table2[[#This Row],[50D EMA]])/Table2[[#This Row],[50D EMA]]</f>
        <v>-3.8567766955058258E-2</v>
      </c>
      <c r="U434" s="1">
        <f>(Table2[[#This Row],[Close Price]]-Table2[[#This Row],[200D EMA]])/Table2[[#This Row],[200D EMA]]</f>
        <v>4.2985600488147847E-2</v>
      </c>
      <c r="V434">
        <v>0.42470800178059498</v>
      </c>
      <c r="W434">
        <v>5264.05</v>
      </c>
      <c r="X434">
        <v>5385</v>
      </c>
      <c r="Y434">
        <v>5036.6499999999996</v>
      </c>
      <c r="Z434">
        <v>5387.85</v>
      </c>
      <c r="AA434">
        <v>5036.6499999999996</v>
      </c>
      <c r="AB434">
        <v>5387.85</v>
      </c>
      <c r="AC434" s="1">
        <f>(Table2[[#This Row],[Close Price]]/Table2[[#This Row],[Day Low]])-1</f>
        <v>4.3312658504384149E-3</v>
      </c>
      <c r="AD434" s="1">
        <f>(Table2[[#This Row],[Day High]]/Table2[[#This Row],[Close Price]])-1</f>
        <v>1.8564929967750166E-2</v>
      </c>
      <c r="AE434" s="1">
        <f>(Table2[[#This Row],[Close Price]]/Table2[[#This Row],[Current Week Low]])-1</f>
        <v>4.9675875830164973E-2</v>
      </c>
      <c r="AF434" s="1">
        <f>(Table2[[#This Row],[Current Week High]]/Table2[[#This Row],[Close Price]])-1</f>
        <v>1.9104003329014407E-2</v>
      </c>
      <c r="AG434" s="1">
        <f>(Table2[[#This Row],[Close Price]]/Table2[[#This Row],[Current Month Low]])-1</f>
        <v>4.9675875830164973E-2</v>
      </c>
      <c r="AH434" s="1">
        <f>(Table2[[#This Row],[Current Month High]]/Table2[[#This Row],[Close Price]])-1</f>
        <v>1.9104003329014407E-2</v>
      </c>
      <c r="AI434">
        <v>22.0225654217539</v>
      </c>
      <c r="AJ434">
        <v>37.320779220779201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-0.11</v>
      </c>
      <c r="AM434" t="s">
        <v>3216</v>
      </c>
      <c r="AN434">
        <v>-3.9</v>
      </c>
      <c r="AO434" t="s">
        <v>3216</v>
      </c>
      <c r="AP434">
        <v>-4.3280014010336001E-2</v>
      </c>
      <c r="AQ434">
        <f>(Table2[[#This Row],[Sharpe Ratio]]-AVERAGE(Table2[Sharpe Ratio]))/_xlfn.STDEV.P(Table2[Sharpe Ratio])</f>
        <v>-1.2356474536267814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359</v>
      </c>
      <c r="AT434">
        <f>_xlfn.RANK.AVG(Table2[[#This Row],[6M Return vs Nifty Z-Score]],Table2[6M Return vs Nifty Z-Score])</f>
        <v>225</v>
      </c>
      <c r="AU434">
        <f>_xlfn.RANK.AVG(Table2[[#This Row],[Sharpe Ratio Z-Score]],Table2[Sharpe Ratio Z-Score])</f>
        <v>661</v>
      </c>
      <c r="AV434">
        <f>(Table2[[#This Row],[Rank 1Y]]+Table2[[#This Row],[Rank 6M]]+Table2[[#This Row],[Rank Sharpe]])/3</f>
        <v>415</v>
      </c>
    </row>
    <row r="435" spans="1:48" x14ac:dyDescent="0.3">
      <c r="A435" t="s">
        <v>682</v>
      </c>
      <c r="B435" t="s">
        <v>683</v>
      </c>
      <c r="C435" t="s">
        <v>3160</v>
      </c>
      <c r="D435" t="s">
        <v>51</v>
      </c>
      <c r="E435">
        <v>26922.920344589998</v>
      </c>
      <c r="F435">
        <v>499.35</v>
      </c>
      <c r="G435">
        <v>10.163509942641801</v>
      </c>
      <c r="H435">
        <f>(Table2[[#This Row],[1Y Return vs Nifty]]-AVERAGE(Table2[1Y Return vs Nifty]))/_xlfn.STDEV.P(Table2[1Y Return vs Nifty])</f>
        <v>-0.19562969120509249</v>
      </c>
      <c r="I435">
        <v>18.495749841045502</v>
      </c>
      <c r="J435">
        <f>(Table2[[#This Row],[1M Return vs Nifty]]-AVERAGE(Table2[1M Return vs Nifty]))/_xlfn.STDEV.P(Table2[1M Return vs Nifty])</f>
        <v>1.3059432346783395</v>
      </c>
      <c r="K435">
        <v>6.7553449858998</v>
      </c>
      <c r="L435">
        <f>(Table2[[#This Row],[6M Return vs Nifty]]-AVERAGE(Table2[6M Return vs Nifty]))/_xlfn.STDEV.P(Table2[6M Return vs Nifty])</f>
        <v>-2.1326223538795882E-3</v>
      </c>
      <c r="M435">
        <v>-0.25851350902548698</v>
      </c>
      <c r="N435">
        <f>(Table2[[#This Row],[1W Return vs Nifty]]-AVERAGE(Table2[1W Return vs Nifty]))/_xlfn.STDEV.P(Table2[1W Return vs Nifty])</f>
        <v>-0.27744669228520707</v>
      </c>
      <c r="O435">
        <v>482.23</v>
      </c>
      <c r="P435">
        <v>472.64269099978702</v>
      </c>
      <c r="Q435">
        <v>444.270670917742</v>
      </c>
      <c r="R435">
        <v>64.899876187118906</v>
      </c>
      <c r="S435" s="1">
        <f>(Table2[[#This Row],[Close Price]]-Table2[[#This Row],[20D EMA]])/Table2[[#This Row],[20D EMA]]</f>
        <v>3.5501731538892238E-2</v>
      </c>
      <c r="T435" s="1">
        <f>(Table2[[#This Row],[Close Price]]-Table2[[#This Row],[50D EMA]])/Table2[[#This Row],[50D EMA]]</f>
        <v>5.6506340854903934E-2</v>
      </c>
      <c r="U435" s="1">
        <f>(Table2[[#This Row],[Close Price]]-Table2[[#This Row],[200D EMA]])/Table2[[#This Row],[200D EMA]]</f>
        <v>0.1239769642422696</v>
      </c>
      <c r="V435">
        <v>1.8008883842244101</v>
      </c>
      <c r="W435">
        <v>494.15</v>
      </c>
      <c r="X435">
        <v>507</v>
      </c>
      <c r="Y435">
        <v>481.5</v>
      </c>
      <c r="Z435">
        <v>507</v>
      </c>
      <c r="AA435">
        <v>481.5</v>
      </c>
      <c r="AB435">
        <v>507</v>
      </c>
      <c r="AC435" s="1">
        <f>(Table2[[#This Row],[Close Price]]/Table2[[#This Row],[Day Low]])-1</f>
        <v>1.0523120509966732E-2</v>
      </c>
      <c r="AD435" s="1">
        <f>(Table2[[#This Row],[Day High]]/Table2[[#This Row],[Close Price]])-1</f>
        <v>1.5319915890657843E-2</v>
      </c>
      <c r="AE435" s="1">
        <f>(Table2[[#This Row],[Close Price]]/Table2[[#This Row],[Current Week Low]])-1</f>
        <v>3.7071651090342828E-2</v>
      </c>
      <c r="AF435" s="1">
        <f>(Table2[[#This Row],[Current Week High]]/Table2[[#This Row],[Close Price]])-1</f>
        <v>1.5319915890657843E-2</v>
      </c>
      <c r="AG435" s="1">
        <f>(Table2[[#This Row],[Close Price]]/Table2[[#This Row],[Current Month Low]])-1</f>
        <v>3.7071651090342828E-2</v>
      </c>
      <c r="AH435" s="1">
        <f>(Table2[[#This Row],[Current Month High]]/Table2[[#This Row],[Close Price]])-1</f>
        <v>1.5319915890657843E-2</v>
      </c>
      <c r="AI435">
        <v>3.7348553119054699</v>
      </c>
      <c r="AJ435">
        <v>38.3815990023555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0.11</v>
      </c>
      <c r="AM435" t="s">
        <v>3215</v>
      </c>
      <c r="AN435">
        <v>11.1</v>
      </c>
      <c r="AO435" t="s">
        <v>3215</v>
      </c>
      <c r="AP435">
        <v>-9.4061103417709992E-3</v>
      </c>
      <c r="AQ435">
        <f>(Table2[[#This Row],[Sharpe Ratio]]-AVERAGE(Table2[Sharpe Ratio]))/_xlfn.STDEV.P(Table2[Sharpe Ratio])</f>
        <v>-0.83113291617468599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-3.9868734052556087E-4</v>
      </c>
      <c r="AS435">
        <f>_xlfn.RANK.AVG(Table2[[#This Row],[1Y Return vs Nifty Z-Score]],Table2[1Y Return vs Nifty Z-Score])</f>
        <v>355</v>
      </c>
      <c r="AT435">
        <f>_xlfn.RANK.AVG(Table2[[#This Row],[6M Return vs Nifty Z-Score]],Table2[6M Return vs Nifty Z-Score])</f>
        <v>305</v>
      </c>
      <c r="AU435">
        <f>_xlfn.RANK.AVG(Table2[[#This Row],[Sharpe Ratio Z-Score]],Table2[Sharpe Ratio Z-Score])</f>
        <v>586</v>
      </c>
      <c r="AV435">
        <f>(Table2[[#This Row],[Rank 1Y]]+Table2[[#This Row],[Rank 6M]]+Table2[[#This Row],[Rank Sharpe]])/3</f>
        <v>415.33333333333331</v>
      </c>
    </row>
    <row r="436" spans="1:48" x14ac:dyDescent="0.3">
      <c r="A436" t="s">
        <v>599</v>
      </c>
      <c r="B436" t="s">
        <v>600</v>
      </c>
      <c r="C436" t="s">
        <v>3167</v>
      </c>
      <c r="D436" t="s">
        <v>601</v>
      </c>
      <c r="E436">
        <v>31709.263194399999</v>
      </c>
      <c r="F436">
        <v>1166</v>
      </c>
      <c r="G436">
        <v>-33.312485159310697</v>
      </c>
      <c r="H436">
        <f>(Table2[[#This Row],[1Y Return vs Nifty]]-AVERAGE(Table2[1Y Return vs Nifty]))/_xlfn.STDEV.P(Table2[1Y Return vs Nifty])</f>
        <v>-0.98866143728405753</v>
      </c>
      <c r="I436">
        <v>1.6052868378487499</v>
      </c>
      <c r="J436">
        <f>(Table2[[#This Row],[1M Return vs Nifty]]-AVERAGE(Table2[1M Return vs Nifty]))/_xlfn.STDEV.P(Table2[1M Return vs Nifty])</f>
        <v>-0.3352546143238499</v>
      </c>
      <c r="K436">
        <v>2.0416689338177698</v>
      </c>
      <c r="L436">
        <f>(Table2[[#This Row],[6M Return vs Nifty]]-AVERAGE(Table2[6M Return vs Nifty]))/_xlfn.STDEV.P(Table2[6M Return vs Nifty])</f>
        <v>-0.15722682161967153</v>
      </c>
      <c r="M436">
        <v>-1.2142753755709299</v>
      </c>
      <c r="N436">
        <f>(Table2[[#This Row],[1W Return vs Nifty]]-AVERAGE(Table2[1W Return vs Nifty]))/_xlfn.STDEV.P(Table2[1W Return vs Nifty])</f>
        <v>-0.52323707498592154</v>
      </c>
      <c r="O436">
        <v>1197.58</v>
      </c>
      <c r="P436">
        <v>1223.7938058928301</v>
      </c>
      <c r="Q436">
        <v>1203.9373760619401</v>
      </c>
      <c r="R436">
        <v>37.0167832258281</v>
      </c>
      <c r="S436" s="1">
        <f>(Table2[[#This Row],[Close Price]]-Table2[[#This Row],[20D EMA]])/Table2[[#This Row],[20D EMA]]</f>
        <v>-2.6369845855809156E-2</v>
      </c>
      <c r="T436" s="1">
        <f>(Table2[[#This Row],[Close Price]]-Table2[[#This Row],[50D EMA]])/Table2[[#This Row],[50D EMA]]</f>
        <v>-4.7225117184398598E-2</v>
      </c>
      <c r="U436" s="1">
        <f>(Table2[[#This Row],[Close Price]]-Table2[[#This Row],[200D EMA]])/Table2[[#This Row],[200D EMA]]</f>
        <v>-3.1511087550112143E-2</v>
      </c>
      <c r="V436">
        <v>0.48216929722707802</v>
      </c>
      <c r="W436">
        <v>1163.7</v>
      </c>
      <c r="X436">
        <v>1190.95</v>
      </c>
      <c r="Y436">
        <v>1159.25</v>
      </c>
      <c r="Z436">
        <v>1220.4000000000001</v>
      </c>
      <c r="AA436">
        <v>1159.25</v>
      </c>
      <c r="AB436">
        <v>1229</v>
      </c>
      <c r="AC436" s="1">
        <f>(Table2[[#This Row],[Close Price]]/Table2[[#This Row],[Day Low]])-1</f>
        <v>1.9764544126492645E-3</v>
      </c>
      <c r="AD436" s="1">
        <f>(Table2[[#This Row],[Day High]]/Table2[[#This Row],[Close Price]])-1</f>
        <v>2.1397941680960653E-2</v>
      </c>
      <c r="AE436" s="1">
        <f>(Table2[[#This Row],[Close Price]]/Table2[[#This Row],[Current Week Low]])-1</f>
        <v>5.8227302135001047E-3</v>
      </c>
      <c r="AF436" s="1">
        <f>(Table2[[#This Row],[Current Week High]]/Table2[[#This Row],[Close Price]])-1</f>
        <v>4.6655231560891908E-2</v>
      </c>
      <c r="AG436" s="1">
        <f>(Table2[[#This Row],[Close Price]]/Table2[[#This Row],[Current Month Low]])-1</f>
        <v>5.8227302135001047E-3</v>
      </c>
      <c r="AH436" s="1">
        <f>(Table2[[#This Row],[Current Month High]]/Table2[[#This Row],[Close Price]])-1</f>
        <v>5.4030874785591765E-2</v>
      </c>
      <c r="AI436">
        <v>23.602058319039401</v>
      </c>
      <c r="AJ436">
        <v>17.771829705570401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-0.11</v>
      </c>
      <c r="AM436" t="s">
        <v>3216</v>
      </c>
      <c r="AN436">
        <v>-1.1599999999999999</v>
      </c>
      <c r="AO436" t="s">
        <v>3216</v>
      </c>
      <c r="AP436">
        <v>0.101900351794073</v>
      </c>
      <c r="AQ436">
        <f>(Table2[[#This Row],[Sharpe Ratio]]-AVERAGE(Table2[Sharpe Ratio]))/_xlfn.STDEV.P(Table2[Sharpe Ratio])</f>
        <v>0.49806381552923645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659</v>
      </c>
      <c r="AT436">
        <f>_xlfn.RANK.AVG(Table2[[#This Row],[6M Return vs Nifty Z-Score]],Table2[6M Return vs Nifty Z-Score])</f>
        <v>365</v>
      </c>
      <c r="AU436">
        <f>_xlfn.RANK.AVG(Table2[[#This Row],[Sharpe Ratio Z-Score]],Table2[Sharpe Ratio Z-Score])</f>
        <v>223</v>
      </c>
      <c r="AV436">
        <f>(Table2[[#This Row],[Rank 1Y]]+Table2[[#This Row],[Rank 6M]]+Table2[[#This Row],[Rank Sharpe]])/3</f>
        <v>415.66666666666669</v>
      </c>
    </row>
    <row r="437" spans="1:48" x14ac:dyDescent="0.3">
      <c r="A437" t="s">
        <v>1467</v>
      </c>
      <c r="B437" t="s">
        <v>1468</v>
      </c>
      <c r="C437" t="s">
        <v>3174</v>
      </c>
      <c r="D437" t="s">
        <v>1469</v>
      </c>
      <c r="E437">
        <v>7075.8919097999997</v>
      </c>
      <c r="F437">
        <v>924.45</v>
      </c>
      <c r="G437">
        <v>-13.0716400393417</v>
      </c>
      <c r="H437">
        <f>(Table2[[#This Row],[1Y Return vs Nifty]]-AVERAGE(Table2[1Y Return vs Nifty]))/_xlfn.STDEV.P(Table2[1Y Return vs Nifty])</f>
        <v>-0.61945464374290093</v>
      </c>
      <c r="I437">
        <v>7.6350905422077098</v>
      </c>
      <c r="J437">
        <f>(Table2[[#This Row],[1M Return vs Nifty]]-AVERAGE(Table2[1M Return vs Nifty]))/_xlfn.STDEV.P(Table2[1M Return vs Nifty])</f>
        <v>0.25064411844779677</v>
      </c>
      <c r="K437">
        <v>38.0095535426574</v>
      </c>
      <c r="L437">
        <f>(Table2[[#This Row],[6M Return vs Nifty]]-AVERAGE(Table2[6M Return vs Nifty]))/_xlfn.STDEV.P(Table2[6M Return vs Nifty])</f>
        <v>1.0262253717546275</v>
      </c>
      <c r="M437">
        <v>-0.80641599100751105</v>
      </c>
      <c r="N437">
        <f>(Table2[[#This Row],[1W Return vs Nifty]]-AVERAGE(Table2[1W Return vs Nifty]))/_xlfn.STDEV.P(Table2[1W Return vs Nifty])</f>
        <v>-0.41834911311079248</v>
      </c>
      <c r="O437">
        <v>927.56</v>
      </c>
      <c r="P437">
        <v>933.71570911889296</v>
      </c>
      <c r="Q437">
        <v>862.952514769814</v>
      </c>
      <c r="R437">
        <v>49.091482710144597</v>
      </c>
      <c r="S437" s="1">
        <f>(Table2[[#This Row],[Close Price]]-Table2[[#This Row],[20D EMA]])/Table2[[#This Row],[20D EMA]]</f>
        <v>-3.3528828323773126E-3</v>
      </c>
      <c r="T437" s="1">
        <f>(Table2[[#This Row],[Close Price]]-Table2[[#This Row],[50D EMA]])/Table2[[#This Row],[50D EMA]]</f>
        <v>-9.923479950483604E-3</v>
      </c>
      <c r="U437" s="1">
        <f>(Table2[[#This Row],[Close Price]]-Table2[[#This Row],[200D EMA]])/Table2[[#This Row],[200D EMA]]</f>
        <v>7.1264043128247939E-2</v>
      </c>
      <c r="V437">
        <v>0.35902858317580399</v>
      </c>
      <c r="W437">
        <v>916</v>
      </c>
      <c r="X437">
        <v>936.9</v>
      </c>
      <c r="Y437">
        <v>916</v>
      </c>
      <c r="Z437">
        <v>967</v>
      </c>
      <c r="AA437">
        <v>916</v>
      </c>
      <c r="AB437">
        <v>967</v>
      </c>
      <c r="AC437" s="1">
        <f>(Table2[[#This Row],[Close Price]]/Table2[[#This Row],[Day Low]])-1</f>
        <v>9.2248908296943544E-3</v>
      </c>
      <c r="AD437" s="1">
        <f>(Table2[[#This Row],[Day High]]/Table2[[#This Row],[Close Price]])-1</f>
        <v>1.3467467142625367E-2</v>
      </c>
      <c r="AE437" s="1">
        <f>(Table2[[#This Row],[Close Price]]/Table2[[#This Row],[Current Week Low]])-1</f>
        <v>9.2248908296943544E-3</v>
      </c>
      <c r="AF437" s="1">
        <f>(Table2[[#This Row],[Current Week High]]/Table2[[#This Row],[Close Price]])-1</f>
        <v>4.6027367623992621E-2</v>
      </c>
      <c r="AG437" s="1">
        <f>(Table2[[#This Row],[Close Price]]/Table2[[#This Row],[Current Month Low]])-1</f>
        <v>9.2248908296943544E-3</v>
      </c>
      <c r="AH437" s="1">
        <f>(Table2[[#This Row],[Current Month High]]/Table2[[#This Row],[Close Price]])-1</f>
        <v>4.6027367623992621E-2</v>
      </c>
      <c r="AI437">
        <v>20.828600789658701</v>
      </c>
      <c r="AJ437">
        <v>56.289095519864702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-0.04</v>
      </c>
      <c r="AM437" t="s">
        <v>3216</v>
      </c>
      <c r="AN437">
        <v>7.02</v>
      </c>
      <c r="AO437" t="s">
        <v>3215</v>
      </c>
      <c r="AP437">
        <v>-3.0899424707841999E-2</v>
      </c>
      <c r="AQ437">
        <f>(Table2[[#This Row],[Sharpe Ratio]]-AVERAGE(Table2[Sharpe Ratio]))/_xlfn.STDEV.P(Table2[Sharpe Ratio])</f>
        <v>-1.0878012412715674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538</v>
      </c>
      <c r="AT437">
        <f>_xlfn.RANK.AVG(Table2[[#This Row],[6M Return vs Nifty Z-Score]],Table2[6M Return vs Nifty Z-Score])</f>
        <v>86</v>
      </c>
      <c r="AU437">
        <f>_xlfn.RANK.AVG(Table2[[#This Row],[Sharpe Ratio Z-Score]],Table2[Sharpe Ratio Z-Score])</f>
        <v>631</v>
      </c>
      <c r="AV437">
        <f>(Table2[[#This Row],[Rank 1Y]]+Table2[[#This Row],[Rank 6M]]+Table2[[#This Row],[Rank Sharpe]])/3</f>
        <v>418.33333333333331</v>
      </c>
    </row>
    <row r="438" spans="1:48" x14ac:dyDescent="0.3">
      <c r="A438" t="s">
        <v>176</v>
      </c>
      <c r="B438" t="s">
        <v>177</v>
      </c>
      <c r="C438" t="s">
        <v>3163</v>
      </c>
      <c r="D438" t="s">
        <v>178</v>
      </c>
      <c r="E438">
        <v>145439.191156485</v>
      </c>
      <c r="F438">
        <v>650.45000000000005</v>
      </c>
      <c r="G438">
        <v>9.0785039002741801</v>
      </c>
      <c r="H438">
        <f>(Table2[[#This Row],[1Y Return vs Nifty]]-AVERAGE(Table2[1Y Return vs Nifty]))/_xlfn.STDEV.P(Table2[1Y Return vs Nifty])</f>
        <v>-0.21542094001417103</v>
      </c>
      <c r="I438">
        <v>-6.9078303910407302</v>
      </c>
      <c r="J438">
        <f>(Table2[[#This Row],[1M Return vs Nifty]]-AVERAGE(Table2[1M Return vs Nifty]))/_xlfn.STDEV.P(Table2[1M Return vs Nifty])</f>
        <v>-1.1624498002528891</v>
      </c>
      <c r="K438">
        <v>-5.60014215811914</v>
      </c>
      <c r="L438">
        <f>(Table2[[#This Row],[6M Return vs Nifty]]-AVERAGE(Table2[6M Return vs Nifty]))/_xlfn.STDEV.P(Table2[6M Return vs Nifty])</f>
        <v>-0.40866552023810948</v>
      </c>
      <c r="M438">
        <v>-5.3686891217484503</v>
      </c>
      <c r="N438">
        <f>(Table2[[#This Row],[1W Return vs Nifty]]-AVERAGE(Table2[1W Return vs Nifty]))/_xlfn.STDEV.P(Table2[1W Return vs Nifty])</f>
        <v>-1.5916150677811922</v>
      </c>
      <c r="O438">
        <v>694.51</v>
      </c>
      <c r="P438">
        <v>698.06886345132398</v>
      </c>
      <c r="Q438">
        <v>645.11777538761703</v>
      </c>
      <c r="R438">
        <v>31.6436553690591</v>
      </c>
      <c r="S438" s="1">
        <f>(Table2[[#This Row],[Close Price]]-Table2[[#This Row],[20D EMA]])/Table2[[#This Row],[20D EMA]]</f>
        <v>-6.3440411225180265E-2</v>
      </c>
      <c r="T438" s="1">
        <f>(Table2[[#This Row],[Close Price]]-Table2[[#This Row],[50D EMA]])/Table2[[#This Row],[50D EMA]]</f>
        <v>-6.8215137423393149E-2</v>
      </c>
      <c r="U438" s="1">
        <f>(Table2[[#This Row],[Close Price]]-Table2[[#This Row],[200D EMA]])/Table2[[#This Row],[200D EMA]]</f>
        <v>8.2655056422513938E-3</v>
      </c>
      <c r="V438">
        <v>1.0040833989407301</v>
      </c>
      <c r="W438">
        <v>647</v>
      </c>
      <c r="X438">
        <v>660.45</v>
      </c>
      <c r="Y438">
        <v>646.29999999999995</v>
      </c>
      <c r="Z438">
        <v>714.25</v>
      </c>
      <c r="AA438">
        <v>646.29999999999995</v>
      </c>
      <c r="AB438">
        <v>714.25</v>
      </c>
      <c r="AC438" s="1">
        <f>(Table2[[#This Row],[Close Price]]/Table2[[#This Row],[Day Low]])-1</f>
        <v>5.3323029366307839E-3</v>
      </c>
      <c r="AD438" s="1">
        <f>(Table2[[#This Row],[Day High]]/Table2[[#This Row],[Close Price]])-1</f>
        <v>1.5373971865631386E-2</v>
      </c>
      <c r="AE438" s="1">
        <f>(Table2[[#This Row],[Close Price]]/Table2[[#This Row],[Current Week Low]])-1</f>
        <v>6.4211666408788837E-3</v>
      </c>
      <c r="AF438" s="1">
        <f>(Table2[[#This Row],[Current Week High]]/Table2[[#This Row],[Close Price]])-1</f>
        <v>9.8085940502728786E-2</v>
      </c>
      <c r="AG438" s="1">
        <f>(Table2[[#This Row],[Close Price]]/Table2[[#This Row],[Current Month Low]])-1</f>
        <v>6.4211666408788837E-3</v>
      </c>
      <c r="AH438" s="1">
        <f>(Table2[[#This Row],[Current Month High]]/Table2[[#This Row],[Close Price]])-1</f>
        <v>9.8085940502728786E-2</v>
      </c>
      <c r="AI438">
        <v>18.786993619801599</v>
      </c>
      <c r="AJ438">
        <v>36.0347171389731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-0.05</v>
      </c>
      <c r="AM438" t="s">
        <v>3216</v>
      </c>
      <c r="AN438">
        <v>-9.2899999999999991</v>
      </c>
      <c r="AO438" t="s">
        <v>3216</v>
      </c>
      <c r="AP438">
        <v>3.0543073564312E-2</v>
      </c>
      <c r="AQ438">
        <f>(Table2[[#This Row],[Sharpe Ratio]]-AVERAGE(Table2[Sharpe Ratio]))/_xlfn.STDEV.P(Table2[Sharpe Ratio])</f>
        <v>-0.35406874880048489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369</v>
      </c>
      <c r="AT438">
        <f>_xlfn.RANK.AVG(Table2[[#This Row],[6M Return vs Nifty Z-Score]],Table2[6M Return vs Nifty Z-Score])</f>
        <v>455</v>
      </c>
      <c r="AU438">
        <f>_xlfn.RANK.AVG(Table2[[#This Row],[Sharpe Ratio Z-Score]],Table2[Sharpe Ratio Z-Score])</f>
        <v>436</v>
      </c>
      <c r="AV438">
        <f>(Table2[[#This Row],[Rank 1Y]]+Table2[[#This Row],[Rank 6M]]+Table2[[#This Row],[Rank Sharpe]])/3</f>
        <v>420</v>
      </c>
    </row>
    <row r="439" spans="1:48" x14ac:dyDescent="0.3">
      <c r="A439" t="s">
        <v>336</v>
      </c>
      <c r="B439" t="s">
        <v>337</v>
      </c>
      <c r="C439" t="s">
        <v>3162</v>
      </c>
      <c r="D439" t="s">
        <v>338</v>
      </c>
      <c r="E439">
        <v>75250.736424179995</v>
      </c>
      <c r="F439">
        <v>3890.55</v>
      </c>
      <c r="G439">
        <v>-4.5722018931021902</v>
      </c>
      <c r="H439">
        <f>(Table2[[#This Row],[1Y Return vs Nifty]]-AVERAGE(Table2[1Y Return vs Nifty]))/_xlfn.STDEV.P(Table2[1Y Return vs Nifty])</f>
        <v>-0.46441910613194526</v>
      </c>
      <c r="I439">
        <v>2.6151131097590001</v>
      </c>
      <c r="J439">
        <f>(Table2[[#This Row],[1M Return vs Nifty]]-AVERAGE(Table2[1M Return vs Nifty]))/_xlfn.STDEV.P(Table2[1M Return vs Nifty])</f>
        <v>-0.23713269161448836</v>
      </c>
      <c r="K439">
        <v>-11.267862153576599</v>
      </c>
      <c r="L439">
        <f>(Table2[[#This Row],[6M Return vs Nifty]]-AVERAGE(Table2[6M Return vs Nifty]))/_xlfn.STDEV.P(Table2[6M Return vs Nifty])</f>
        <v>-0.59515065087620778</v>
      </c>
      <c r="M439">
        <v>-11.2333315295513</v>
      </c>
      <c r="N439">
        <f>(Table2[[#This Row],[1W Return vs Nifty]]-AVERAGE(Table2[1W Return vs Nifty]))/_xlfn.STDEV.P(Table2[1W Return vs Nifty])</f>
        <v>-3.0998073824911718</v>
      </c>
      <c r="O439">
        <v>4294.25</v>
      </c>
      <c r="P439">
        <v>4251.0480031585503</v>
      </c>
      <c r="Q439">
        <v>3950.3852212726401</v>
      </c>
      <c r="R439">
        <v>17.784945410560201</v>
      </c>
      <c r="S439" s="1">
        <f>(Table2[[#This Row],[Close Price]]-Table2[[#This Row],[20D EMA]])/Table2[[#This Row],[20D EMA]]</f>
        <v>-9.4009431216161107E-2</v>
      </c>
      <c r="T439" s="1">
        <f>(Table2[[#This Row],[Close Price]]-Table2[[#This Row],[50D EMA]])/Table2[[#This Row],[50D EMA]]</f>
        <v>-8.4802148291597323E-2</v>
      </c>
      <c r="U439" s="1">
        <f>(Table2[[#This Row],[Close Price]]-Table2[[#This Row],[200D EMA]])/Table2[[#This Row],[200D EMA]]</f>
        <v>-1.5146680113734245E-2</v>
      </c>
      <c r="V439">
        <v>0.64535587556051799</v>
      </c>
      <c r="W439">
        <v>3866</v>
      </c>
      <c r="X439">
        <v>3983.95</v>
      </c>
      <c r="Y439">
        <v>3866</v>
      </c>
      <c r="Z439">
        <v>4515</v>
      </c>
      <c r="AA439">
        <v>3866</v>
      </c>
      <c r="AB439">
        <v>4540</v>
      </c>
      <c r="AC439" s="1">
        <f>(Table2[[#This Row],[Close Price]]/Table2[[#This Row],[Day Low]])-1</f>
        <v>6.3502327987583485E-3</v>
      </c>
      <c r="AD439" s="1">
        <f>(Table2[[#This Row],[Day High]]/Table2[[#This Row],[Close Price]])-1</f>
        <v>2.4006888486203692E-2</v>
      </c>
      <c r="AE439" s="1">
        <f>(Table2[[#This Row],[Close Price]]/Table2[[#This Row],[Current Week Low]])-1</f>
        <v>6.3502327987583485E-3</v>
      </c>
      <c r="AF439" s="1">
        <f>(Table2[[#This Row],[Current Week High]]/Table2[[#This Row],[Close Price]])-1</f>
        <v>0.16050429887805051</v>
      </c>
      <c r="AG439" s="1">
        <f>(Table2[[#This Row],[Close Price]]/Table2[[#This Row],[Current Month Low]])-1</f>
        <v>6.3502327987583485E-3</v>
      </c>
      <c r="AH439" s="1">
        <f>(Table2[[#This Row],[Current Month High]]/Table2[[#This Row],[Close Price]])-1</f>
        <v>0.16693012556065323</v>
      </c>
      <c r="AI439">
        <v>23.653468018660501</v>
      </c>
      <c r="AJ439">
        <v>25.106116148948399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0.01</v>
      </c>
      <c r="AM439" t="s">
        <v>3215</v>
      </c>
      <c r="AN439">
        <v>-16.059999999999999</v>
      </c>
      <c r="AO439" t="s">
        <v>3216</v>
      </c>
      <c r="AP439">
        <v>9.3780564126074994E-2</v>
      </c>
      <c r="AQ439">
        <f>(Table2[[#This Row],[Sharpe Ratio]]-AVERAGE(Table2[Sharpe Ratio]))/_xlfn.STDEV.P(Table2[Sharpe Ratio])</f>
        <v>0.40109913779776118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-3.9954106933160523</v>
      </c>
      <c r="AS439">
        <f>_xlfn.RANK.AVG(Table2[[#This Row],[1Y Return vs Nifty Z-Score]],Table2[1Y Return vs Nifty Z-Score])</f>
        <v>482</v>
      </c>
      <c r="AT439">
        <f>_xlfn.RANK.AVG(Table2[[#This Row],[6M Return vs Nifty Z-Score]],Table2[6M Return vs Nifty Z-Score])</f>
        <v>536</v>
      </c>
      <c r="AU439">
        <f>_xlfn.RANK.AVG(Table2[[#This Row],[Sharpe Ratio Z-Score]],Table2[Sharpe Ratio Z-Score])</f>
        <v>242</v>
      </c>
      <c r="AV439">
        <f>(Table2[[#This Row],[Rank 1Y]]+Table2[[#This Row],[Rank 6M]]+Table2[[#This Row],[Rank Sharpe]])/3</f>
        <v>420</v>
      </c>
    </row>
    <row r="440" spans="1:48" x14ac:dyDescent="0.3">
      <c r="A440" t="s">
        <v>1383</v>
      </c>
      <c r="B440" t="s">
        <v>1384</v>
      </c>
      <c r="C440" t="s">
        <v>3162</v>
      </c>
      <c r="D440" t="s">
        <v>206</v>
      </c>
      <c r="E440">
        <v>8023.5777959999996</v>
      </c>
      <c r="F440">
        <v>525.15</v>
      </c>
      <c r="G440">
        <v>-10.3307735373364</v>
      </c>
      <c r="H440">
        <f>(Table2[[#This Row],[1Y Return vs Nifty]]-AVERAGE(Table2[1Y Return vs Nifty]))/_xlfn.STDEV.P(Table2[1Y Return vs Nifty])</f>
        <v>-0.56945937295594218</v>
      </c>
      <c r="I440">
        <v>-1.9635447593611199</v>
      </c>
      <c r="J440">
        <f>(Table2[[#This Row],[1M Return vs Nifty]]-AVERAGE(Table2[1M Return vs Nifty]))/_xlfn.STDEV.P(Table2[1M Return vs Nifty])</f>
        <v>-0.68202774539096978</v>
      </c>
      <c r="K440">
        <v>-4.0999950612354601</v>
      </c>
      <c r="L440">
        <f>(Table2[[#This Row],[6M Return vs Nifty]]-AVERAGE(Table2[6M Return vs Nifty]))/_xlfn.STDEV.P(Table2[6M Return vs Nifty])</f>
        <v>-0.359306143352354</v>
      </c>
      <c r="M440">
        <v>2.3562162120976202</v>
      </c>
      <c r="N440">
        <f>(Table2[[#This Row],[1W Return vs Nifty]]-AVERAGE(Table2[1W Return vs Nifty]))/_xlfn.STDEV.P(Table2[1W Return vs Nifty])</f>
        <v>0.39497542593206558</v>
      </c>
      <c r="O440">
        <v>536.49</v>
      </c>
      <c r="P440">
        <v>554.73234342699402</v>
      </c>
      <c r="Q440">
        <v>550.43723954007396</v>
      </c>
      <c r="R440">
        <v>44.514108100050898</v>
      </c>
      <c r="S440" s="1">
        <f>(Table2[[#This Row],[Close Price]]-Table2[[#This Row],[20D EMA]])/Table2[[#This Row],[20D EMA]]</f>
        <v>-2.1137393054856627E-2</v>
      </c>
      <c r="T440" s="1">
        <f>(Table2[[#This Row],[Close Price]]-Table2[[#This Row],[50D EMA]])/Table2[[#This Row],[50D EMA]]</f>
        <v>-5.3327237500236456E-2</v>
      </c>
      <c r="U440" s="1">
        <f>(Table2[[#This Row],[Close Price]]-Table2[[#This Row],[200D EMA]])/Table2[[#This Row],[200D EMA]]</f>
        <v>-4.5940277516839365E-2</v>
      </c>
      <c r="V440">
        <v>0.35346500212016801</v>
      </c>
      <c r="W440">
        <v>520</v>
      </c>
      <c r="X440">
        <v>533.20000000000005</v>
      </c>
      <c r="Y440">
        <v>508.75</v>
      </c>
      <c r="Z440">
        <v>542.04999999999995</v>
      </c>
      <c r="AA440">
        <v>508.75</v>
      </c>
      <c r="AB440">
        <v>542.04999999999995</v>
      </c>
      <c r="AC440" s="1">
        <f>(Table2[[#This Row],[Close Price]]/Table2[[#This Row],[Day Low]])-1</f>
        <v>9.9038461538460965E-3</v>
      </c>
      <c r="AD440" s="1">
        <f>(Table2[[#This Row],[Day High]]/Table2[[#This Row],[Close Price]])-1</f>
        <v>1.5328953632295583E-2</v>
      </c>
      <c r="AE440" s="1">
        <f>(Table2[[#This Row],[Close Price]]/Table2[[#This Row],[Current Week Low]])-1</f>
        <v>3.2235872235872209E-2</v>
      </c>
      <c r="AF440" s="1">
        <f>(Table2[[#This Row],[Current Week High]]/Table2[[#This Row],[Close Price]])-1</f>
        <v>3.2181281538607998E-2</v>
      </c>
      <c r="AG440" s="1">
        <f>(Table2[[#This Row],[Close Price]]/Table2[[#This Row],[Current Month Low]])-1</f>
        <v>3.2235872235872209E-2</v>
      </c>
      <c r="AH440" s="1">
        <f>(Table2[[#This Row],[Current Month High]]/Table2[[#This Row],[Close Price]])-1</f>
        <v>3.2181281538607998E-2</v>
      </c>
      <c r="AI440">
        <v>34.7805388936494</v>
      </c>
      <c r="AJ440">
        <v>21.2817551963048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-7.0000000000000007E-2</v>
      </c>
      <c r="AM440" t="s">
        <v>3216</v>
      </c>
      <c r="AN440">
        <v>0.36</v>
      </c>
      <c r="AO440" t="s">
        <v>3215</v>
      </c>
      <c r="AP440">
        <v>7.1026181634776003E-2</v>
      </c>
      <c r="AQ440">
        <f>(Table2[[#This Row],[Sharpe Ratio]]-AVERAGE(Table2[Sharpe Ratio]))/_xlfn.STDEV.P(Table2[Sharpe Ratio])</f>
        <v>0.12937142083499409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522</v>
      </c>
      <c r="AT440">
        <f>_xlfn.RANK.AVG(Table2[[#This Row],[6M Return vs Nifty Z-Score]],Table2[6M Return vs Nifty Z-Score])</f>
        <v>430</v>
      </c>
      <c r="AU440">
        <f>_xlfn.RANK.AVG(Table2[[#This Row],[Sharpe Ratio Z-Score]],Table2[Sharpe Ratio Z-Score])</f>
        <v>312</v>
      </c>
      <c r="AV440">
        <f>(Table2[[#This Row],[Rank 1Y]]+Table2[[#This Row],[Rank 6M]]+Table2[[#This Row],[Rank Sharpe]])/3</f>
        <v>421.33333333333331</v>
      </c>
    </row>
    <row r="441" spans="1:48" x14ac:dyDescent="0.3">
      <c r="A441" t="s">
        <v>528</v>
      </c>
      <c r="B441" t="s">
        <v>529</v>
      </c>
      <c r="C441" t="s">
        <v>3155</v>
      </c>
      <c r="D441" t="s">
        <v>21</v>
      </c>
      <c r="E441">
        <v>38615.700036515002</v>
      </c>
      <c r="F441">
        <v>1422.35</v>
      </c>
      <c r="G441">
        <v>-17.0719400243424</v>
      </c>
      <c r="H441">
        <f>(Table2[[#This Row],[1Y Return vs Nifty]]-AVERAGE(Table2[1Y Return vs Nifty]))/_xlfn.STDEV.P(Table2[1Y Return vs Nifty])</f>
        <v>-0.69242283859400156</v>
      </c>
      <c r="I441">
        <v>-11.7449600745302</v>
      </c>
      <c r="J441">
        <f>(Table2[[#This Row],[1M Return vs Nifty]]-AVERAGE(Table2[1M Return vs Nifty]))/_xlfn.STDEV.P(Table2[1M Return vs Nifty])</f>
        <v>-1.6324598189471695</v>
      </c>
      <c r="K441">
        <v>-13.404985121563501</v>
      </c>
      <c r="L441">
        <f>(Table2[[#This Row],[6M Return vs Nifty]]-AVERAGE(Table2[6M Return vs Nifty]))/_xlfn.STDEV.P(Table2[6M Return vs Nifty])</f>
        <v>-0.66546846054114162</v>
      </c>
      <c r="M441">
        <v>2.1815351285428801</v>
      </c>
      <c r="N441">
        <f>(Table2[[#This Row],[1W Return vs Nifty]]-AVERAGE(Table2[1W Return vs Nifty]))/_xlfn.STDEV.P(Table2[1W Return vs Nifty])</f>
        <v>0.35005322106038411</v>
      </c>
      <c r="O441">
        <v>1508.77</v>
      </c>
      <c r="P441">
        <v>1608.9407832228601</v>
      </c>
      <c r="Q441">
        <v>1576.0006822387099</v>
      </c>
      <c r="R441">
        <v>39.757351981174899</v>
      </c>
      <c r="S441" s="1">
        <f>(Table2[[#This Row],[Close Price]]-Table2[[#This Row],[20D EMA]])/Table2[[#This Row],[20D EMA]]</f>
        <v>-5.7278445356151085E-2</v>
      </c>
      <c r="T441" s="1">
        <f>(Table2[[#This Row],[Close Price]]-Table2[[#This Row],[50D EMA]])/Table2[[#This Row],[50D EMA]]</f>
        <v>-0.11597119369993297</v>
      </c>
      <c r="U441" s="1">
        <f>(Table2[[#This Row],[Close Price]]-Table2[[#This Row],[200D EMA]])/Table2[[#This Row],[200D EMA]]</f>
        <v>-9.7494045510468405E-2</v>
      </c>
      <c r="V441">
        <v>1.57243480884804</v>
      </c>
      <c r="W441">
        <v>1416</v>
      </c>
      <c r="X441">
        <v>1458.2</v>
      </c>
      <c r="Y441">
        <v>1378</v>
      </c>
      <c r="Z441">
        <v>1520</v>
      </c>
      <c r="AA441">
        <v>1378</v>
      </c>
      <c r="AB441">
        <v>1520</v>
      </c>
      <c r="AC441" s="1">
        <f>(Table2[[#This Row],[Close Price]]/Table2[[#This Row],[Day Low]])-1</f>
        <v>4.4844632768361592E-3</v>
      </c>
      <c r="AD441" s="1">
        <f>(Table2[[#This Row],[Day High]]/Table2[[#This Row],[Close Price]])-1</f>
        <v>2.5204766759236552E-2</v>
      </c>
      <c r="AE441" s="1">
        <f>(Table2[[#This Row],[Close Price]]/Table2[[#This Row],[Current Week Low]])-1</f>
        <v>3.2184325108853384E-2</v>
      </c>
      <c r="AF441" s="1">
        <f>(Table2[[#This Row],[Current Week High]]/Table2[[#This Row],[Close Price]])-1</f>
        <v>6.8653988118255072E-2</v>
      </c>
      <c r="AG441" s="1">
        <f>(Table2[[#This Row],[Close Price]]/Table2[[#This Row],[Current Month Low]])-1</f>
        <v>3.2184325108853384E-2</v>
      </c>
      <c r="AH441" s="1">
        <f>(Table2[[#This Row],[Current Month High]]/Table2[[#This Row],[Close Price]])-1</f>
        <v>6.8653988118255072E-2</v>
      </c>
      <c r="AI441">
        <v>35.599535979189298</v>
      </c>
      <c r="AJ441">
        <v>11.030014441278601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-0.23</v>
      </c>
      <c r="AM441" t="s">
        <v>3216</v>
      </c>
      <c r="AN441">
        <v>-12.98</v>
      </c>
      <c r="AO441" t="s">
        <v>3216</v>
      </c>
      <c r="AP441">
        <v>0.140089954615883</v>
      </c>
      <c r="AQ441">
        <f>(Table2[[#This Row],[Sharpe Ratio]]-AVERAGE(Table2[Sharpe Ratio]))/_xlfn.STDEV.P(Table2[Sharpe Ratio])</f>
        <v>0.9541154614244125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578</v>
      </c>
      <c r="AT441">
        <f>_xlfn.RANK.AVG(Table2[[#This Row],[6M Return vs Nifty Z-Score]],Table2[6M Return vs Nifty Z-Score])</f>
        <v>563</v>
      </c>
      <c r="AU441">
        <f>_xlfn.RANK.AVG(Table2[[#This Row],[Sharpe Ratio Z-Score]],Table2[Sharpe Ratio Z-Score])</f>
        <v>124</v>
      </c>
      <c r="AV441">
        <f>(Table2[[#This Row],[Rank 1Y]]+Table2[[#This Row],[Rank 6M]]+Table2[[#This Row],[Rank Sharpe]])/3</f>
        <v>421.66666666666669</v>
      </c>
    </row>
    <row r="442" spans="1:48" x14ac:dyDescent="0.3">
      <c r="A442" t="s">
        <v>624</v>
      </c>
      <c r="B442" t="s">
        <v>625</v>
      </c>
      <c r="C442" t="s">
        <v>3174</v>
      </c>
      <c r="D442" t="s">
        <v>626</v>
      </c>
      <c r="E442">
        <v>29761.270502399999</v>
      </c>
      <c r="F442">
        <v>755.2</v>
      </c>
      <c r="G442">
        <v>-9.3636573520755793</v>
      </c>
      <c r="H442">
        <f>(Table2[[#This Row],[1Y Return vs Nifty]]-AVERAGE(Table2[1Y Return vs Nifty]))/_xlfn.STDEV.P(Table2[1Y Return vs Nifty])</f>
        <v>-0.55181851539166826</v>
      </c>
      <c r="I442">
        <v>-0.431644458456166</v>
      </c>
      <c r="J442">
        <f>(Table2[[#This Row],[1M Return vs Nifty]]-AVERAGE(Table2[1M Return vs Nifty]))/_xlfn.STDEV.P(Table2[1M Return vs Nifty])</f>
        <v>-0.53317738656687008</v>
      </c>
      <c r="K442">
        <v>7.9893527730143497</v>
      </c>
      <c r="L442">
        <f>(Table2[[#This Row],[6M Return vs Nifty]]-AVERAGE(Table2[6M Return vs Nifty]))/_xlfn.STDEV.P(Table2[6M Return vs Nifty])</f>
        <v>3.8469966266046277E-2</v>
      </c>
      <c r="M442">
        <v>3.2306018650585999</v>
      </c>
      <c r="N442">
        <f>(Table2[[#This Row],[1W Return vs Nifty]]-AVERAGE(Table2[1W Return vs Nifty]))/_xlfn.STDEV.P(Table2[1W Return vs Nifty])</f>
        <v>0.61983853440289804</v>
      </c>
      <c r="O442">
        <v>759.41</v>
      </c>
      <c r="P442">
        <v>778.13522295063694</v>
      </c>
      <c r="Q442">
        <v>735.65350412363898</v>
      </c>
      <c r="R442">
        <v>50.761976023568998</v>
      </c>
      <c r="S442" s="1">
        <f>(Table2[[#This Row],[Close Price]]-Table2[[#This Row],[20D EMA]])/Table2[[#This Row],[20D EMA]]</f>
        <v>-5.5437774061441424E-3</v>
      </c>
      <c r="T442" s="1">
        <f>(Table2[[#This Row],[Close Price]]-Table2[[#This Row],[50D EMA]])/Table2[[#This Row],[50D EMA]]</f>
        <v>-2.9474598082924533E-2</v>
      </c>
      <c r="U442" s="1">
        <f>(Table2[[#This Row],[Close Price]]-Table2[[#This Row],[200D EMA]])/Table2[[#This Row],[200D EMA]]</f>
        <v>2.6570247768541784E-2</v>
      </c>
      <c r="V442">
        <v>0.39828864581255002</v>
      </c>
      <c r="W442">
        <v>748.65</v>
      </c>
      <c r="X442">
        <v>763</v>
      </c>
      <c r="Y442">
        <v>729.75</v>
      </c>
      <c r="Z442">
        <v>770</v>
      </c>
      <c r="AA442">
        <v>729.75</v>
      </c>
      <c r="AB442">
        <v>770.05</v>
      </c>
      <c r="AC442" s="1">
        <f>(Table2[[#This Row],[Close Price]]/Table2[[#This Row],[Day Low]])-1</f>
        <v>8.7490816803581506E-3</v>
      </c>
      <c r="AD442" s="1">
        <f>(Table2[[#This Row],[Day High]]/Table2[[#This Row],[Close Price]])-1</f>
        <v>1.0328389830508433E-2</v>
      </c>
      <c r="AE442" s="1">
        <f>(Table2[[#This Row],[Close Price]]/Table2[[#This Row],[Current Week Low]])-1</f>
        <v>3.4874957177115418E-2</v>
      </c>
      <c r="AF442" s="1">
        <f>(Table2[[#This Row],[Current Week High]]/Table2[[#This Row],[Close Price]])-1</f>
        <v>1.9597457627118509E-2</v>
      </c>
      <c r="AG442" s="1">
        <f>(Table2[[#This Row],[Close Price]]/Table2[[#This Row],[Current Month Low]])-1</f>
        <v>3.4874957177115418E-2</v>
      </c>
      <c r="AH442" s="1">
        <f>(Table2[[#This Row],[Current Month High]]/Table2[[#This Row],[Close Price]])-1</f>
        <v>1.9663665254237239E-2</v>
      </c>
      <c r="AI442">
        <v>21.954449152542299</v>
      </c>
      <c r="AJ442">
        <v>33.051444679351597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0.02</v>
      </c>
      <c r="AM442" t="s">
        <v>3215</v>
      </c>
      <c r="AN442">
        <v>2.06</v>
      </c>
      <c r="AO442" t="s">
        <v>3215</v>
      </c>
      <c r="AP442">
        <v>2.1428863123657001E-2</v>
      </c>
      <c r="AQ442">
        <f>(Table2[[#This Row],[Sharpe Ratio]]-AVERAGE(Table2[Sharpe Ratio]))/_xlfn.STDEV.P(Table2[Sharpe Ratio])</f>
        <v>-0.46290859958107256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511</v>
      </c>
      <c r="AT442">
        <f>_xlfn.RANK.AVG(Table2[[#This Row],[6M Return vs Nifty Z-Score]],Table2[6M Return vs Nifty Z-Score])</f>
        <v>294</v>
      </c>
      <c r="AU442">
        <f>_xlfn.RANK.AVG(Table2[[#This Row],[Sharpe Ratio Z-Score]],Table2[Sharpe Ratio Z-Score])</f>
        <v>460</v>
      </c>
      <c r="AV442">
        <f>(Table2[[#This Row],[Rank 1Y]]+Table2[[#This Row],[Rank 6M]]+Table2[[#This Row],[Rank Sharpe]])/3</f>
        <v>421.66666666666669</v>
      </c>
    </row>
    <row r="443" spans="1:48" x14ac:dyDescent="0.3">
      <c r="A443" t="s">
        <v>413</v>
      </c>
      <c r="B443" t="s">
        <v>414</v>
      </c>
      <c r="C443" t="s">
        <v>3155</v>
      </c>
      <c r="D443" t="s">
        <v>21</v>
      </c>
      <c r="E443">
        <v>54108.586365955001</v>
      </c>
      <c r="F443">
        <v>2858.35</v>
      </c>
      <c r="G443">
        <v>6.78801072384229</v>
      </c>
      <c r="H443">
        <f>(Table2[[#This Row],[1Y Return vs Nifty]]-AVERAGE(Table2[1Y Return vs Nifty]))/_xlfn.STDEV.P(Table2[1Y Return vs Nifty])</f>
        <v>-0.25720109475998293</v>
      </c>
      <c r="I443">
        <v>2.19728693765019</v>
      </c>
      <c r="J443">
        <f>(Table2[[#This Row],[1M Return vs Nifty]]-AVERAGE(Table2[1M Return vs Nifty]))/_xlfn.STDEV.P(Table2[1M Return vs Nifty])</f>
        <v>-0.27773166245335834</v>
      </c>
      <c r="K443">
        <v>17.106971957998301</v>
      </c>
      <c r="L443">
        <f>(Table2[[#This Row],[6M Return vs Nifty]]-AVERAGE(Table2[6M Return vs Nifty]))/_xlfn.STDEV.P(Table2[6M Return vs Nifty])</f>
        <v>0.33846721492739734</v>
      </c>
      <c r="M443">
        <v>-1.9111082505435899</v>
      </c>
      <c r="N443">
        <f>(Table2[[#This Row],[1W Return vs Nifty]]-AVERAGE(Table2[1W Return vs Nifty]))/_xlfn.STDEV.P(Table2[1W Return vs Nifty])</f>
        <v>-0.70243947363050674</v>
      </c>
      <c r="O443">
        <v>2937.72</v>
      </c>
      <c r="P443">
        <v>2944.2064601201901</v>
      </c>
      <c r="Q443">
        <v>2715.8266857063199</v>
      </c>
      <c r="R443">
        <v>37.955988925619103</v>
      </c>
      <c r="S443" s="1">
        <f>(Table2[[#This Row],[Close Price]]-Table2[[#This Row],[20D EMA]])/Table2[[#This Row],[20D EMA]]</f>
        <v>-2.7017551025965678E-2</v>
      </c>
      <c r="T443" s="1">
        <f>(Table2[[#This Row],[Close Price]]-Table2[[#This Row],[50D EMA]])/Table2[[#This Row],[50D EMA]]</f>
        <v>-2.9161154723057456E-2</v>
      </c>
      <c r="U443" s="1">
        <f>(Table2[[#This Row],[Close Price]]-Table2[[#This Row],[200D EMA]])/Table2[[#This Row],[200D EMA]]</f>
        <v>5.2478795883329037E-2</v>
      </c>
      <c r="V443">
        <v>0.74638617466177004</v>
      </c>
      <c r="W443">
        <v>2839.15</v>
      </c>
      <c r="X443">
        <v>2883.95</v>
      </c>
      <c r="Y443">
        <v>2796.5</v>
      </c>
      <c r="Z443">
        <v>2939.6</v>
      </c>
      <c r="AA443">
        <v>2796.5</v>
      </c>
      <c r="AB443">
        <v>2939.6</v>
      </c>
      <c r="AC443" s="1">
        <f>(Table2[[#This Row],[Close Price]]/Table2[[#This Row],[Day Low]])-1</f>
        <v>6.7625873941143944E-3</v>
      </c>
      <c r="AD443" s="1">
        <f>(Table2[[#This Row],[Day High]]/Table2[[#This Row],[Close Price]])-1</f>
        <v>8.9562159987404133E-3</v>
      </c>
      <c r="AE443" s="1">
        <f>(Table2[[#This Row],[Close Price]]/Table2[[#This Row],[Current Week Low]])-1</f>
        <v>2.2116931879134549E-2</v>
      </c>
      <c r="AF443" s="1">
        <f>(Table2[[#This Row],[Current Week High]]/Table2[[#This Row],[Close Price]])-1</f>
        <v>2.842549023037777E-2</v>
      </c>
      <c r="AG443" s="1">
        <f>(Table2[[#This Row],[Close Price]]/Table2[[#This Row],[Current Month Low]])-1</f>
        <v>2.2116931879134549E-2</v>
      </c>
      <c r="AH443" s="1">
        <f>(Table2[[#This Row],[Current Month High]]/Table2[[#This Row],[Close Price]])-1</f>
        <v>2.842549023037777E-2</v>
      </c>
      <c r="AI443">
        <v>11.525880315566599</v>
      </c>
      <c r="AJ443">
        <v>33.312345506272997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-0.08</v>
      </c>
      <c r="AM443" t="s">
        <v>3216</v>
      </c>
      <c r="AN443">
        <v>-8.3800000000000008</v>
      </c>
      <c r="AO443" t="s">
        <v>3216</v>
      </c>
      <c r="AP443">
        <v>-5.2309192727477E-2</v>
      </c>
      <c r="AQ443">
        <f>(Table2[[#This Row],[Sharpe Ratio]]-AVERAGE(Table2[Sharpe Ratio]))/_xlfn.STDEV.P(Table2[Sharpe Ratio])</f>
        <v>-1.3434718746936114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389</v>
      </c>
      <c r="AT443">
        <f>_xlfn.RANK.AVG(Table2[[#This Row],[6M Return vs Nifty Z-Score]],Table2[6M Return vs Nifty Z-Score])</f>
        <v>203</v>
      </c>
      <c r="AU443">
        <f>_xlfn.RANK.AVG(Table2[[#This Row],[Sharpe Ratio Z-Score]],Table2[Sharpe Ratio Z-Score])</f>
        <v>674</v>
      </c>
      <c r="AV443">
        <f>(Table2[[#This Row],[Rank 1Y]]+Table2[[#This Row],[Rank 6M]]+Table2[[#This Row],[Rank Sharpe]])/3</f>
        <v>422</v>
      </c>
    </row>
    <row r="444" spans="1:48" x14ac:dyDescent="0.3">
      <c r="A444" t="s">
        <v>70</v>
      </c>
      <c r="B444" t="s">
        <v>71</v>
      </c>
      <c r="C444" t="s">
        <v>3154</v>
      </c>
      <c r="D444" t="s">
        <v>72</v>
      </c>
      <c r="E444">
        <v>330295.23055352998</v>
      </c>
      <c r="F444">
        <v>262.55</v>
      </c>
      <c r="G444">
        <v>10.2030199673722</v>
      </c>
      <c r="H444">
        <f>(Table2[[#This Row],[1Y Return vs Nifty]]-AVERAGE(Table2[1Y Return vs Nifty]))/_xlfn.STDEV.P(Table2[1Y Return vs Nifty])</f>
        <v>-0.19490900145834616</v>
      </c>
      <c r="I444">
        <v>-4.37868266869385</v>
      </c>
      <c r="J444">
        <f>(Table2[[#This Row],[1M Return vs Nifty]]-AVERAGE(Table2[1M Return vs Nifty]))/_xlfn.STDEV.P(Table2[1M Return vs Nifty])</f>
        <v>-0.9166997695439093</v>
      </c>
      <c r="K444">
        <v>-13.4410057807402</v>
      </c>
      <c r="L444">
        <f>(Table2[[#This Row],[6M Return vs Nifty]]-AVERAGE(Table2[6M Return vs Nifty]))/_xlfn.STDEV.P(Table2[6M Return vs Nifty])</f>
        <v>-0.66665364917742231</v>
      </c>
      <c r="M444">
        <v>-0.87998807051584205</v>
      </c>
      <c r="N444">
        <f>(Table2[[#This Row],[1W Return vs Nifty]]-AVERAGE(Table2[1W Return vs Nifty]))/_xlfn.STDEV.P(Table2[1W Return vs Nifty])</f>
        <v>-0.43726942183141698</v>
      </c>
      <c r="O444">
        <v>271.95</v>
      </c>
      <c r="P444">
        <v>284.01234211181003</v>
      </c>
      <c r="Q444">
        <v>274.75703836100899</v>
      </c>
      <c r="R444">
        <v>35.331187003694801</v>
      </c>
      <c r="S444" s="1">
        <f>(Table2[[#This Row],[Close Price]]-Table2[[#This Row],[20D EMA]])/Table2[[#This Row],[20D EMA]]</f>
        <v>-3.4565177422320195E-2</v>
      </c>
      <c r="T444" s="1">
        <f>(Table2[[#This Row],[Close Price]]-Table2[[#This Row],[50D EMA]])/Table2[[#This Row],[50D EMA]]</f>
        <v>-7.5568343094613535E-2</v>
      </c>
      <c r="U444" s="1">
        <f>(Table2[[#This Row],[Close Price]]-Table2[[#This Row],[200D EMA]])/Table2[[#This Row],[200D EMA]]</f>
        <v>-4.4428482829145584E-2</v>
      </c>
      <c r="V444">
        <v>0.686212013583681</v>
      </c>
      <c r="W444">
        <v>259.64999999999998</v>
      </c>
      <c r="X444">
        <v>266.5</v>
      </c>
      <c r="Y444">
        <v>259.64999999999998</v>
      </c>
      <c r="Z444">
        <v>274.35000000000002</v>
      </c>
      <c r="AA444">
        <v>259.64999999999998</v>
      </c>
      <c r="AB444">
        <v>274.35000000000002</v>
      </c>
      <c r="AC444" s="1">
        <f>(Table2[[#This Row],[Close Price]]/Table2[[#This Row],[Day Low]])-1</f>
        <v>1.1168881186212287E-2</v>
      </c>
      <c r="AD444" s="1">
        <f>(Table2[[#This Row],[Day High]]/Table2[[#This Row],[Close Price]])-1</f>
        <v>1.5044753380308418E-2</v>
      </c>
      <c r="AE444" s="1">
        <f>(Table2[[#This Row],[Close Price]]/Table2[[#This Row],[Current Week Low]])-1</f>
        <v>1.1168881186212287E-2</v>
      </c>
      <c r="AF444" s="1">
        <f>(Table2[[#This Row],[Current Week High]]/Table2[[#This Row],[Close Price]])-1</f>
        <v>4.4943820224719211E-2</v>
      </c>
      <c r="AG444" s="1">
        <f>(Table2[[#This Row],[Close Price]]/Table2[[#This Row],[Current Month Low]])-1</f>
        <v>1.1168881186212287E-2</v>
      </c>
      <c r="AH444" s="1">
        <f>(Table2[[#This Row],[Current Month High]]/Table2[[#This Row],[Close Price]])-1</f>
        <v>4.4943820224719211E-2</v>
      </c>
      <c r="AI444">
        <v>31.403542182441399</v>
      </c>
      <c r="AJ444">
        <v>39.542917884666402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-0.09</v>
      </c>
      <c r="AM444" t="s">
        <v>3216</v>
      </c>
      <c r="AN444">
        <v>-3.06</v>
      </c>
      <c r="AO444" t="s">
        <v>3216</v>
      </c>
      <c r="AP444">
        <v>6.0102790571078001E-2</v>
      </c>
      <c r="AQ444">
        <f>(Table2[[#This Row],[Sharpe Ratio]]-AVERAGE(Table2[Sharpe Ratio]))/_xlfn.STDEV.P(Table2[Sharpe Ratio])</f>
        <v>-1.0732579588668869E-3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354</v>
      </c>
      <c r="AT444">
        <f>_xlfn.RANK.AVG(Table2[[#This Row],[6M Return vs Nifty Z-Score]],Table2[6M Return vs Nifty Z-Score])</f>
        <v>564</v>
      </c>
      <c r="AU444">
        <f>_xlfn.RANK.AVG(Table2[[#This Row],[Sharpe Ratio Z-Score]],Table2[Sharpe Ratio Z-Score])</f>
        <v>350</v>
      </c>
      <c r="AV444">
        <f>(Table2[[#This Row],[Rank 1Y]]+Table2[[#This Row],[Rank 6M]]+Table2[[#This Row],[Rank Sharpe]])/3</f>
        <v>422.66666666666669</v>
      </c>
    </row>
    <row r="445" spans="1:48" x14ac:dyDescent="0.3">
      <c r="A445" t="s">
        <v>1886</v>
      </c>
      <c r="B445" t="s">
        <v>1887</v>
      </c>
      <c r="C445" t="s">
        <v>3172</v>
      </c>
      <c r="D445" t="s">
        <v>105</v>
      </c>
      <c r="E445">
        <v>3912.9100041719998</v>
      </c>
      <c r="F445">
        <v>228.82</v>
      </c>
      <c r="G445">
        <v>29.2706962236987</v>
      </c>
      <c r="H445">
        <f>(Table2[[#This Row],[1Y Return vs Nifty]]-AVERAGE(Table2[1Y Return vs Nifty]))/_xlfn.STDEV.P(Table2[1Y Return vs Nifty])</f>
        <v>0.15289839339859035</v>
      </c>
      <c r="I445">
        <v>-0.169068078387484</v>
      </c>
      <c r="J445">
        <f>(Table2[[#This Row],[1M Return vs Nifty]]-AVERAGE(Table2[1M Return vs Nifty]))/_xlfn.STDEV.P(Table2[1M Return vs Nifty])</f>
        <v>-0.50766359277175976</v>
      </c>
      <c r="K445">
        <v>-28.796768080311601</v>
      </c>
      <c r="L445">
        <f>(Table2[[#This Row],[6M Return vs Nifty]]-AVERAGE(Table2[6M Return vs Nifty]))/_xlfn.STDEV.P(Table2[6M Return vs Nifty])</f>
        <v>-1.1719046744183093</v>
      </c>
      <c r="M445">
        <v>-2.8857275470313901</v>
      </c>
      <c r="N445">
        <f>(Table2[[#This Row],[1W Return vs Nifty]]-AVERAGE(Table2[1W Return vs Nifty]))/_xlfn.STDEV.P(Table2[1W Return vs Nifty])</f>
        <v>-0.95307936444042918</v>
      </c>
      <c r="O445">
        <v>240.29</v>
      </c>
      <c r="P445">
        <v>252.465789654905</v>
      </c>
      <c r="Q445">
        <v>249.892085010344</v>
      </c>
      <c r="R445">
        <v>37.778171019106999</v>
      </c>
      <c r="S445" s="1">
        <f>(Table2[[#This Row],[Close Price]]-Table2[[#This Row],[20D EMA]])/Table2[[#This Row],[20D EMA]]</f>
        <v>-4.7733988097715258E-2</v>
      </c>
      <c r="T445" s="1">
        <f>(Table2[[#This Row],[Close Price]]-Table2[[#This Row],[50D EMA]])/Table2[[#This Row],[50D EMA]]</f>
        <v>-9.3659381285782869E-2</v>
      </c>
      <c r="U445" s="1">
        <f>(Table2[[#This Row],[Close Price]]-Table2[[#This Row],[200D EMA]])/Table2[[#This Row],[200D EMA]]</f>
        <v>-8.4324739655006503E-2</v>
      </c>
      <c r="V445">
        <v>0.64025644172299601</v>
      </c>
      <c r="W445">
        <v>228.05</v>
      </c>
      <c r="X445">
        <v>235.8</v>
      </c>
      <c r="Y445">
        <v>228.05</v>
      </c>
      <c r="Z445">
        <v>243</v>
      </c>
      <c r="AA445">
        <v>228.05</v>
      </c>
      <c r="AB445">
        <v>243.87</v>
      </c>
      <c r="AC445" s="1">
        <f>(Table2[[#This Row],[Close Price]]/Table2[[#This Row],[Day Low]])-1</f>
        <v>3.3764525323394246E-3</v>
      </c>
      <c r="AD445" s="1">
        <f>(Table2[[#This Row],[Day High]]/Table2[[#This Row],[Close Price]])-1</f>
        <v>3.0504326544882554E-2</v>
      </c>
      <c r="AE445" s="1">
        <f>(Table2[[#This Row],[Close Price]]/Table2[[#This Row],[Current Week Low]])-1</f>
        <v>3.3764525323394246E-3</v>
      </c>
      <c r="AF445" s="1">
        <f>(Table2[[#This Row],[Current Week High]]/Table2[[#This Row],[Close Price]])-1</f>
        <v>6.1970107508084959E-2</v>
      </c>
      <c r="AG445" s="1">
        <f>(Table2[[#This Row],[Close Price]]/Table2[[#This Row],[Current Month Low]])-1</f>
        <v>3.3764525323394246E-3</v>
      </c>
      <c r="AH445" s="1">
        <f>(Table2[[#This Row],[Current Month High]]/Table2[[#This Row],[Close Price]])-1</f>
        <v>6.577222270780525E-2</v>
      </c>
      <c r="AI445">
        <v>40.044576523031097</v>
      </c>
      <c r="AJ445">
        <v>58.9027777777777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0</v>
      </c>
      <c r="AM445">
        <v>0</v>
      </c>
      <c r="AN445">
        <v>-2.38</v>
      </c>
      <c r="AO445" t="s">
        <v>3216</v>
      </c>
      <c r="AP445">
        <v>6.7481863005407997E-2</v>
      </c>
      <c r="AQ445">
        <f>(Table2[[#This Row],[Sharpe Ratio]]-AVERAGE(Table2[Sharpe Ratio]))/_xlfn.STDEV.P(Table2[Sharpe Ratio])</f>
        <v>8.7045965080919163E-2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246</v>
      </c>
      <c r="AT445">
        <f>_xlfn.RANK.AVG(Table2[[#This Row],[6M Return vs Nifty Z-Score]],Table2[6M Return vs Nifty Z-Score])</f>
        <v>697</v>
      </c>
      <c r="AU445">
        <f>_xlfn.RANK.AVG(Table2[[#This Row],[Sharpe Ratio Z-Score]],Table2[Sharpe Ratio Z-Score])</f>
        <v>326</v>
      </c>
      <c r="AV445">
        <f>(Table2[[#This Row],[Rank 1Y]]+Table2[[#This Row],[Rank 6M]]+Table2[[#This Row],[Rank Sharpe]])/3</f>
        <v>423</v>
      </c>
    </row>
    <row r="446" spans="1:48" x14ac:dyDescent="0.3">
      <c r="A446" t="s">
        <v>1389</v>
      </c>
      <c r="B446" t="s">
        <v>1390</v>
      </c>
      <c r="C446" t="s">
        <v>3158</v>
      </c>
      <c r="D446" t="s">
        <v>362</v>
      </c>
      <c r="E446">
        <v>7879.7660110500001</v>
      </c>
      <c r="F446">
        <v>578.35</v>
      </c>
      <c r="G446">
        <v>20.264321268585199</v>
      </c>
      <c r="H446">
        <f>(Table2[[#This Row],[1Y Return vs Nifty]]-AVERAGE(Table2[1Y Return vs Nifty]))/_xlfn.STDEV.P(Table2[1Y Return vs Nifty])</f>
        <v>-1.138401669338153E-2</v>
      </c>
      <c r="I446">
        <v>6.44215202141101</v>
      </c>
      <c r="J446">
        <f>(Table2[[#This Row],[1M Return vs Nifty]]-AVERAGE(Table2[1M Return vs Nifty]))/_xlfn.STDEV.P(Table2[1M Return vs Nifty])</f>
        <v>0.13472970367107645</v>
      </c>
      <c r="K446">
        <v>0.30398895620099697</v>
      </c>
      <c r="L446">
        <f>(Table2[[#This Row],[6M Return vs Nifty]]-AVERAGE(Table2[6M Return vs Nifty]))/_xlfn.STDEV.P(Table2[6M Return vs Nifty])</f>
        <v>-0.21440174873194787</v>
      </c>
      <c r="M446">
        <v>0.70971577246638196</v>
      </c>
      <c r="N446">
        <f>(Table2[[#This Row],[1W Return vs Nifty]]-AVERAGE(Table2[1W Return vs Nifty]))/_xlfn.STDEV.P(Table2[1W Return vs Nifty])</f>
        <v>-2.8450102266296583E-2</v>
      </c>
      <c r="O446">
        <v>592.5</v>
      </c>
      <c r="P446">
        <v>614.80251930784698</v>
      </c>
      <c r="Q446">
        <v>582.23718021694003</v>
      </c>
      <c r="R446">
        <v>43.495280534414</v>
      </c>
      <c r="S446" s="1">
        <f>(Table2[[#This Row],[Close Price]]-Table2[[#This Row],[20D EMA]])/Table2[[#This Row],[20D EMA]]</f>
        <v>-2.3881856540084349E-2</v>
      </c>
      <c r="T446" s="1">
        <f>(Table2[[#This Row],[Close Price]]-Table2[[#This Row],[50D EMA]])/Table2[[#This Row],[50D EMA]]</f>
        <v>-5.9291428000141734E-2</v>
      </c>
      <c r="U446" s="1">
        <f>(Table2[[#This Row],[Close Price]]-Table2[[#This Row],[200D EMA]])/Table2[[#This Row],[200D EMA]]</f>
        <v>-6.6762830492749651E-3</v>
      </c>
      <c r="V446">
        <v>0.232485973363626</v>
      </c>
      <c r="W446">
        <v>573.54999999999995</v>
      </c>
      <c r="X446">
        <v>595.35</v>
      </c>
      <c r="Y446">
        <v>571.5</v>
      </c>
      <c r="Z446">
        <v>606.9</v>
      </c>
      <c r="AA446">
        <v>571.5</v>
      </c>
      <c r="AB446">
        <v>606.9</v>
      </c>
      <c r="AC446" s="1">
        <f>(Table2[[#This Row],[Close Price]]/Table2[[#This Row],[Day Low]])-1</f>
        <v>8.3689303460903197E-3</v>
      </c>
      <c r="AD446" s="1">
        <f>(Table2[[#This Row],[Day High]]/Table2[[#This Row],[Close Price]])-1</f>
        <v>2.9393965591769655E-2</v>
      </c>
      <c r="AE446" s="1">
        <f>(Table2[[#This Row],[Close Price]]/Table2[[#This Row],[Current Week Low]])-1</f>
        <v>1.1986001749781261E-2</v>
      </c>
      <c r="AF446" s="1">
        <f>(Table2[[#This Row],[Current Week High]]/Table2[[#This Row],[Close Price]])-1</f>
        <v>4.9364571626177911E-2</v>
      </c>
      <c r="AG446" s="1">
        <f>(Table2[[#This Row],[Close Price]]/Table2[[#This Row],[Current Month Low]])-1</f>
        <v>1.1986001749781261E-2</v>
      </c>
      <c r="AH446" s="1">
        <f>(Table2[[#This Row],[Current Month High]]/Table2[[#This Row],[Close Price]])-1</f>
        <v>4.9364571626177911E-2</v>
      </c>
      <c r="AI446">
        <v>37.114204201607997</v>
      </c>
      <c r="AJ446">
        <v>49.618419350666102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-0.1</v>
      </c>
      <c r="AM446" t="s">
        <v>3216</v>
      </c>
      <c r="AN446">
        <v>-0.32</v>
      </c>
      <c r="AO446" t="s">
        <v>3216</v>
      </c>
      <c r="AP446">
        <v>-1.0695536650796001E-2</v>
      </c>
      <c r="AQ446">
        <f>(Table2[[#This Row],[Sharpe Ratio]]-AVERAGE(Table2[Sharpe Ratio]))/_xlfn.STDEV.P(Table2[Sharpe Ratio])</f>
        <v>-0.84653095509211518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300</v>
      </c>
      <c r="AT446">
        <f>_xlfn.RANK.AVG(Table2[[#This Row],[6M Return vs Nifty Z-Score]],Table2[6M Return vs Nifty Z-Score])</f>
        <v>380</v>
      </c>
      <c r="AU446">
        <f>_xlfn.RANK.AVG(Table2[[#This Row],[Sharpe Ratio Z-Score]],Table2[Sharpe Ratio Z-Score])</f>
        <v>590</v>
      </c>
      <c r="AV446">
        <f>(Table2[[#This Row],[Rank 1Y]]+Table2[[#This Row],[Rank 6M]]+Table2[[#This Row],[Rank Sharpe]])/3</f>
        <v>423.33333333333331</v>
      </c>
    </row>
    <row r="447" spans="1:48" x14ac:dyDescent="0.3">
      <c r="A447" t="s">
        <v>256</v>
      </c>
      <c r="B447" t="s">
        <v>257</v>
      </c>
      <c r="C447" t="s">
        <v>3156</v>
      </c>
      <c r="D447" t="s">
        <v>34</v>
      </c>
      <c r="E447">
        <v>100390.71149161601</v>
      </c>
      <c r="F447">
        <v>53.11</v>
      </c>
      <c r="G447">
        <v>9.2623442249135497</v>
      </c>
      <c r="H447">
        <f>(Table2[[#This Row],[1Y Return vs Nifty]]-AVERAGE(Table2[1Y Return vs Nifty]))/_xlfn.STDEV.P(Table2[1Y Return vs Nifty])</f>
        <v>-0.21206756734710272</v>
      </c>
      <c r="I447">
        <v>7.3988678014477598</v>
      </c>
      <c r="J447">
        <f>(Table2[[#This Row],[1M Return vs Nifty]]-AVERAGE(Table2[1M Return vs Nifty]))/_xlfn.STDEV.P(Table2[1M Return vs Nifty])</f>
        <v>0.22769103220337256</v>
      </c>
      <c r="K447">
        <v>-24.5060377509276</v>
      </c>
      <c r="L447">
        <f>(Table2[[#This Row],[6M Return vs Nifty]]-AVERAGE(Table2[6M Return vs Nifty]))/_xlfn.STDEV.P(Table2[6M Return vs Nifty])</f>
        <v>-1.0307266686859633</v>
      </c>
      <c r="M447">
        <v>0.38793212662827598</v>
      </c>
      <c r="N447">
        <f>(Table2[[#This Row],[1W Return vs Nifty]]-AVERAGE(Table2[1W Return vs Nifty]))/_xlfn.STDEV.P(Table2[1W Return vs Nifty])</f>
        <v>-0.11120222727338772</v>
      </c>
      <c r="O447">
        <v>54.05</v>
      </c>
      <c r="P447">
        <v>56.041396615368001</v>
      </c>
      <c r="Q447">
        <v>56.908151122551899</v>
      </c>
      <c r="R447">
        <v>44.928597775296197</v>
      </c>
      <c r="S447" s="1">
        <f>(Table2[[#This Row],[Close Price]]-Table2[[#This Row],[20D EMA]])/Table2[[#This Row],[20D EMA]]</f>
        <v>-1.7391304347826046E-2</v>
      </c>
      <c r="T447" s="1">
        <f>(Table2[[#This Row],[Close Price]]-Table2[[#This Row],[50D EMA]])/Table2[[#This Row],[50D EMA]]</f>
        <v>-5.2307700956976802E-2</v>
      </c>
      <c r="U447" s="1">
        <f>(Table2[[#This Row],[Close Price]]-Table2[[#This Row],[200D EMA]])/Table2[[#This Row],[200D EMA]]</f>
        <v>-6.6741776839183697E-2</v>
      </c>
      <c r="V447">
        <v>0.93287630216761297</v>
      </c>
      <c r="W447">
        <v>52.9</v>
      </c>
      <c r="X447">
        <v>54.73</v>
      </c>
      <c r="Y447">
        <v>52.48</v>
      </c>
      <c r="Z447">
        <v>56.38</v>
      </c>
      <c r="AA447">
        <v>52.48</v>
      </c>
      <c r="AB447">
        <v>56.38</v>
      </c>
      <c r="AC447" s="1">
        <f>(Table2[[#This Row],[Close Price]]/Table2[[#This Row],[Day Low]])-1</f>
        <v>3.9697542533081442E-3</v>
      </c>
      <c r="AD447" s="1">
        <f>(Table2[[#This Row],[Day High]]/Table2[[#This Row],[Close Price]])-1</f>
        <v>3.0502730182639715E-2</v>
      </c>
      <c r="AE447" s="1">
        <f>(Table2[[#This Row],[Close Price]]/Table2[[#This Row],[Current Week Low]])-1</f>
        <v>1.2004573170731669E-2</v>
      </c>
      <c r="AF447" s="1">
        <f>(Table2[[#This Row],[Current Week High]]/Table2[[#This Row],[Close Price]])-1</f>
        <v>6.1570325739032317E-2</v>
      </c>
      <c r="AG447" s="1">
        <f>(Table2[[#This Row],[Close Price]]/Table2[[#This Row],[Current Month Low]])-1</f>
        <v>1.2004573170731669E-2</v>
      </c>
      <c r="AH447" s="1">
        <f>(Table2[[#This Row],[Current Month High]]/Table2[[#This Row],[Close Price]])-1</f>
        <v>6.1570325739032317E-2</v>
      </c>
      <c r="AI447">
        <v>57.691583505931</v>
      </c>
      <c r="AJ447">
        <v>36.354300385109099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-0.16</v>
      </c>
      <c r="AM447" t="s">
        <v>3216</v>
      </c>
      <c r="AN447">
        <v>1.05</v>
      </c>
      <c r="AO447" t="s">
        <v>3215</v>
      </c>
      <c r="AP447">
        <v>9.5990726035629997E-2</v>
      </c>
      <c r="AQ447">
        <f>(Table2[[#This Row],[Sharpe Ratio]]-AVERAGE(Table2[Sharpe Ratio]))/_xlfn.STDEV.P(Table2[Sharpe Ratio])</f>
        <v>0.42749239413117734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365</v>
      </c>
      <c r="AT447">
        <f>_xlfn.RANK.AVG(Table2[[#This Row],[6M Return vs Nifty Z-Score]],Table2[6M Return vs Nifty Z-Score])</f>
        <v>672</v>
      </c>
      <c r="AU447">
        <f>_xlfn.RANK.AVG(Table2[[#This Row],[Sharpe Ratio Z-Score]],Table2[Sharpe Ratio Z-Score])</f>
        <v>235</v>
      </c>
      <c r="AV447">
        <f>(Table2[[#This Row],[Rank 1Y]]+Table2[[#This Row],[Rank 6M]]+Table2[[#This Row],[Rank Sharpe]])/3</f>
        <v>424</v>
      </c>
    </row>
    <row r="448" spans="1:48" x14ac:dyDescent="0.3">
      <c r="A448" t="s">
        <v>701</v>
      </c>
      <c r="B448" t="s">
        <v>702</v>
      </c>
      <c r="C448" t="s">
        <v>3167</v>
      </c>
      <c r="D448" t="s">
        <v>284</v>
      </c>
      <c r="E448">
        <v>25655.882343379999</v>
      </c>
      <c r="F448">
        <v>398.6</v>
      </c>
      <c r="G448">
        <v>16.825690675342798</v>
      </c>
      <c r="H448">
        <f>(Table2[[#This Row],[1Y Return vs Nifty]]-AVERAGE(Table2[1Y Return vs Nifty]))/_xlfn.STDEV.P(Table2[1Y Return vs Nifty])</f>
        <v>-7.4106979493538394E-2</v>
      </c>
      <c r="I448">
        <v>-5.1439174097202196</v>
      </c>
      <c r="J448">
        <f>(Table2[[#This Row],[1M Return vs Nifty]]-AVERAGE(Table2[1M Return vs Nifty]))/_xlfn.STDEV.P(Table2[1M Return vs Nifty])</f>
        <v>-0.99105543467378354</v>
      </c>
      <c r="K448">
        <v>8.9595402783913691</v>
      </c>
      <c r="L448">
        <f>(Table2[[#This Row],[6M Return vs Nifty]]-AVERAGE(Table2[6M Return vs Nifty]))/_xlfn.STDEV.P(Table2[6M Return vs Nifty])</f>
        <v>7.039206965659689E-2</v>
      </c>
      <c r="M448">
        <v>0.144901668951228</v>
      </c>
      <c r="N448">
        <f>(Table2[[#This Row],[1W Return vs Nifty]]-AVERAGE(Table2[1W Return vs Nifty]))/_xlfn.STDEV.P(Table2[1W Return vs Nifty])</f>
        <v>-0.17370163354942922</v>
      </c>
      <c r="O448">
        <v>401.44</v>
      </c>
      <c r="P448">
        <v>416.36262988165498</v>
      </c>
      <c r="Q448">
        <v>389.01943903984397</v>
      </c>
      <c r="R448">
        <v>51.784030603479202</v>
      </c>
      <c r="S448" s="1">
        <f>(Table2[[#This Row],[Close Price]]-Table2[[#This Row],[20D EMA]])/Table2[[#This Row],[20D EMA]]</f>
        <v>-7.0745316859305877E-3</v>
      </c>
      <c r="T448" s="1">
        <f>(Table2[[#This Row],[Close Price]]-Table2[[#This Row],[50D EMA]])/Table2[[#This Row],[50D EMA]]</f>
        <v>-4.2661441269846258E-2</v>
      </c>
      <c r="U448" s="1">
        <f>(Table2[[#This Row],[Close Price]]-Table2[[#This Row],[200D EMA]])/Table2[[#This Row],[200D EMA]]</f>
        <v>2.4627460735129982E-2</v>
      </c>
      <c r="V448">
        <v>0.62902274462641705</v>
      </c>
      <c r="W448">
        <v>386.6</v>
      </c>
      <c r="X448">
        <v>401</v>
      </c>
      <c r="Y448">
        <v>375.1</v>
      </c>
      <c r="Z448">
        <v>403.4</v>
      </c>
      <c r="AA448">
        <v>375.1</v>
      </c>
      <c r="AB448">
        <v>403.4</v>
      </c>
      <c r="AC448" s="1">
        <f>(Table2[[#This Row],[Close Price]]/Table2[[#This Row],[Day Low]])-1</f>
        <v>3.1039834454216209E-2</v>
      </c>
      <c r="AD448" s="1">
        <f>(Table2[[#This Row],[Day High]]/Table2[[#This Row],[Close Price]])-1</f>
        <v>6.0210737581534168E-3</v>
      </c>
      <c r="AE448" s="1">
        <f>(Table2[[#This Row],[Close Price]]/Table2[[#This Row],[Current Week Low]])-1</f>
        <v>6.2649960010663808E-2</v>
      </c>
      <c r="AF448" s="1">
        <f>(Table2[[#This Row],[Current Week High]]/Table2[[#This Row],[Close Price]])-1</f>
        <v>1.2042147516307056E-2</v>
      </c>
      <c r="AG448" s="1">
        <f>(Table2[[#This Row],[Close Price]]/Table2[[#This Row],[Current Month Low]])-1</f>
        <v>6.2649960010663808E-2</v>
      </c>
      <c r="AH448" s="1">
        <f>(Table2[[#This Row],[Current Month High]]/Table2[[#This Row],[Close Price]])-1</f>
        <v>1.2042147516307056E-2</v>
      </c>
      <c r="AI448">
        <v>21.4249874560963</v>
      </c>
      <c r="AJ448">
        <v>52.574162679425797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-0.1</v>
      </c>
      <c r="AM448" t="s">
        <v>3216</v>
      </c>
      <c r="AN448">
        <v>0.56999999999999995</v>
      </c>
      <c r="AO448" t="s">
        <v>3215</v>
      </c>
      <c r="AP448">
        <v>-5.2416947978066002E-2</v>
      </c>
      <c r="AQ448">
        <f>(Table2[[#This Row],[Sharpe Ratio]]-AVERAGE(Table2[Sharpe Ratio]))/_xlfn.STDEV.P(Table2[Sharpe Ratio])</f>
        <v>-1.3447586636558915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319</v>
      </c>
      <c r="AT448">
        <f>_xlfn.RANK.AVG(Table2[[#This Row],[6M Return vs Nifty Z-Score]],Table2[6M Return vs Nifty Z-Score])</f>
        <v>278</v>
      </c>
      <c r="AU448">
        <f>_xlfn.RANK.AVG(Table2[[#This Row],[Sharpe Ratio Z-Score]],Table2[Sharpe Ratio Z-Score])</f>
        <v>675</v>
      </c>
      <c r="AV448">
        <f>(Table2[[#This Row],[Rank 1Y]]+Table2[[#This Row],[Rank 6M]]+Table2[[#This Row],[Rank Sharpe]])/3</f>
        <v>424</v>
      </c>
    </row>
    <row r="449" spans="1:48" x14ac:dyDescent="0.3">
      <c r="A449" t="s">
        <v>1294</v>
      </c>
      <c r="B449" t="s">
        <v>1295</v>
      </c>
      <c r="C449" t="s">
        <v>3155</v>
      </c>
      <c r="D449" t="s">
        <v>21</v>
      </c>
      <c r="E449">
        <v>9016.8555700500001</v>
      </c>
      <c r="F449">
        <v>2920.65</v>
      </c>
      <c r="G449">
        <v>5.6098913947248903</v>
      </c>
      <c r="H449">
        <f>(Table2[[#This Row],[1Y Return vs Nifty]]-AVERAGE(Table2[1Y Return vs Nifty]))/_xlfn.STDEV.P(Table2[1Y Return vs Nifty])</f>
        <v>-0.27869079330439633</v>
      </c>
      <c r="I449">
        <v>16.933594372009701</v>
      </c>
      <c r="J449">
        <f>(Table2[[#This Row],[1M Return vs Nifty]]-AVERAGE(Table2[1M Return vs Nifty]))/_xlfn.STDEV.P(Table2[1M Return vs Nifty])</f>
        <v>1.1541530679373018</v>
      </c>
      <c r="K449">
        <v>7.3912626554671803</v>
      </c>
      <c r="L449">
        <f>(Table2[[#This Row],[6M Return vs Nifty]]-AVERAGE(Table2[6M Return vs Nifty]))/_xlfn.STDEV.P(Table2[6M Return vs Nifty])</f>
        <v>1.8790992394095658E-2</v>
      </c>
      <c r="M449">
        <v>2.7019108914708898</v>
      </c>
      <c r="N449">
        <f>(Table2[[#This Row],[1W Return vs Nifty]]-AVERAGE(Table2[1W Return vs Nifty]))/_xlfn.STDEV.P(Table2[1W Return vs Nifty])</f>
        <v>0.48387667896894515</v>
      </c>
      <c r="O449">
        <v>2847.08</v>
      </c>
      <c r="P449">
        <v>2801.0948850601098</v>
      </c>
      <c r="Q449">
        <v>2692.0215339691199</v>
      </c>
      <c r="R449">
        <v>59.452236412989599</v>
      </c>
      <c r="S449" s="1">
        <f>(Table2[[#This Row],[Close Price]]-Table2[[#This Row],[20D EMA]])/Table2[[#This Row],[20D EMA]]</f>
        <v>2.5840510277196343E-2</v>
      </c>
      <c r="T449" s="1">
        <f>(Table2[[#This Row],[Close Price]]-Table2[[#This Row],[50D EMA]])/Table2[[#This Row],[50D EMA]]</f>
        <v>4.2681565546939575E-2</v>
      </c>
      <c r="U449" s="1">
        <f>(Table2[[#This Row],[Close Price]]-Table2[[#This Row],[200D EMA]])/Table2[[#This Row],[200D EMA]]</f>
        <v>8.4928171318819315E-2</v>
      </c>
      <c r="V449">
        <v>0.546913411382287</v>
      </c>
      <c r="W449">
        <v>2902.3</v>
      </c>
      <c r="X449">
        <v>2989</v>
      </c>
      <c r="Y449">
        <v>2838.05</v>
      </c>
      <c r="Z449">
        <v>3050</v>
      </c>
      <c r="AA449">
        <v>2838.05</v>
      </c>
      <c r="AB449">
        <v>3050</v>
      </c>
      <c r="AC449" s="1">
        <f>(Table2[[#This Row],[Close Price]]/Table2[[#This Row],[Day Low]])-1</f>
        <v>6.3225717534369785E-3</v>
      </c>
      <c r="AD449" s="1">
        <f>(Table2[[#This Row],[Day High]]/Table2[[#This Row],[Close Price]])-1</f>
        <v>2.3402324824953302E-2</v>
      </c>
      <c r="AE449" s="1">
        <f>(Table2[[#This Row],[Close Price]]/Table2[[#This Row],[Current Week Low]])-1</f>
        <v>2.910449075950039E-2</v>
      </c>
      <c r="AF449" s="1">
        <f>(Table2[[#This Row],[Current Week High]]/Table2[[#This Row],[Close Price]])-1</f>
        <v>4.4288086556074857E-2</v>
      </c>
      <c r="AG449" s="1">
        <f>(Table2[[#This Row],[Close Price]]/Table2[[#This Row],[Current Month Low]])-1</f>
        <v>2.910449075950039E-2</v>
      </c>
      <c r="AH449" s="1">
        <f>(Table2[[#This Row],[Current Month High]]/Table2[[#This Row],[Close Price]])-1</f>
        <v>4.4288086556074857E-2</v>
      </c>
      <c r="AI449">
        <v>7.6815092530772198</v>
      </c>
      <c r="AJ449">
        <v>36.635400341512401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-0.03</v>
      </c>
      <c r="AM449" t="s">
        <v>3216</v>
      </c>
      <c r="AN449">
        <v>3.42</v>
      </c>
      <c r="AO449" t="s">
        <v>3215</v>
      </c>
      <c r="AP449">
        <v>-3.838424775746E-3</v>
      </c>
      <c r="AQ449">
        <f>(Table2[[#This Row],[Sharpe Ratio]]-AVERAGE(Table2[Sharpe Ratio]))/_xlfn.STDEV.P(Table2[Sharpe Ratio])</f>
        <v>-0.7646448676327825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0.61348507836316368</v>
      </c>
      <c r="AS449">
        <f>_xlfn.RANK.AVG(Table2[[#This Row],[1Y Return vs Nifty Z-Score]],Table2[1Y Return vs Nifty Z-Score])</f>
        <v>398</v>
      </c>
      <c r="AT449">
        <f>_xlfn.RANK.AVG(Table2[[#This Row],[6M Return vs Nifty Z-Score]],Table2[6M Return vs Nifty Z-Score])</f>
        <v>299</v>
      </c>
      <c r="AU449">
        <f>_xlfn.RANK.AVG(Table2[[#This Row],[Sharpe Ratio Z-Score]],Table2[Sharpe Ratio Z-Score])</f>
        <v>575</v>
      </c>
      <c r="AV449">
        <f>(Table2[[#This Row],[Rank 1Y]]+Table2[[#This Row],[Rank 6M]]+Table2[[#This Row],[Rank Sharpe]])/3</f>
        <v>424</v>
      </c>
    </row>
    <row r="450" spans="1:48" x14ac:dyDescent="0.3">
      <c r="A450" t="s">
        <v>1047</v>
      </c>
      <c r="B450" t="s">
        <v>1048</v>
      </c>
      <c r="C450" t="s">
        <v>3159</v>
      </c>
      <c r="D450" t="s">
        <v>292</v>
      </c>
      <c r="E450">
        <v>12892.00215294</v>
      </c>
      <c r="F450">
        <v>552.15</v>
      </c>
      <c r="G450">
        <v>67.669752361009202</v>
      </c>
      <c r="H450">
        <f>(Table2[[#This Row],[1Y Return vs Nifty]]-AVERAGE(Table2[1Y Return vs Nifty]))/_xlfn.STDEV.P(Table2[1Y Return vs Nifty])</f>
        <v>0.85332331673721618</v>
      </c>
      <c r="I450">
        <v>15.1120435413431</v>
      </c>
      <c r="J450">
        <f>(Table2[[#This Row],[1M Return vs Nifty]]-AVERAGE(Table2[1M Return vs Nifty]))/_xlfn.STDEV.P(Table2[1M Return vs Nifty])</f>
        <v>0.97715819783975821</v>
      </c>
      <c r="K450">
        <v>-33.721338500341297</v>
      </c>
      <c r="L450">
        <f>(Table2[[#This Row],[6M Return vs Nifty]]-AVERAGE(Table2[6M Return vs Nifty]))/_xlfn.STDEV.P(Table2[6M Return vs Nifty])</f>
        <v>-1.333937936268188</v>
      </c>
      <c r="M450">
        <v>-2.3806803135631101</v>
      </c>
      <c r="N450">
        <f>(Table2[[#This Row],[1W Return vs Nifty]]-AVERAGE(Table2[1W Return vs Nifty]))/_xlfn.STDEV.P(Table2[1W Return vs Nifty])</f>
        <v>-0.82319789799859611</v>
      </c>
      <c r="O450">
        <v>584.83000000000004</v>
      </c>
      <c r="P450">
        <v>613.06549596314596</v>
      </c>
      <c r="Q450">
        <v>604.12422490891799</v>
      </c>
      <c r="R450">
        <v>35.076841935088702</v>
      </c>
      <c r="S450" s="1">
        <f>(Table2[[#This Row],[Close Price]]-Table2[[#This Row],[20D EMA]])/Table2[[#This Row],[20D EMA]]</f>
        <v>-5.5879486346459763E-2</v>
      </c>
      <c r="T450" s="1">
        <f>(Table2[[#This Row],[Close Price]]-Table2[[#This Row],[50D EMA]])/Table2[[#This Row],[50D EMA]]</f>
        <v>-9.9362134004044297E-2</v>
      </c>
      <c r="U450" s="1">
        <f>(Table2[[#This Row],[Close Price]]-Table2[[#This Row],[200D EMA]])/Table2[[#This Row],[200D EMA]]</f>
        <v>-8.6032346934529921E-2</v>
      </c>
      <c r="V450">
        <v>0.45420895632309499</v>
      </c>
      <c r="W450">
        <v>547.04999999999995</v>
      </c>
      <c r="X450">
        <v>574.85</v>
      </c>
      <c r="Y450">
        <v>547.04999999999995</v>
      </c>
      <c r="Z450">
        <v>603.1</v>
      </c>
      <c r="AA450">
        <v>547.04999999999995</v>
      </c>
      <c r="AB450">
        <v>603.35</v>
      </c>
      <c r="AC450" s="1">
        <f>(Table2[[#This Row],[Close Price]]/Table2[[#This Row],[Day Low]])-1</f>
        <v>9.322731011790486E-3</v>
      </c>
      <c r="AD450" s="1">
        <f>(Table2[[#This Row],[Day High]]/Table2[[#This Row],[Close Price]])-1</f>
        <v>4.1112016662139039E-2</v>
      </c>
      <c r="AE450" s="1">
        <f>(Table2[[#This Row],[Close Price]]/Table2[[#This Row],[Current Week Low]])-1</f>
        <v>9.322731011790486E-3</v>
      </c>
      <c r="AF450" s="1">
        <f>(Table2[[#This Row],[Current Week High]]/Table2[[#This Row],[Close Price]])-1</f>
        <v>9.2275649732862508E-2</v>
      </c>
      <c r="AG450" s="1">
        <f>(Table2[[#This Row],[Close Price]]/Table2[[#This Row],[Current Month Low]])-1</f>
        <v>9.322731011790486E-3</v>
      </c>
      <c r="AH450" s="1">
        <f>(Table2[[#This Row],[Current Month High]]/Table2[[#This Row],[Close Price]])-1</f>
        <v>9.2728425246762836E-2</v>
      </c>
      <c r="AI450">
        <v>49.959250203748901</v>
      </c>
      <c r="AJ450">
        <v>100.672360530619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-0.14000000000000001</v>
      </c>
      <c r="AM450" t="s">
        <v>3216</v>
      </c>
      <c r="AN450">
        <v>-7.76</v>
      </c>
      <c r="AO450" t="s">
        <v>3216</v>
      </c>
      <c r="AP450">
        <v>2.6030910001636001E-2</v>
      </c>
      <c r="AQ450">
        <f>(Table2[[#This Row],[Sharpe Ratio]]-AVERAGE(Table2[Sharpe Ratio]))/_xlfn.STDEV.P(Table2[Sharpe Ratio])</f>
        <v>-0.40795199102502661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113</v>
      </c>
      <c r="AT450">
        <f>_xlfn.RANK.AVG(Table2[[#This Row],[6M Return vs Nifty Z-Score]],Table2[6M Return vs Nifty Z-Score])</f>
        <v>715</v>
      </c>
      <c r="AU450">
        <f>_xlfn.RANK.AVG(Table2[[#This Row],[Sharpe Ratio Z-Score]],Table2[Sharpe Ratio Z-Score])</f>
        <v>445</v>
      </c>
      <c r="AV450">
        <f>(Table2[[#This Row],[Rank 1Y]]+Table2[[#This Row],[Rank 6M]]+Table2[[#This Row],[Rank Sharpe]])/3</f>
        <v>424.33333333333331</v>
      </c>
    </row>
    <row r="451" spans="1:48" x14ac:dyDescent="0.3">
      <c r="A451" t="s">
        <v>1890</v>
      </c>
      <c r="B451" t="s">
        <v>1891</v>
      </c>
      <c r="C451" t="s">
        <v>3165</v>
      </c>
      <c r="D451" t="s">
        <v>289</v>
      </c>
      <c r="E451">
        <v>3867.5513184000001</v>
      </c>
      <c r="F451">
        <v>1232</v>
      </c>
      <c r="G451">
        <v>-9.1909409662241597</v>
      </c>
      <c r="H451">
        <f>(Table2[[#This Row],[1Y Return vs Nifty]]-AVERAGE(Table2[1Y Return vs Nifty]))/_xlfn.STDEV.P(Table2[1Y Return vs Nifty])</f>
        <v>-0.54866805094049231</v>
      </c>
      <c r="I451">
        <v>18.4348543674353</v>
      </c>
      <c r="J451">
        <f>(Table2[[#This Row],[1M Return vs Nifty]]-AVERAGE(Table2[1M Return vs Nifty]))/_xlfn.STDEV.P(Table2[1M Return vs Nifty])</f>
        <v>1.3000261961528639</v>
      </c>
      <c r="K451">
        <v>31.501872664034501</v>
      </c>
      <c r="L451">
        <f>(Table2[[#This Row],[6M Return vs Nifty]]-AVERAGE(Table2[6M Return vs Nifty]))/_xlfn.STDEV.P(Table2[6M Return vs Nifty])</f>
        <v>0.81210298748481435</v>
      </c>
      <c r="M451">
        <v>8.6315301030035201</v>
      </c>
      <c r="N451">
        <f>(Table2[[#This Row],[1W Return vs Nifty]]-AVERAGE(Table2[1W Return vs Nifty]))/_xlfn.STDEV.P(Table2[1W Return vs Nifty])</f>
        <v>2.0087788813763039</v>
      </c>
      <c r="O451">
        <v>1160.67</v>
      </c>
      <c r="P451">
        <v>1155.6217514945899</v>
      </c>
      <c r="Q451">
        <v>1095.2612601881999</v>
      </c>
      <c r="R451">
        <v>68.246983818000302</v>
      </c>
      <c r="S451" s="1">
        <f>(Table2[[#This Row],[Close Price]]-Table2[[#This Row],[20D EMA]])/Table2[[#This Row],[20D EMA]]</f>
        <v>6.1455883239852779E-2</v>
      </c>
      <c r="T451" s="1">
        <f>(Table2[[#This Row],[Close Price]]-Table2[[#This Row],[50D EMA]])/Table2[[#This Row],[50D EMA]]</f>
        <v>6.6092775085471053E-2</v>
      </c>
      <c r="U451" s="1">
        <f>(Table2[[#This Row],[Close Price]]-Table2[[#This Row],[200D EMA]])/Table2[[#This Row],[200D EMA]]</f>
        <v>0.12484577404691929</v>
      </c>
      <c r="V451">
        <v>0.51691299295683002</v>
      </c>
      <c r="W451">
        <v>1219.0999999999999</v>
      </c>
      <c r="X451">
        <v>1268.5</v>
      </c>
      <c r="Y451">
        <v>1103.1500000000001</v>
      </c>
      <c r="Z451">
        <v>1268.5</v>
      </c>
      <c r="AA451">
        <v>1103.1500000000001</v>
      </c>
      <c r="AB451">
        <v>1268.5</v>
      </c>
      <c r="AC451" s="1">
        <f>(Table2[[#This Row],[Close Price]]/Table2[[#This Row],[Day Low]])-1</f>
        <v>1.0581576572881612E-2</v>
      </c>
      <c r="AD451" s="1">
        <f>(Table2[[#This Row],[Day High]]/Table2[[#This Row],[Close Price]])-1</f>
        <v>2.9626623376623362E-2</v>
      </c>
      <c r="AE451" s="1">
        <f>(Table2[[#This Row],[Close Price]]/Table2[[#This Row],[Current Week Low]])-1</f>
        <v>0.11680188550967685</v>
      </c>
      <c r="AF451" s="1">
        <f>(Table2[[#This Row],[Current Week High]]/Table2[[#This Row],[Close Price]])-1</f>
        <v>2.9626623376623362E-2</v>
      </c>
      <c r="AG451" s="1">
        <f>(Table2[[#This Row],[Close Price]]/Table2[[#This Row],[Current Month Low]])-1</f>
        <v>0.11680188550967685</v>
      </c>
      <c r="AH451" s="1">
        <f>(Table2[[#This Row],[Current Month High]]/Table2[[#This Row],[Close Price]])-1</f>
        <v>2.9626623376623362E-2</v>
      </c>
      <c r="AI451">
        <v>11.607142857142801</v>
      </c>
      <c r="AJ451">
        <v>63.906073305394798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-0.01</v>
      </c>
      <c r="AM451" t="s">
        <v>3216</v>
      </c>
      <c r="AN451">
        <v>6.23</v>
      </c>
      <c r="AO451" t="s">
        <v>3215</v>
      </c>
      <c r="AP451">
        <v>-3.7369159715304003E-2</v>
      </c>
      <c r="AQ451">
        <f>(Table2[[#This Row],[Sharpe Ratio]]-AVERAGE(Table2[Sharpe Ratio]))/_xlfn.STDEV.P(Table2[Sharpe Ratio])</f>
        <v>-1.165061361321144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2.407178652752346</v>
      </c>
      <c r="AS451">
        <f>_xlfn.RANK.AVG(Table2[[#This Row],[1Y Return vs Nifty Z-Score]],Table2[1Y Return vs Nifty Z-Score])</f>
        <v>509</v>
      </c>
      <c r="AT451">
        <f>_xlfn.RANK.AVG(Table2[[#This Row],[6M Return vs Nifty Z-Score]],Table2[6M Return vs Nifty Z-Score])</f>
        <v>115</v>
      </c>
      <c r="AU451">
        <f>_xlfn.RANK.AVG(Table2[[#This Row],[Sharpe Ratio Z-Score]],Table2[Sharpe Ratio Z-Score])</f>
        <v>649</v>
      </c>
      <c r="AV451">
        <f>(Table2[[#This Row],[Rank 1Y]]+Table2[[#This Row],[Rank 6M]]+Table2[[#This Row],[Rank Sharpe]])/3</f>
        <v>424.33333333333331</v>
      </c>
    </row>
    <row r="452" spans="1:48" x14ac:dyDescent="0.3">
      <c r="A452" t="s">
        <v>1032</v>
      </c>
      <c r="B452" t="s">
        <v>1033</v>
      </c>
      <c r="C452" t="s">
        <v>3156</v>
      </c>
      <c r="D452" t="s">
        <v>24</v>
      </c>
      <c r="E452">
        <v>13244.694987327999</v>
      </c>
      <c r="F452">
        <v>178.82</v>
      </c>
      <c r="G452">
        <v>4.3120281775731097</v>
      </c>
      <c r="H452">
        <f>(Table2[[#This Row],[1Y Return vs Nifty]]-AVERAGE(Table2[1Y Return vs Nifty]))/_xlfn.STDEV.P(Table2[1Y Return vs Nifty])</f>
        <v>-0.30236470187982806</v>
      </c>
      <c r="I452">
        <v>21.7063471150122</v>
      </c>
      <c r="J452">
        <f>(Table2[[#This Row],[1M Return vs Nifty]]-AVERAGE(Table2[1M Return vs Nifty]))/_xlfn.STDEV.P(Table2[1M Return vs Nifty])</f>
        <v>1.6179077639543673</v>
      </c>
      <c r="K452">
        <v>8.4474837586555402</v>
      </c>
      <c r="L452">
        <f>(Table2[[#This Row],[6M Return vs Nifty]]-AVERAGE(Table2[6M Return vs Nifty]))/_xlfn.STDEV.P(Table2[6M Return vs Nifty])</f>
        <v>5.3543861372920276E-2</v>
      </c>
      <c r="M452">
        <v>2.7129994429508701</v>
      </c>
      <c r="N452">
        <f>(Table2[[#This Row],[1W Return vs Nifty]]-AVERAGE(Table2[1W Return vs Nifty]))/_xlfn.STDEV.P(Table2[1W Return vs Nifty])</f>
        <v>0.48672828814823993</v>
      </c>
      <c r="O452">
        <v>171.9</v>
      </c>
      <c r="P452">
        <v>167.42772859571599</v>
      </c>
      <c r="Q452">
        <v>158.07077510577901</v>
      </c>
      <c r="R452">
        <v>68.293096988311603</v>
      </c>
      <c r="S452" s="1">
        <f>(Table2[[#This Row],[Close Price]]-Table2[[#This Row],[20D EMA]])/Table2[[#This Row],[20D EMA]]</f>
        <v>4.0255962769051704E-2</v>
      </c>
      <c r="T452" s="1">
        <f>(Table2[[#This Row],[Close Price]]-Table2[[#This Row],[50D EMA]])/Table2[[#This Row],[50D EMA]]</f>
        <v>6.8042919173756863E-2</v>
      </c>
      <c r="U452" s="1">
        <f>(Table2[[#This Row],[Close Price]]-Table2[[#This Row],[200D EMA]])/Table2[[#This Row],[200D EMA]]</f>
        <v>0.13126540867744757</v>
      </c>
      <c r="V452">
        <v>1.3575254579967599</v>
      </c>
      <c r="W452">
        <v>177.8</v>
      </c>
      <c r="X452">
        <v>182.24</v>
      </c>
      <c r="Y452">
        <v>174.61</v>
      </c>
      <c r="Z452">
        <v>182.24</v>
      </c>
      <c r="AA452">
        <v>174.61</v>
      </c>
      <c r="AB452">
        <v>182.24</v>
      </c>
      <c r="AC452" s="1">
        <f>(Table2[[#This Row],[Close Price]]/Table2[[#This Row],[Day Low]])-1</f>
        <v>5.7367829021370831E-3</v>
      </c>
      <c r="AD452" s="1">
        <f>(Table2[[#This Row],[Day High]]/Table2[[#This Row],[Close Price]])-1</f>
        <v>1.9125377474555449E-2</v>
      </c>
      <c r="AE452" s="1">
        <f>(Table2[[#This Row],[Close Price]]/Table2[[#This Row],[Current Week Low]])-1</f>
        <v>2.4110875665769305E-2</v>
      </c>
      <c r="AF452" s="1">
        <f>(Table2[[#This Row],[Current Week High]]/Table2[[#This Row],[Close Price]])-1</f>
        <v>1.9125377474555449E-2</v>
      </c>
      <c r="AG452" s="1">
        <f>(Table2[[#This Row],[Close Price]]/Table2[[#This Row],[Current Month Low]])-1</f>
        <v>2.4110875665769305E-2</v>
      </c>
      <c r="AH452" s="1">
        <f>(Table2[[#This Row],[Current Month High]]/Table2[[#This Row],[Close Price]])-1</f>
        <v>1.9125377474555449E-2</v>
      </c>
      <c r="AI452">
        <v>1.9125377474555401</v>
      </c>
      <c r="AJ452">
        <v>42.599681020733598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0.05</v>
      </c>
      <c r="AM452" t="s">
        <v>3215</v>
      </c>
      <c r="AN452">
        <v>6.98</v>
      </c>
      <c r="AO452" t="s">
        <v>3215</v>
      </c>
      <c r="AP452">
        <v>-6.8505513217840003E-3</v>
      </c>
      <c r="AQ452">
        <f>(Table2[[#This Row],[Sharpe Ratio]]-AVERAGE(Table2[Sharpe Ratio]))/_xlfn.STDEV.P(Table2[Sharpe Ratio])</f>
        <v>-0.80061500524784768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1.0552002063478518</v>
      </c>
      <c r="AS452">
        <f>_xlfn.RANK.AVG(Table2[[#This Row],[1Y Return vs Nifty Z-Score]],Table2[1Y Return vs Nifty Z-Score])</f>
        <v>409</v>
      </c>
      <c r="AT452">
        <f>_xlfn.RANK.AVG(Table2[[#This Row],[6M Return vs Nifty Z-Score]],Table2[6M Return vs Nifty Z-Score])</f>
        <v>287</v>
      </c>
      <c r="AU452">
        <f>_xlfn.RANK.AVG(Table2[[#This Row],[Sharpe Ratio Z-Score]],Table2[Sharpe Ratio Z-Score])</f>
        <v>579</v>
      </c>
      <c r="AV452">
        <f>(Table2[[#This Row],[Rank 1Y]]+Table2[[#This Row],[Rank 6M]]+Table2[[#This Row],[Rank Sharpe]])/3</f>
        <v>425</v>
      </c>
    </row>
    <row r="453" spans="1:48" x14ac:dyDescent="0.3">
      <c r="A453" t="s">
        <v>464</v>
      </c>
      <c r="B453" t="s">
        <v>465</v>
      </c>
      <c r="C453" t="s">
        <v>3156</v>
      </c>
      <c r="D453" t="s">
        <v>34</v>
      </c>
      <c r="E453">
        <v>48448.322969991998</v>
      </c>
      <c r="F453">
        <v>55.81</v>
      </c>
      <c r="G453">
        <v>0.24023699115743799</v>
      </c>
      <c r="H453">
        <f>(Table2[[#This Row],[1Y Return vs Nifty]]-AVERAGE(Table2[1Y Return vs Nifty]))/_xlfn.STDEV.P(Table2[1Y Return vs Nifty])</f>
        <v>-0.37663694491095173</v>
      </c>
      <c r="I453">
        <v>7.9753976476588102</v>
      </c>
      <c r="J453">
        <f>(Table2[[#This Row],[1M Return vs Nifty]]-AVERAGE(Table2[1M Return vs Nifty]))/_xlfn.STDEV.P(Table2[1M Return vs Nifty])</f>
        <v>0.28371078390041354</v>
      </c>
      <c r="K453">
        <v>-18.476880146576601</v>
      </c>
      <c r="L453">
        <f>(Table2[[#This Row],[6M Return vs Nifty]]-AVERAGE(Table2[6M Return vs Nifty]))/_xlfn.STDEV.P(Table2[6M Return vs Nifty])</f>
        <v>-0.83234914749821631</v>
      </c>
      <c r="M453">
        <v>-0.60880798619000498</v>
      </c>
      <c r="N453">
        <f>(Table2[[#This Row],[1W Return vs Nifty]]-AVERAGE(Table2[1W Return vs Nifty]))/_xlfn.STDEV.P(Table2[1W Return vs Nifty])</f>
        <v>-0.36753086137997804</v>
      </c>
      <c r="O453">
        <v>56.38</v>
      </c>
      <c r="P453">
        <v>57.551448196552101</v>
      </c>
      <c r="Q453">
        <v>57.562722468037002</v>
      </c>
      <c r="R453">
        <v>47.166817092636599</v>
      </c>
      <c r="S453" s="1">
        <f>(Table2[[#This Row],[Close Price]]-Table2[[#This Row],[20D EMA]])/Table2[[#This Row],[20D EMA]]</f>
        <v>-1.0109968073785034E-2</v>
      </c>
      <c r="T453" s="1">
        <f>(Table2[[#This Row],[Close Price]]-Table2[[#This Row],[50D EMA]])/Table2[[#This Row],[50D EMA]]</f>
        <v>-3.0258981331010695E-2</v>
      </c>
      <c r="U453" s="1">
        <f>(Table2[[#This Row],[Close Price]]-Table2[[#This Row],[200D EMA]])/Table2[[#This Row],[200D EMA]]</f>
        <v>-3.0448915424565584E-2</v>
      </c>
      <c r="V453">
        <v>1.18574181576265</v>
      </c>
      <c r="W453">
        <v>55.52</v>
      </c>
      <c r="X453">
        <v>57.6</v>
      </c>
      <c r="Y453">
        <v>55.52</v>
      </c>
      <c r="Z453">
        <v>59.67</v>
      </c>
      <c r="AA453">
        <v>55.52</v>
      </c>
      <c r="AB453">
        <v>59.67</v>
      </c>
      <c r="AC453" s="1">
        <f>(Table2[[#This Row],[Close Price]]/Table2[[#This Row],[Day Low]])-1</f>
        <v>5.2233429394812347E-3</v>
      </c>
      <c r="AD453" s="1">
        <f>(Table2[[#This Row],[Day High]]/Table2[[#This Row],[Close Price]])-1</f>
        <v>3.2073105178283434E-2</v>
      </c>
      <c r="AE453" s="1">
        <f>(Table2[[#This Row],[Close Price]]/Table2[[#This Row],[Current Week Low]])-1</f>
        <v>5.2233429394812347E-3</v>
      </c>
      <c r="AF453" s="1">
        <f>(Table2[[#This Row],[Current Week High]]/Table2[[#This Row],[Close Price]])-1</f>
        <v>6.9163232395627938E-2</v>
      </c>
      <c r="AG453" s="1">
        <f>(Table2[[#This Row],[Close Price]]/Table2[[#This Row],[Current Month Low]])-1</f>
        <v>5.2233429394812347E-3</v>
      </c>
      <c r="AH453" s="1">
        <f>(Table2[[#This Row],[Current Month High]]/Table2[[#This Row],[Close Price]])-1</f>
        <v>6.9163232395627938E-2</v>
      </c>
      <c r="AI453">
        <v>37.788926715642297</v>
      </c>
      <c r="AJ453">
        <v>28.0045871559633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-0.09</v>
      </c>
      <c r="AM453" t="s">
        <v>3216</v>
      </c>
      <c r="AN453">
        <v>5.58</v>
      </c>
      <c r="AO453" t="s">
        <v>3215</v>
      </c>
      <c r="AP453">
        <v>0.104351238249533</v>
      </c>
      <c r="AQ453">
        <f>(Table2[[#This Row],[Sharpe Ratio]]-AVERAGE(Table2[Sharpe Ratio]))/_xlfn.STDEV.P(Table2[Sharpe Ratio])</f>
        <v>0.52733175023727674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443</v>
      </c>
      <c r="AT453">
        <f>_xlfn.RANK.AVG(Table2[[#This Row],[6M Return vs Nifty Z-Score]],Table2[6M Return vs Nifty Z-Score])</f>
        <v>619</v>
      </c>
      <c r="AU453">
        <f>_xlfn.RANK.AVG(Table2[[#This Row],[Sharpe Ratio Z-Score]],Table2[Sharpe Ratio Z-Score])</f>
        <v>215</v>
      </c>
      <c r="AV453">
        <f>(Table2[[#This Row],[Rank 1Y]]+Table2[[#This Row],[Rank 6M]]+Table2[[#This Row],[Rank Sharpe]])/3</f>
        <v>425.66666666666669</v>
      </c>
    </row>
    <row r="454" spans="1:48" x14ac:dyDescent="0.3">
      <c r="A454" t="s">
        <v>1797</v>
      </c>
      <c r="B454" t="s">
        <v>1798</v>
      </c>
      <c r="C454" t="s">
        <v>3158</v>
      </c>
      <c r="D454" t="s">
        <v>983</v>
      </c>
      <c r="E454">
        <v>4422.4356589139998</v>
      </c>
      <c r="F454">
        <v>34.67</v>
      </c>
      <c r="G454">
        <v>-22.226187036647602</v>
      </c>
      <c r="H454">
        <f>(Table2[[#This Row],[1Y Return vs Nifty]]-AVERAGE(Table2[1Y Return vs Nifty]))/_xlfn.STDEV.P(Table2[1Y Return vs Nifty])</f>
        <v>-0.78643981274963415</v>
      </c>
      <c r="I454">
        <v>-4.4781041177666596</v>
      </c>
      <c r="J454">
        <f>(Table2[[#This Row],[1M Return vs Nifty]]-AVERAGE(Table2[1M Return vs Nifty]))/_xlfn.STDEV.P(Table2[1M Return vs Nifty])</f>
        <v>-0.92636026661448079</v>
      </c>
      <c r="K454">
        <v>-3.6905351363899102</v>
      </c>
      <c r="L454">
        <f>(Table2[[#This Row],[6M Return vs Nifty]]-AVERAGE(Table2[6M Return vs Nifty]))/_xlfn.STDEV.P(Table2[6M Return vs Nifty])</f>
        <v>-0.34583367335787873</v>
      </c>
      <c r="M454">
        <v>-1.6745611303266901</v>
      </c>
      <c r="N454">
        <f>(Table2[[#This Row],[1W Return vs Nifty]]-AVERAGE(Table2[1W Return vs Nifty]))/_xlfn.STDEV.P(Table2[1W Return vs Nifty])</f>
        <v>-0.64160736760077797</v>
      </c>
      <c r="O454">
        <v>35.39</v>
      </c>
      <c r="P454">
        <v>37.203190520315196</v>
      </c>
      <c r="Q454">
        <v>35.615875221503302</v>
      </c>
      <c r="R454">
        <v>48.030780721216303</v>
      </c>
      <c r="S454" s="1">
        <f>(Table2[[#This Row],[Close Price]]-Table2[[#This Row],[20D EMA]])/Table2[[#This Row],[20D EMA]]</f>
        <v>-2.0344730149759786E-2</v>
      </c>
      <c r="T454" s="1">
        <f>(Table2[[#This Row],[Close Price]]-Table2[[#This Row],[50D EMA]])/Table2[[#This Row],[50D EMA]]</f>
        <v>-6.8090679452127073E-2</v>
      </c>
      <c r="U454" s="1">
        <f>(Table2[[#This Row],[Close Price]]-Table2[[#This Row],[200D EMA]])/Table2[[#This Row],[200D EMA]]</f>
        <v>-2.6557685740436956E-2</v>
      </c>
      <c r="V454">
        <v>0.56173707540459294</v>
      </c>
      <c r="W454">
        <v>33.799999999999997</v>
      </c>
      <c r="X454">
        <v>35.26</v>
      </c>
      <c r="Y454">
        <v>32.909999999999997</v>
      </c>
      <c r="Z454">
        <v>35.630000000000003</v>
      </c>
      <c r="AA454">
        <v>32.909999999999997</v>
      </c>
      <c r="AB454">
        <v>35.630000000000003</v>
      </c>
      <c r="AC454" s="1">
        <f>(Table2[[#This Row],[Close Price]]/Table2[[#This Row],[Day Low]])-1</f>
        <v>2.5739644970414366E-2</v>
      </c>
      <c r="AD454" s="1">
        <f>(Table2[[#This Row],[Day High]]/Table2[[#This Row],[Close Price]])-1</f>
        <v>1.701759446207074E-2</v>
      </c>
      <c r="AE454" s="1">
        <f>(Table2[[#This Row],[Close Price]]/Table2[[#This Row],[Current Week Low]])-1</f>
        <v>5.3479185657854922E-2</v>
      </c>
      <c r="AF454" s="1">
        <f>(Table2[[#This Row],[Current Week High]]/Table2[[#This Row],[Close Price]])-1</f>
        <v>2.7689645226420589E-2</v>
      </c>
      <c r="AG454" s="1">
        <f>(Table2[[#This Row],[Close Price]]/Table2[[#This Row],[Current Month Low]])-1</f>
        <v>5.3479185657854922E-2</v>
      </c>
      <c r="AH454" s="1">
        <f>(Table2[[#This Row],[Current Month High]]/Table2[[#This Row],[Close Price]])-1</f>
        <v>2.7689645226420589E-2</v>
      </c>
      <c r="AI454">
        <v>32.967983847706897</v>
      </c>
      <c r="AJ454">
        <v>40.080808080808097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-0.1</v>
      </c>
      <c r="AM454" t="s">
        <v>3216</v>
      </c>
      <c r="AN454">
        <v>0.12</v>
      </c>
      <c r="AO454" t="s">
        <v>3215</v>
      </c>
      <c r="AP454">
        <v>9.0323319214347997E-2</v>
      </c>
      <c r="AQ454">
        <f>(Table2[[#This Row],[Sharpe Ratio]]-AVERAGE(Table2[Sharpe Ratio]))/_xlfn.STDEV.P(Table2[Sharpe Ratio])</f>
        <v>0.35981349679194852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600</v>
      </c>
      <c r="AT454">
        <f>_xlfn.RANK.AVG(Table2[[#This Row],[6M Return vs Nifty Z-Score]],Table2[6M Return vs Nifty Z-Score])</f>
        <v>425</v>
      </c>
      <c r="AU454">
        <f>_xlfn.RANK.AVG(Table2[[#This Row],[Sharpe Ratio Z-Score]],Table2[Sharpe Ratio Z-Score])</f>
        <v>253</v>
      </c>
      <c r="AV454">
        <f>(Table2[[#This Row],[Rank 1Y]]+Table2[[#This Row],[Rank 6M]]+Table2[[#This Row],[Rank Sharpe]])/3</f>
        <v>426</v>
      </c>
    </row>
    <row r="455" spans="1:48" x14ac:dyDescent="0.3">
      <c r="A455" t="s">
        <v>415</v>
      </c>
      <c r="B455" t="s">
        <v>416</v>
      </c>
      <c r="C455" t="s">
        <v>3156</v>
      </c>
      <c r="D455" t="s">
        <v>417</v>
      </c>
      <c r="E455">
        <v>54064.330479794997</v>
      </c>
      <c r="F455">
        <v>848.55</v>
      </c>
      <c r="G455">
        <v>-29.508386051387099</v>
      </c>
      <c r="H455">
        <f>(Table2[[#This Row],[1Y Return vs Nifty]]-AVERAGE(Table2[1Y Return vs Nifty]))/_xlfn.STDEV.P(Table2[1Y Return vs Nifty])</f>
        <v>-0.91927207999069005</v>
      </c>
      <c r="I455">
        <v>24.050450228389298</v>
      </c>
      <c r="J455">
        <f>(Table2[[#This Row],[1M Return vs Nifty]]-AVERAGE(Table2[1M Return vs Nifty]))/_xlfn.STDEV.P(Table2[1M Return vs Nifty])</f>
        <v>1.8456775407086046</v>
      </c>
      <c r="K455">
        <v>159.27903096288799</v>
      </c>
      <c r="L455">
        <f>(Table2[[#This Row],[6M Return vs Nifty]]-AVERAGE(Table2[6M Return vs Nifty]))/_xlfn.STDEV.P(Table2[6M Return vs Nifty])</f>
        <v>5.0163579748562181</v>
      </c>
      <c r="M455">
        <v>4.7023625184122304</v>
      </c>
      <c r="N455">
        <f>(Table2[[#This Row],[1W Return vs Nifty]]-AVERAGE(Table2[1W Return vs Nifty]))/_xlfn.STDEV.P(Table2[1W Return vs Nifty])</f>
        <v>0.99832676132824261</v>
      </c>
      <c r="O455">
        <v>755.49</v>
      </c>
      <c r="P455">
        <v>696.71172967311099</v>
      </c>
      <c r="Q455">
        <v>593.22478833187199</v>
      </c>
      <c r="R455">
        <v>80.236425603724001</v>
      </c>
      <c r="S455" s="1">
        <f>(Table2[[#This Row],[Close Price]]-Table2[[#This Row],[20D EMA]])/Table2[[#This Row],[20D EMA]]</f>
        <v>0.1231783345907953</v>
      </c>
      <c r="T455" s="1">
        <f>(Table2[[#This Row],[Close Price]]-Table2[[#This Row],[50D EMA]])/Table2[[#This Row],[50D EMA]]</f>
        <v>0.21793557343742398</v>
      </c>
      <c r="U455" s="1">
        <f>(Table2[[#This Row],[Close Price]]-Table2[[#This Row],[200D EMA]])/Table2[[#This Row],[200D EMA]]</f>
        <v>0.4304021286536151</v>
      </c>
      <c r="V455">
        <v>0.71075805332702202</v>
      </c>
      <c r="W455">
        <v>788.8</v>
      </c>
      <c r="X455">
        <v>855.1</v>
      </c>
      <c r="Y455">
        <v>747</v>
      </c>
      <c r="Z455">
        <v>855.1</v>
      </c>
      <c r="AA455">
        <v>747</v>
      </c>
      <c r="AB455">
        <v>855.1</v>
      </c>
      <c r="AC455" s="1">
        <f>(Table2[[#This Row],[Close Price]]/Table2[[#This Row],[Day Low]])-1</f>
        <v>7.5747971602434072E-2</v>
      </c>
      <c r="AD455" s="1">
        <f>(Table2[[#This Row],[Day High]]/Table2[[#This Row],[Close Price]])-1</f>
        <v>7.7190501443640258E-3</v>
      </c>
      <c r="AE455" s="1">
        <f>(Table2[[#This Row],[Close Price]]/Table2[[#This Row],[Current Week Low]])-1</f>
        <v>0.13594377510040156</v>
      </c>
      <c r="AF455" s="1">
        <f>(Table2[[#This Row],[Current Week High]]/Table2[[#This Row],[Close Price]])-1</f>
        <v>7.7190501443640258E-3</v>
      </c>
      <c r="AG455" s="1">
        <f>(Table2[[#This Row],[Close Price]]/Table2[[#This Row],[Current Month Low]])-1</f>
        <v>0.13594377510040156</v>
      </c>
      <c r="AH455" s="1">
        <f>(Table2[[#This Row],[Current Month High]]/Table2[[#This Row],[Close Price]])-1</f>
        <v>7.7190501443640258E-3</v>
      </c>
      <c r="AI455">
        <v>9.2392905544752999</v>
      </c>
      <c r="AJ455">
        <v>173.72580645161199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0.51</v>
      </c>
      <c r="AM455" t="s">
        <v>3215</v>
      </c>
      <c r="AN455">
        <v>13.88</v>
      </c>
      <c r="AO455" t="s">
        <v>3215</v>
      </c>
      <c r="AP455">
        <v>-3.3051223929569003E-2</v>
      </c>
      <c r="AQ455">
        <f>(Table2[[#This Row],[Sharpe Ratio]]-AVERAGE(Table2[Sharpe Ratio]))/_xlfn.STDEV.P(Table2[Sharpe Ratio])</f>
        <v>-1.113497543516013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5.827592653386362</v>
      </c>
      <c r="AS455">
        <f>_xlfn.RANK.AVG(Table2[[#This Row],[1Y Return vs Nifty Z-Score]],Table2[1Y Return vs Nifty Z-Score])</f>
        <v>637</v>
      </c>
      <c r="AT455">
        <f>_xlfn.RANK.AVG(Table2[[#This Row],[6M Return vs Nifty Z-Score]],Table2[6M Return vs Nifty Z-Score])</f>
        <v>2</v>
      </c>
      <c r="AU455">
        <f>_xlfn.RANK.AVG(Table2[[#This Row],[Sharpe Ratio Z-Score]],Table2[Sharpe Ratio Z-Score])</f>
        <v>640</v>
      </c>
      <c r="AV455">
        <f>(Table2[[#This Row],[Rank 1Y]]+Table2[[#This Row],[Rank 6M]]+Table2[[#This Row],[Rank Sharpe]])/3</f>
        <v>426.33333333333331</v>
      </c>
    </row>
    <row r="456" spans="1:48" x14ac:dyDescent="0.3">
      <c r="A456" t="s">
        <v>1817</v>
      </c>
      <c r="B456" t="s">
        <v>1818</v>
      </c>
      <c r="C456" t="s">
        <v>3162</v>
      </c>
      <c r="D456" t="s">
        <v>206</v>
      </c>
      <c r="E456">
        <v>4345.1448935039998</v>
      </c>
      <c r="F456">
        <v>170.88</v>
      </c>
      <c r="G456">
        <v>-0.32580753000628998</v>
      </c>
      <c r="H456">
        <f>(Table2[[#This Row],[1Y Return vs Nifty]]-AVERAGE(Table2[1Y Return vs Nifty]))/_xlfn.STDEV.P(Table2[1Y Return vs Nifty])</f>
        <v>-0.38696198230053286</v>
      </c>
      <c r="I456">
        <v>6.1092266535417998</v>
      </c>
      <c r="J456">
        <f>(Table2[[#This Row],[1M Return vs Nifty]]-AVERAGE(Table2[1M Return vs Nifty]))/_xlfn.STDEV.P(Table2[1M Return vs Nifty])</f>
        <v>0.10238030048883111</v>
      </c>
      <c r="K456">
        <v>-8.5500462232650207</v>
      </c>
      <c r="L456">
        <f>(Table2[[#This Row],[6M Return vs Nifty]]-AVERAGE(Table2[6M Return vs Nifty]))/_xlfn.STDEV.P(Table2[6M Return vs Nifty])</f>
        <v>-0.50572628636619787</v>
      </c>
      <c r="M456">
        <v>0.80452399589680601</v>
      </c>
      <c r="N456">
        <f>(Table2[[#This Row],[1W Return vs Nifty]]-AVERAGE(Table2[1W Return vs Nifty]))/_xlfn.STDEV.P(Table2[1W Return vs Nifty])</f>
        <v>-4.0685587711933461E-3</v>
      </c>
      <c r="O456">
        <v>171.54</v>
      </c>
      <c r="P456">
        <v>173.556714094905</v>
      </c>
      <c r="Q456">
        <v>171.524760926158</v>
      </c>
      <c r="R456">
        <v>47.970620922224001</v>
      </c>
      <c r="S456" s="1">
        <f>(Table2[[#This Row],[Close Price]]-Table2[[#This Row],[20D EMA]])/Table2[[#This Row],[20D EMA]]</f>
        <v>-3.8474991255683607E-3</v>
      </c>
      <c r="T456" s="1">
        <f>(Table2[[#This Row],[Close Price]]-Table2[[#This Row],[50D EMA]])/Table2[[#This Row],[50D EMA]]</f>
        <v>-1.5422705533830957E-2</v>
      </c>
      <c r="U456" s="1">
        <f>(Table2[[#This Row],[Close Price]]-Table2[[#This Row],[200D EMA]])/Table2[[#This Row],[200D EMA]]</f>
        <v>-3.758996209506869E-3</v>
      </c>
      <c r="V456">
        <v>0.39492067345059201</v>
      </c>
      <c r="W456">
        <v>170</v>
      </c>
      <c r="X456">
        <v>174.45</v>
      </c>
      <c r="Y456">
        <v>168.35</v>
      </c>
      <c r="Z456">
        <v>175.6</v>
      </c>
      <c r="AA456">
        <v>168.02</v>
      </c>
      <c r="AB456">
        <v>175.6</v>
      </c>
      <c r="AC456" s="1">
        <f>(Table2[[#This Row],[Close Price]]/Table2[[#This Row],[Day Low]])-1</f>
        <v>5.1764705882353379E-3</v>
      </c>
      <c r="AD456" s="1">
        <f>(Table2[[#This Row],[Day High]]/Table2[[#This Row],[Close Price]])-1</f>
        <v>2.0891853932584192E-2</v>
      </c>
      <c r="AE456" s="1">
        <f>(Table2[[#This Row],[Close Price]]/Table2[[#This Row],[Current Week Low]])-1</f>
        <v>1.5028215028215053E-2</v>
      </c>
      <c r="AF456" s="1">
        <f>(Table2[[#This Row],[Current Week High]]/Table2[[#This Row],[Close Price]])-1</f>
        <v>2.7621722846441932E-2</v>
      </c>
      <c r="AG456" s="1">
        <f>(Table2[[#This Row],[Close Price]]/Table2[[#This Row],[Current Month Low]])-1</f>
        <v>1.7021783121056844E-2</v>
      </c>
      <c r="AH456" s="1">
        <f>(Table2[[#This Row],[Current Month High]]/Table2[[#This Row],[Close Price]])-1</f>
        <v>2.7621722846441932E-2</v>
      </c>
      <c r="AI456">
        <v>32.080992509363199</v>
      </c>
      <c r="AJ456">
        <v>29.5526914329037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0.08</v>
      </c>
      <c r="AM456" t="s">
        <v>3215</v>
      </c>
      <c r="AN456">
        <v>0.89</v>
      </c>
      <c r="AO456" t="s">
        <v>3215</v>
      </c>
      <c r="AP456">
        <v>6.3699819579971007E-2</v>
      </c>
      <c r="AQ456">
        <f>(Table2[[#This Row],[Sharpe Ratio]]-AVERAGE(Table2[Sharpe Ratio]))/_xlfn.STDEV.P(Table2[Sharpe Ratio])</f>
        <v>4.1881653289948265E-2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447</v>
      </c>
      <c r="AT456">
        <f>_xlfn.RANK.AVG(Table2[[#This Row],[6M Return vs Nifty Z-Score]],Table2[6M Return vs Nifty Z-Score])</f>
        <v>494</v>
      </c>
      <c r="AU456">
        <f>_xlfn.RANK.AVG(Table2[[#This Row],[Sharpe Ratio Z-Score]],Table2[Sharpe Ratio Z-Score])</f>
        <v>339</v>
      </c>
      <c r="AV456">
        <f>(Table2[[#This Row],[Rank 1Y]]+Table2[[#This Row],[Rank 6M]]+Table2[[#This Row],[Rank Sharpe]])/3</f>
        <v>426.66666666666669</v>
      </c>
    </row>
    <row r="457" spans="1:48" x14ac:dyDescent="0.3">
      <c r="A457" t="s">
        <v>156</v>
      </c>
      <c r="B457" t="s">
        <v>157</v>
      </c>
      <c r="C457" t="s">
        <v>3170</v>
      </c>
      <c r="D457" t="s">
        <v>158</v>
      </c>
      <c r="E457">
        <v>158977.32325784999</v>
      </c>
      <c r="F457">
        <v>3125.7</v>
      </c>
      <c r="G457">
        <v>2.1886036981974999</v>
      </c>
      <c r="H457">
        <f>(Table2[[#This Row],[1Y Return vs Nifty]]-AVERAGE(Table2[1Y Return vs Nifty]))/_xlfn.STDEV.P(Table2[1Y Return vs Nifty])</f>
        <v>-0.34109740986263926</v>
      </c>
      <c r="I457">
        <v>4.0087523408572903</v>
      </c>
      <c r="J457">
        <f>(Table2[[#This Row],[1M Return vs Nifty]]-AVERAGE(Table2[1M Return vs Nifty]))/_xlfn.STDEV.P(Table2[1M Return vs Nifty])</f>
        <v>-0.10171676441754367</v>
      </c>
      <c r="K457">
        <v>2.7595741300521199</v>
      </c>
      <c r="L457">
        <f>(Table2[[#This Row],[6M Return vs Nifty]]-AVERAGE(Table2[6M Return vs Nifty]))/_xlfn.STDEV.P(Table2[6M Return vs Nifty])</f>
        <v>-0.13360556926196282</v>
      </c>
      <c r="M457">
        <v>0.53810170149064895</v>
      </c>
      <c r="N457">
        <f>(Table2[[#This Row],[1W Return vs Nifty]]-AVERAGE(Table2[1W Return vs Nifty]))/_xlfn.STDEV.P(Table2[1W Return vs Nifty])</f>
        <v>-7.2583572807880956E-2</v>
      </c>
      <c r="O457">
        <v>3153.4</v>
      </c>
      <c r="P457">
        <v>3166.5480930812801</v>
      </c>
      <c r="Q457">
        <v>3024.0910642556501</v>
      </c>
      <c r="R457">
        <v>45.172468105941498</v>
      </c>
      <c r="S457" s="1">
        <f>(Table2[[#This Row],[Close Price]]-Table2[[#This Row],[20D EMA]])/Table2[[#This Row],[20D EMA]]</f>
        <v>-8.7841694678760292E-3</v>
      </c>
      <c r="T457" s="1">
        <f>(Table2[[#This Row],[Close Price]]-Table2[[#This Row],[50D EMA]])/Table2[[#This Row],[50D EMA]]</f>
        <v>-1.2899880842021918E-2</v>
      </c>
      <c r="U457" s="1">
        <f>(Table2[[#This Row],[Close Price]]-Table2[[#This Row],[200D EMA]])/Table2[[#This Row],[200D EMA]]</f>
        <v>3.3599826719953554E-2</v>
      </c>
      <c r="V457">
        <v>0.65311519552473996</v>
      </c>
      <c r="W457">
        <v>3117</v>
      </c>
      <c r="X457">
        <v>3175.5</v>
      </c>
      <c r="Y457">
        <v>3081.8</v>
      </c>
      <c r="Z457">
        <v>3220</v>
      </c>
      <c r="AA457">
        <v>3081.8</v>
      </c>
      <c r="AB457">
        <v>3220</v>
      </c>
      <c r="AC457" s="1">
        <f>(Table2[[#This Row],[Close Price]]/Table2[[#This Row],[Day Low]])-1</f>
        <v>2.791145332049938E-3</v>
      </c>
      <c r="AD457" s="1">
        <f>(Table2[[#This Row],[Day High]]/Table2[[#This Row],[Close Price]])-1</f>
        <v>1.593243113542564E-2</v>
      </c>
      <c r="AE457" s="1">
        <f>(Table2[[#This Row],[Close Price]]/Table2[[#This Row],[Current Week Low]])-1</f>
        <v>1.4244921798948651E-2</v>
      </c>
      <c r="AF457" s="1">
        <f>(Table2[[#This Row],[Current Week High]]/Table2[[#This Row],[Close Price]])-1</f>
        <v>3.0169242089771897E-2</v>
      </c>
      <c r="AG457" s="1">
        <f>(Table2[[#This Row],[Close Price]]/Table2[[#This Row],[Current Month Low]])-1</f>
        <v>1.4244921798948651E-2</v>
      </c>
      <c r="AH457" s="1">
        <f>(Table2[[#This Row],[Current Month High]]/Table2[[#This Row],[Close Price]])-1</f>
        <v>3.0169242089771897E-2</v>
      </c>
      <c r="AI457">
        <v>9.2555267620053101</v>
      </c>
      <c r="AJ457">
        <v>29.225235654043299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7.0000000000000007E-2</v>
      </c>
      <c r="AM457" t="s">
        <v>3215</v>
      </c>
      <c r="AN457">
        <v>1.1299999999999999</v>
      </c>
      <c r="AO457" t="s">
        <v>3215</v>
      </c>
      <c r="AP457">
        <v>7.3400524746110004E-3</v>
      </c>
      <c r="AQ457">
        <f>(Table2[[#This Row],[Sharpe Ratio]]-AVERAGE(Table2[Sharpe Ratio]))/_xlfn.STDEV.P(Table2[Sharpe Ratio])</f>
        <v>-0.63115400698115887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430</v>
      </c>
      <c r="AT457">
        <f>_xlfn.RANK.AVG(Table2[[#This Row],[6M Return vs Nifty Z-Score]],Table2[6M Return vs Nifty Z-Score])</f>
        <v>355</v>
      </c>
      <c r="AU457">
        <f>_xlfn.RANK.AVG(Table2[[#This Row],[Sharpe Ratio Z-Score]],Table2[Sharpe Ratio Z-Score])</f>
        <v>497</v>
      </c>
      <c r="AV457">
        <f>(Table2[[#This Row],[Rank 1Y]]+Table2[[#This Row],[Rank 6M]]+Table2[[#This Row],[Rank Sharpe]])/3</f>
        <v>427.33333333333331</v>
      </c>
    </row>
    <row r="458" spans="1:48" x14ac:dyDescent="0.3">
      <c r="A458" t="s">
        <v>1765</v>
      </c>
      <c r="B458" t="s">
        <v>1766</v>
      </c>
      <c r="C458" t="s">
        <v>3165</v>
      </c>
      <c r="D458" t="s">
        <v>253</v>
      </c>
      <c r="E458">
        <v>4612.2943593</v>
      </c>
      <c r="F458">
        <v>506.6</v>
      </c>
      <c r="G458">
        <v>6.0680743037846296</v>
      </c>
      <c r="H458">
        <f>(Table2[[#This Row],[1Y Return vs Nifty]]-AVERAGE(Table2[1Y Return vs Nifty]))/_xlfn.STDEV.P(Table2[1Y Return vs Nifty])</f>
        <v>-0.27033322514424013</v>
      </c>
      <c r="I458">
        <v>11.988935981268799</v>
      </c>
      <c r="J458">
        <f>(Table2[[#This Row],[1M Return vs Nifty]]-AVERAGE(Table2[1M Return vs Nifty]))/_xlfn.STDEV.P(Table2[1M Return vs Nifty])</f>
        <v>0.67369479314645153</v>
      </c>
      <c r="K458">
        <v>11.914044500008799</v>
      </c>
      <c r="L458">
        <f>(Table2[[#This Row],[6M Return vs Nifty]]-AVERAGE(Table2[6M Return vs Nifty]))/_xlfn.STDEV.P(Table2[6M Return vs Nifty])</f>
        <v>0.16760419484639619</v>
      </c>
      <c r="M458">
        <v>2.4436586835359302</v>
      </c>
      <c r="N458">
        <f>(Table2[[#This Row],[1W Return vs Nifty]]-AVERAGE(Table2[1W Return vs Nifty]))/_xlfn.STDEV.P(Table2[1W Return vs Nifty])</f>
        <v>0.41746274130990357</v>
      </c>
      <c r="O458">
        <v>501.2</v>
      </c>
      <c r="P458">
        <v>505.83118358480101</v>
      </c>
      <c r="Q458">
        <v>485.55220601348998</v>
      </c>
      <c r="R458">
        <v>53.850994233439998</v>
      </c>
      <c r="S458" s="1">
        <f>(Table2[[#This Row],[Close Price]]-Table2[[#This Row],[20D EMA]])/Table2[[#This Row],[20D EMA]]</f>
        <v>1.0774142059058328E-2</v>
      </c>
      <c r="T458" s="1">
        <f>(Table2[[#This Row],[Close Price]]-Table2[[#This Row],[50D EMA]])/Table2[[#This Row],[50D EMA]]</f>
        <v>1.5199071155527575E-3</v>
      </c>
      <c r="U458" s="1">
        <f>(Table2[[#This Row],[Close Price]]-Table2[[#This Row],[200D EMA]])/Table2[[#This Row],[200D EMA]]</f>
        <v>4.3348158500437911E-2</v>
      </c>
      <c r="V458">
        <v>0.786126504095921</v>
      </c>
      <c r="W458">
        <v>502.65</v>
      </c>
      <c r="X458">
        <v>520.4</v>
      </c>
      <c r="Y458">
        <v>492</v>
      </c>
      <c r="Z458">
        <v>523.5</v>
      </c>
      <c r="AA458">
        <v>492</v>
      </c>
      <c r="AB458">
        <v>523.5</v>
      </c>
      <c r="AC458" s="1">
        <f>(Table2[[#This Row],[Close Price]]/Table2[[#This Row],[Day Low]])-1</f>
        <v>7.8583507410723286E-3</v>
      </c>
      <c r="AD458" s="1">
        <f>(Table2[[#This Row],[Day High]]/Table2[[#This Row],[Close Price]])-1</f>
        <v>2.7240426371891058E-2</v>
      </c>
      <c r="AE458" s="1">
        <f>(Table2[[#This Row],[Close Price]]/Table2[[#This Row],[Current Week Low]])-1</f>
        <v>2.967479674796758E-2</v>
      </c>
      <c r="AF458" s="1">
        <f>(Table2[[#This Row],[Current Week High]]/Table2[[#This Row],[Close Price]])-1</f>
        <v>3.3359652585866595E-2</v>
      </c>
      <c r="AG458" s="1">
        <f>(Table2[[#This Row],[Close Price]]/Table2[[#This Row],[Current Month Low]])-1</f>
        <v>2.967479674796758E-2</v>
      </c>
      <c r="AH458" s="1">
        <f>(Table2[[#This Row],[Current Month High]]/Table2[[#This Row],[Close Price]])-1</f>
        <v>3.3359652585866595E-2</v>
      </c>
      <c r="AI458">
        <v>21.1705487564153</v>
      </c>
      <c r="AJ458">
        <v>40.683143571230197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0</v>
      </c>
      <c r="AM458" t="s">
        <v>3217</v>
      </c>
      <c r="AN458">
        <v>5.78</v>
      </c>
      <c r="AO458" t="s">
        <v>3215</v>
      </c>
      <c r="AP458">
        <v>-3.1485858358670002E-2</v>
      </c>
      <c r="AQ458">
        <f>(Table2[[#This Row],[Sharpe Ratio]]-AVERAGE(Table2[Sharpe Ratio]))/_xlfn.STDEV.P(Table2[Sharpe Ratio])</f>
        <v>-1.0948043000076404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394</v>
      </c>
      <c r="AT458">
        <f>_xlfn.RANK.AVG(Table2[[#This Row],[6M Return vs Nifty Z-Score]],Table2[6M Return vs Nifty Z-Score])</f>
        <v>254</v>
      </c>
      <c r="AU458">
        <f>_xlfn.RANK.AVG(Table2[[#This Row],[Sharpe Ratio Z-Score]],Table2[Sharpe Ratio Z-Score])</f>
        <v>636</v>
      </c>
      <c r="AV458">
        <f>(Table2[[#This Row],[Rank 1Y]]+Table2[[#This Row],[Rank 6M]]+Table2[[#This Row],[Rank Sharpe]])/3</f>
        <v>428</v>
      </c>
    </row>
    <row r="459" spans="1:48" x14ac:dyDescent="0.3">
      <c r="A459" t="s">
        <v>409</v>
      </c>
      <c r="B459" t="s">
        <v>410</v>
      </c>
      <c r="C459" t="s">
        <v>3162</v>
      </c>
      <c r="D459" t="s">
        <v>206</v>
      </c>
      <c r="E459">
        <v>54446.038889449999</v>
      </c>
      <c r="F459">
        <v>3483.35</v>
      </c>
      <c r="G459">
        <v>1.96813173470448</v>
      </c>
      <c r="H459">
        <f>(Table2[[#This Row],[1Y Return vs Nifty]]-AVERAGE(Table2[1Y Return vs Nifty]))/_xlfn.STDEV.P(Table2[1Y Return vs Nifty])</f>
        <v>-0.34511896855865798</v>
      </c>
      <c r="I459">
        <v>-3.58048043652115</v>
      </c>
      <c r="J459">
        <f>(Table2[[#This Row],[1M Return vs Nifty]]-AVERAGE(Table2[1M Return vs Nifty]))/_xlfn.STDEV.P(Table2[1M Return vs Nifty])</f>
        <v>-0.83914074784849213</v>
      </c>
      <c r="K459">
        <v>-17.478391728943901</v>
      </c>
      <c r="L459">
        <f>(Table2[[#This Row],[6M Return vs Nifty]]-AVERAGE(Table2[6M Return vs Nifty]))/_xlfn.STDEV.P(Table2[6M Return vs Nifty])</f>
        <v>-0.79949585849450766</v>
      </c>
      <c r="M459">
        <v>1.30163833597742</v>
      </c>
      <c r="N459">
        <f>(Table2[[#This Row],[1W Return vs Nifty]]-AVERAGE(Table2[1W Return vs Nifty]))/_xlfn.STDEV.P(Table2[1W Return vs Nifty])</f>
        <v>0.12377282951945127</v>
      </c>
      <c r="O459">
        <v>3623.03</v>
      </c>
      <c r="P459">
        <v>3773.2858522187898</v>
      </c>
      <c r="Q459">
        <v>3727.5273506178801</v>
      </c>
      <c r="R459">
        <v>35.853392278540099</v>
      </c>
      <c r="S459" s="1">
        <f>(Table2[[#This Row],[Close Price]]-Table2[[#This Row],[20D EMA]])/Table2[[#This Row],[20D EMA]]</f>
        <v>-3.8553365553142059E-2</v>
      </c>
      <c r="T459" s="1">
        <f>(Table2[[#This Row],[Close Price]]-Table2[[#This Row],[50D EMA]])/Table2[[#This Row],[50D EMA]]</f>
        <v>-7.6839090271493785E-2</v>
      </c>
      <c r="U459" s="1">
        <f>(Table2[[#This Row],[Close Price]]-Table2[[#This Row],[200D EMA]])/Table2[[#This Row],[200D EMA]]</f>
        <v>-6.5506521522210967E-2</v>
      </c>
      <c r="V459">
        <v>1.01097116339615</v>
      </c>
      <c r="W459">
        <v>3420.05</v>
      </c>
      <c r="X459">
        <v>3517.6</v>
      </c>
      <c r="Y459">
        <v>3385</v>
      </c>
      <c r="Z459">
        <v>3570</v>
      </c>
      <c r="AA459">
        <v>3385</v>
      </c>
      <c r="AB459">
        <v>3570</v>
      </c>
      <c r="AC459" s="1">
        <f>(Table2[[#This Row],[Close Price]]/Table2[[#This Row],[Day Low]])-1</f>
        <v>1.8508501337699768E-2</v>
      </c>
      <c r="AD459" s="1">
        <f>(Table2[[#This Row],[Day High]]/Table2[[#This Row],[Close Price]])-1</f>
        <v>9.8324888397662846E-3</v>
      </c>
      <c r="AE459" s="1">
        <f>(Table2[[#This Row],[Close Price]]/Table2[[#This Row],[Current Week Low]])-1</f>
        <v>2.9054652880354581E-2</v>
      </c>
      <c r="AF459" s="1">
        <f>(Table2[[#This Row],[Current Week High]]/Table2[[#This Row],[Close Price]])-1</f>
        <v>2.4875479064693451E-2</v>
      </c>
      <c r="AG459" s="1">
        <f>(Table2[[#This Row],[Close Price]]/Table2[[#This Row],[Current Month Low]])-1</f>
        <v>2.9054652880354581E-2</v>
      </c>
      <c r="AH459" s="1">
        <f>(Table2[[#This Row],[Current Month High]]/Table2[[#This Row],[Close Price]])-1</f>
        <v>2.4875479064693451E-2</v>
      </c>
      <c r="AI459">
        <v>42.133291228271602</v>
      </c>
      <c r="AJ459">
        <v>28.9031565703289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-0.08</v>
      </c>
      <c r="AM459" t="s">
        <v>3216</v>
      </c>
      <c r="AN459">
        <v>-10.16</v>
      </c>
      <c r="AO459" t="s">
        <v>3216</v>
      </c>
      <c r="AP459">
        <v>9.1350763040265001E-2</v>
      </c>
      <c r="AQ459">
        <f>(Table2[[#This Row],[Sharpe Ratio]]-AVERAGE(Table2[Sharpe Ratio]))/_xlfn.STDEV.P(Table2[Sharpe Ratio])</f>
        <v>0.37208299983078841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432</v>
      </c>
      <c r="AT459">
        <f>_xlfn.RANK.AVG(Table2[[#This Row],[6M Return vs Nifty Z-Score]],Table2[6M Return vs Nifty Z-Score])</f>
        <v>605</v>
      </c>
      <c r="AU459">
        <f>_xlfn.RANK.AVG(Table2[[#This Row],[Sharpe Ratio Z-Score]],Table2[Sharpe Ratio Z-Score])</f>
        <v>248</v>
      </c>
      <c r="AV459">
        <f>(Table2[[#This Row],[Rank 1Y]]+Table2[[#This Row],[Rank 6M]]+Table2[[#This Row],[Rank Sharpe]])/3</f>
        <v>428.33333333333331</v>
      </c>
    </row>
    <row r="460" spans="1:48" x14ac:dyDescent="0.3">
      <c r="A460" t="s">
        <v>1133</v>
      </c>
      <c r="B460" t="s">
        <v>1134</v>
      </c>
      <c r="C460" t="s">
        <v>3160</v>
      </c>
      <c r="D460" t="s">
        <v>231</v>
      </c>
      <c r="E460">
        <v>10845.34859412</v>
      </c>
      <c r="F460">
        <v>2115.4499999999998</v>
      </c>
      <c r="G460">
        <v>13.451661465540701</v>
      </c>
      <c r="H460">
        <f>(Table2[[#This Row],[1Y Return vs Nifty]]-AVERAGE(Table2[1Y Return vs Nifty]))/_xlfn.STDEV.P(Table2[1Y Return vs Nifty])</f>
        <v>-0.13565156908363665</v>
      </c>
      <c r="I460">
        <v>0.55453282607830801</v>
      </c>
      <c r="J460">
        <f>(Table2[[#This Row],[1M Return vs Nifty]]-AVERAGE(Table2[1M Return vs Nifty]))/_xlfn.STDEV.P(Table2[1M Return vs Nifty])</f>
        <v>-0.43735336813667824</v>
      </c>
      <c r="K460">
        <v>11.620528182961401</v>
      </c>
      <c r="L460">
        <f>(Table2[[#This Row],[6M Return vs Nifty]]-AVERAGE(Table2[6M Return vs Nifty]))/_xlfn.STDEV.P(Table2[6M Return vs Nifty])</f>
        <v>0.15794662023564135</v>
      </c>
      <c r="M460">
        <v>-1.2255087574336501</v>
      </c>
      <c r="N460">
        <f>(Table2[[#This Row],[1W Return vs Nifty]]-AVERAGE(Table2[1W Return vs Nifty]))/_xlfn.STDEV.P(Table2[1W Return vs Nifty])</f>
        <v>-0.52612592975582451</v>
      </c>
      <c r="O460">
        <v>2153.83</v>
      </c>
      <c r="P460">
        <v>2151.14643888411</v>
      </c>
      <c r="Q460">
        <v>1966.0540121281099</v>
      </c>
      <c r="R460">
        <v>42.462458888047003</v>
      </c>
      <c r="S460" s="1">
        <f>(Table2[[#This Row],[Close Price]]-Table2[[#This Row],[20D EMA]])/Table2[[#This Row],[20D EMA]]</f>
        <v>-1.7819419359930967E-2</v>
      </c>
      <c r="T460" s="1">
        <f>(Table2[[#This Row],[Close Price]]-Table2[[#This Row],[50D EMA]])/Table2[[#This Row],[50D EMA]]</f>
        <v>-1.6594146376490964E-2</v>
      </c>
      <c r="U460" s="1">
        <f>(Table2[[#This Row],[Close Price]]-Table2[[#This Row],[200D EMA]])/Table2[[#This Row],[200D EMA]]</f>
        <v>7.5987733271976429E-2</v>
      </c>
      <c r="V460">
        <v>0.91763357727651196</v>
      </c>
      <c r="W460">
        <v>2094.1</v>
      </c>
      <c r="X460">
        <v>2129</v>
      </c>
      <c r="Y460">
        <v>2089.4499999999998</v>
      </c>
      <c r="Z460">
        <v>2206.5500000000002</v>
      </c>
      <c r="AA460">
        <v>2089.4499999999998</v>
      </c>
      <c r="AB460">
        <v>2206.5500000000002</v>
      </c>
      <c r="AC460" s="1">
        <f>(Table2[[#This Row],[Close Price]]/Table2[[#This Row],[Day Low]])-1</f>
        <v>1.0195310634640187E-2</v>
      </c>
      <c r="AD460" s="1">
        <f>(Table2[[#This Row],[Day High]]/Table2[[#This Row],[Close Price]])-1</f>
        <v>6.4052565647971793E-3</v>
      </c>
      <c r="AE460" s="1">
        <f>(Table2[[#This Row],[Close Price]]/Table2[[#This Row],[Current Week Low]])-1</f>
        <v>1.2443465983871249E-2</v>
      </c>
      <c r="AF460" s="1">
        <f>(Table2[[#This Row],[Current Week High]]/Table2[[#This Row],[Close Price]])-1</f>
        <v>4.3064123472547289E-2</v>
      </c>
      <c r="AG460" s="1">
        <f>(Table2[[#This Row],[Close Price]]/Table2[[#This Row],[Current Month Low]])-1</f>
        <v>1.2443465983871249E-2</v>
      </c>
      <c r="AH460" s="1">
        <f>(Table2[[#This Row],[Current Month High]]/Table2[[#This Row],[Close Price]])-1</f>
        <v>4.3064123472547289E-2</v>
      </c>
      <c r="AI460">
        <v>9.5889763407312998</v>
      </c>
      <c r="AJ460">
        <v>45.893103448275802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0.01</v>
      </c>
      <c r="AM460" t="s">
        <v>3215</v>
      </c>
      <c r="AN460">
        <v>-0.28000000000000003</v>
      </c>
      <c r="AO460" t="s">
        <v>3216</v>
      </c>
      <c r="AP460">
        <v>-6.6034876278287996E-2</v>
      </c>
      <c r="AQ460">
        <f>(Table2[[#This Row],[Sharpe Ratio]]-AVERAGE(Table2[Sharpe Ratio]))/_xlfn.STDEV.P(Table2[Sharpe Ratio])</f>
        <v>-1.5073808999744096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-2.4485651467149072</v>
      </c>
      <c r="AS460">
        <f>_xlfn.RANK.AVG(Table2[[#This Row],[1Y Return vs Nifty Z-Score]],Table2[1Y Return vs Nifty Z-Score])</f>
        <v>337</v>
      </c>
      <c r="AT460">
        <f>_xlfn.RANK.AVG(Table2[[#This Row],[6M Return vs Nifty Z-Score]],Table2[6M Return vs Nifty Z-Score])</f>
        <v>257</v>
      </c>
      <c r="AU460">
        <f>_xlfn.RANK.AVG(Table2[[#This Row],[Sharpe Ratio Z-Score]],Table2[Sharpe Ratio Z-Score])</f>
        <v>691</v>
      </c>
      <c r="AV460">
        <f>(Table2[[#This Row],[Rank 1Y]]+Table2[[#This Row],[Rank 6M]]+Table2[[#This Row],[Rank Sharpe]])/3</f>
        <v>428.33333333333331</v>
      </c>
    </row>
    <row r="461" spans="1:48" x14ac:dyDescent="0.3">
      <c r="A461" t="s">
        <v>769</v>
      </c>
      <c r="B461" t="s">
        <v>770</v>
      </c>
      <c r="C461" t="s">
        <v>3155</v>
      </c>
      <c r="D461" t="s">
        <v>260</v>
      </c>
      <c r="E461">
        <v>20777.13317316</v>
      </c>
      <c r="F461">
        <v>1887.9</v>
      </c>
      <c r="G461">
        <v>-10.727608304758199</v>
      </c>
      <c r="H461">
        <f>(Table2[[#This Row],[1Y Return vs Nifty]]-AVERAGE(Table2[1Y Return vs Nifty]))/_xlfn.STDEV.P(Table2[1Y Return vs Nifty])</f>
        <v>-0.57669790925109454</v>
      </c>
      <c r="I461">
        <v>8.2394875218078791</v>
      </c>
      <c r="J461">
        <f>(Table2[[#This Row],[1M Return vs Nifty]]-AVERAGE(Table2[1M Return vs Nifty]))/_xlfn.STDEV.P(Table2[1M Return vs Nifty])</f>
        <v>0.30937163957468838</v>
      </c>
      <c r="K461">
        <v>-2.9565158821554598</v>
      </c>
      <c r="L461">
        <f>(Table2[[#This Row],[6M Return vs Nifty]]-AVERAGE(Table2[6M Return vs Nifty]))/_xlfn.STDEV.P(Table2[6M Return vs Nifty])</f>
        <v>-0.32168221975281358</v>
      </c>
      <c r="M461">
        <v>4.5571549176791697</v>
      </c>
      <c r="N461">
        <f>(Table2[[#This Row],[1W Return vs Nifty]]-AVERAGE(Table2[1W Return vs Nifty]))/_xlfn.STDEV.P(Table2[1W Return vs Nifty])</f>
        <v>0.96098416271188047</v>
      </c>
      <c r="O461">
        <v>1854.49</v>
      </c>
      <c r="P461">
        <v>1874.5156880837901</v>
      </c>
      <c r="Q461">
        <v>1862.16039588894</v>
      </c>
      <c r="R461">
        <v>59.95579457158</v>
      </c>
      <c r="S461" s="1">
        <f>(Table2[[#This Row],[Close Price]]-Table2[[#This Row],[20D EMA]])/Table2[[#This Row],[20D EMA]]</f>
        <v>1.8015734784226436E-2</v>
      </c>
      <c r="T461" s="1">
        <f>(Table2[[#This Row],[Close Price]]-Table2[[#This Row],[50D EMA]])/Table2[[#This Row],[50D EMA]]</f>
        <v>7.1401439856136895E-3</v>
      </c>
      <c r="U461" s="1">
        <f>(Table2[[#This Row],[Close Price]]-Table2[[#This Row],[200D EMA]])/Table2[[#This Row],[200D EMA]]</f>
        <v>1.3822442023729523E-2</v>
      </c>
      <c r="V461">
        <v>0.98086026358938705</v>
      </c>
      <c r="W461">
        <v>1875.15</v>
      </c>
      <c r="X461">
        <v>1929.35</v>
      </c>
      <c r="Y461">
        <v>1810.15</v>
      </c>
      <c r="Z461">
        <v>1930.45</v>
      </c>
      <c r="AA461">
        <v>1810.15</v>
      </c>
      <c r="AB461">
        <v>1930.45</v>
      </c>
      <c r="AC461" s="1">
        <f>(Table2[[#This Row],[Close Price]]/Table2[[#This Row],[Day Low]])-1</f>
        <v>6.7994560435165052E-3</v>
      </c>
      <c r="AD461" s="1">
        <f>(Table2[[#This Row],[Day High]]/Table2[[#This Row],[Close Price]])-1</f>
        <v>2.1955612055723162E-2</v>
      </c>
      <c r="AE461" s="1">
        <f>(Table2[[#This Row],[Close Price]]/Table2[[#This Row],[Current Week Low]])-1</f>
        <v>4.2952241526945212E-2</v>
      </c>
      <c r="AF461" s="1">
        <f>(Table2[[#This Row],[Current Week High]]/Table2[[#This Row],[Close Price]])-1</f>
        <v>2.253827003548925E-2</v>
      </c>
      <c r="AG461" s="1">
        <f>(Table2[[#This Row],[Close Price]]/Table2[[#This Row],[Current Month Low]])-1</f>
        <v>4.2952241526945212E-2</v>
      </c>
      <c r="AH461" s="1">
        <f>(Table2[[#This Row],[Current Month High]]/Table2[[#This Row],[Close Price]])-1</f>
        <v>2.253827003548925E-2</v>
      </c>
      <c r="AI461">
        <v>30.247894485936701</v>
      </c>
      <c r="AJ461">
        <v>14.8672081774208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-0.05</v>
      </c>
      <c r="AM461" t="s">
        <v>3216</v>
      </c>
      <c r="AN461">
        <v>9.59</v>
      </c>
      <c r="AO461" t="s">
        <v>3215</v>
      </c>
      <c r="AP461">
        <v>6.0731681043548001E-2</v>
      </c>
      <c r="AQ461">
        <f>(Table2[[#This Row],[Sharpe Ratio]]-AVERAGE(Table2[Sharpe Ratio]))/_xlfn.STDEV.P(Table2[Sharpe Ratio])</f>
        <v>6.4368105903127885E-3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525</v>
      </c>
      <c r="AT461">
        <f>_xlfn.RANK.AVG(Table2[[#This Row],[6M Return vs Nifty Z-Score]],Table2[6M Return vs Nifty Z-Score])</f>
        <v>416</v>
      </c>
      <c r="AU461">
        <f>_xlfn.RANK.AVG(Table2[[#This Row],[Sharpe Ratio Z-Score]],Table2[Sharpe Ratio Z-Score])</f>
        <v>349</v>
      </c>
      <c r="AV461">
        <f>(Table2[[#This Row],[Rank 1Y]]+Table2[[#This Row],[Rank 6M]]+Table2[[#This Row],[Rank Sharpe]])/3</f>
        <v>430</v>
      </c>
    </row>
    <row r="462" spans="1:48" x14ac:dyDescent="0.3">
      <c r="A462" t="s">
        <v>956</v>
      </c>
      <c r="B462" t="s">
        <v>957</v>
      </c>
      <c r="C462" t="s">
        <v>3159</v>
      </c>
      <c r="D462" t="s">
        <v>46</v>
      </c>
      <c r="E462">
        <v>15478.8161305049</v>
      </c>
      <c r="F462">
        <v>1600.35</v>
      </c>
      <c r="G462">
        <v>11.714052753535899</v>
      </c>
      <c r="H462">
        <f>(Table2[[#This Row],[1Y Return vs Nifty]]-AVERAGE(Table2[1Y Return vs Nifty]))/_xlfn.STDEV.P(Table2[1Y Return vs Nifty])</f>
        <v>-0.16734673483319082</v>
      </c>
      <c r="I462">
        <v>6.6424323697065102</v>
      </c>
      <c r="J462">
        <f>(Table2[[#This Row],[1M Return vs Nifty]]-AVERAGE(Table2[1M Return vs Nifty]))/_xlfn.STDEV.P(Table2[1M Return vs Nifty])</f>
        <v>0.15419037072074665</v>
      </c>
      <c r="K462">
        <v>10.545941227009999</v>
      </c>
      <c r="L462">
        <f>(Table2[[#This Row],[6M Return vs Nifty]]-AVERAGE(Table2[6M Return vs Nifty]))/_xlfn.STDEV.P(Table2[6M Return vs Nifty])</f>
        <v>0.12258945915090096</v>
      </c>
      <c r="M462">
        <v>0.39460439432017902</v>
      </c>
      <c r="N462">
        <f>(Table2[[#This Row],[1W Return vs Nifty]]-AVERAGE(Table2[1W Return vs Nifty]))/_xlfn.STDEV.P(Table2[1W Return vs Nifty])</f>
        <v>-0.10948634041194377</v>
      </c>
      <c r="O462">
        <v>1596.62</v>
      </c>
      <c r="P462">
        <v>1610.0317675220499</v>
      </c>
      <c r="Q462">
        <v>1520.0000918712201</v>
      </c>
      <c r="R462">
        <v>51.850751366889398</v>
      </c>
      <c r="S462" s="1">
        <f>(Table2[[#This Row],[Close Price]]-Table2[[#This Row],[20D EMA]])/Table2[[#This Row],[20D EMA]]</f>
        <v>2.3361851912164565E-3</v>
      </c>
      <c r="T462" s="1">
        <f>(Table2[[#This Row],[Close Price]]-Table2[[#This Row],[50D EMA]])/Table2[[#This Row],[50D EMA]]</f>
        <v>-6.013401547319097E-3</v>
      </c>
      <c r="U462" s="1">
        <f>(Table2[[#This Row],[Close Price]]-Table2[[#This Row],[200D EMA]])/Table2[[#This Row],[200D EMA]]</f>
        <v>5.2861778468620876E-2</v>
      </c>
      <c r="V462">
        <v>0.61522132287131903</v>
      </c>
      <c r="W462">
        <v>1560.5</v>
      </c>
      <c r="X462">
        <v>1615.85</v>
      </c>
      <c r="Y462">
        <v>1555.75</v>
      </c>
      <c r="Z462">
        <v>1648.95</v>
      </c>
      <c r="AA462">
        <v>1555.75</v>
      </c>
      <c r="AB462">
        <v>1648.95</v>
      </c>
      <c r="AC462" s="1">
        <f>(Table2[[#This Row],[Close Price]]/Table2[[#This Row],[Day Low]])-1</f>
        <v>2.5536686959307886E-2</v>
      </c>
      <c r="AD462" s="1">
        <f>(Table2[[#This Row],[Day High]]/Table2[[#This Row],[Close Price]])-1</f>
        <v>9.6853813228356955E-3</v>
      </c>
      <c r="AE462" s="1">
        <f>(Table2[[#This Row],[Close Price]]/Table2[[#This Row],[Current Week Low]])-1</f>
        <v>2.8667845090792232E-2</v>
      </c>
      <c r="AF462" s="1">
        <f>(Table2[[#This Row],[Current Week High]]/Table2[[#This Row],[Close Price]])-1</f>
        <v>3.0368356921923523E-2</v>
      </c>
      <c r="AG462" s="1">
        <f>(Table2[[#This Row],[Close Price]]/Table2[[#This Row],[Current Month Low]])-1</f>
        <v>2.8667845090792232E-2</v>
      </c>
      <c r="AH462" s="1">
        <f>(Table2[[#This Row],[Current Month High]]/Table2[[#This Row],[Close Price]])-1</f>
        <v>3.0368356921923523E-2</v>
      </c>
      <c r="AI462">
        <v>16.224575874027501</v>
      </c>
      <c r="AJ462">
        <v>56.139323869457002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0.09</v>
      </c>
      <c r="AM462" t="s">
        <v>3215</v>
      </c>
      <c r="AN462">
        <v>3.09</v>
      </c>
      <c r="AO462" t="s">
        <v>3215</v>
      </c>
      <c r="AP462">
        <v>-5.9189960156205E-2</v>
      </c>
      <c r="AQ462">
        <f>(Table2[[#This Row],[Sharpe Ratio]]-AVERAGE(Table2[Sharpe Ratio]))/_xlfn.STDEV.P(Table2[Sharpe Ratio])</f>
        <v>-1.4256404514534942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345</v>
      </c>
      <c r="AT462">
        <f>_xlfn.RANK.AVG(Table2[[#This Row],[6M Return vs Nifty Z-Score]],Table2[6M Return vs Nifty Z-Score])</f>
        <v>266</v>
      </c>
      <c r="AU462">
        <f>_xlfn.RANK.AVG(Table2[[#This Row],[Sharpe Ratio Z-Score]],Table2[Sharpe Ratio Z-Score])</f>
        <v>681</v>
      </c>
      <c r="AV462">
        <f>(Table2[[#This Row],[Rank 1Y]]+Table2[[#This Row],[Rank 6M]]+Table2[[#This Row],[Rank Sharpe]])/3</f>
        <v>430.66666666666669</v>
      </c>
    </row>
    <row r="463" spans="1:48" x14ac:dyDescent="0.3">
      <c r="A463" t="s">
        <v>383</v>
      </c>
      <c r="B463" t="s">
        <v>384</v>
      </c>
      <c r="C463" t="s">
        <v>3160</v>
      </c>
      <c r="D463" t="s">
        <v>51</v>
      </c>
      <c r="E463">
        <v>60673.238247109999</v>
      </c>
      <c r="F463">
        <v>28553.05</v>
      </c>
      <c r="G463">
        <v>-6.52842035121005</v>
      </c>
      <c r="H463">
        <f>(Table2[[#This Row],[1Y Return vs Nifty]]-AVERAGE(Table2[1Y Return vs Nifty]))/_xlfn.STDEV.P(Table2[1Y Return vs Nifty])</f>
        <v>-0.50010186246465782</v>
      </c>
      <c r="I463">
        <v>4.3991575725286101</v>
      </c>
      <c r="J463">
        <f>(Table2[[#This Row],[1M Return vs Nifty]]-AVERAGE(Table2[1M Return vs Nifty]))/_xlfn.STDEV.P(Table2[1M Return vs Nifty])</f>
        <v>-6.3782207719074002E-2</v>
      </c>
      <c r="K463">
        <v>1.81084093498486</v>
      </c>
      <c r="L463">
        <f>(Table2[[#This Row],[6M Return vs Nifty]]-AVERAGE(Table2[6M Return vs Nifty]))/_xlfn.STDEV.P(Table2[6M Return vs Nifty])</f>
        <v>-0.16482176095185205</v>
      </c>
      <c r="M463">
        <v>-2.6600052575271298</v>
      </c>
      <c r="N463">
        <f>(Table2[[#This Row],[1W Return vs Nifty]]-AVERAGE(Table2[1W Return vs Nifty]))/_xlfn.STDEV.P(Table2[1W Return vs Nifty])</f>
        <v>-0.89503104731948679</v>
      </c>
      <c r="O463">
        <v>28812.41</v>
      </c>
      <c r="P463">
        <v>28728.8446283503</v>
      </c>
      <c r="Q463">
        <v>27420.457526416401</v>
      </c>
      <c r="R463">
        <v>43.054581482994401</v>
      </c>
      <c r="S463" s="1">
        <f>(Table2[[#This Row],[Close Price]]-Table2[[#This Row],[20D EMA]])/Table2[[#This Row],[20D EMA]]</f>
        <v>-9.0016767080574166E-3</v>
      </c>
      <c r="T463" s="1">
        <f>(Table2[[#This Row],[Close Price]]-Table2[[#This Row],[50D EMA]])/Table2[[#This Row],[50D EMA]]</f>
        <v>-6.1190984400682213E-3</v>
      </c>
      <c r="U463" s="1">
        <f>(Table2[[#This Row],[Close Price]]-Table2[[#This Row],[200D EMA]])/Table2[[#This Row],[200D EMA]]</f>
        <v>4.1304652648209012E-2</v>
      </c>
      <c r="V463">
        <v>0.77803081328805301</v>
      </c>
      <c r="W463">
        <v>28044.5</v>
      </c>
      <c r="X463">
        <v>28909</v>
      </c>
      <c r="Y463">
        <v>28020</v>
      </c>
      <c r="Z463">
        <v>29809.200000000001</v>
      </c>
      <c r="AA463">
        <v>28020</v>
      </c>
      <c r="AB463">
        <v>29809.200000000001</v>
      </c>
      <c r="AC463" s="1">
        <f>(Table2[[#This Row],[Close Price]]/Table2[[#This Row],[Day Low]])-1</f>
        <v>1.8133680400791663E-2</v>
      </c>
      <c r="AD463" s="1">
        <f>(Table2[[#This Row],[Day High]]/Table2[[#This Row],[Close Price]])-1</f>
        <v>1.24662689274877E-2</v>
      </c>
      <c r="AE463" s="1">
        <f>(Table2[[#This Row],[Close Price]]/Table2[[#This Row],[Current Week Low]])-1</f>
        <v>1.9023911491791612E-2</v>
      </c>
      <c r="AF463" s="1">
        <f>(Table2[[#This Row],[Current Week High]]/Table2[[#This Row],[Close Price]])-1</f>
        <v>4.3993548850298048E-2</v>
      </c>
      <c r="AG463" s="1">
        <f>(Table2[[#This Row],[Close Price]]/Table2[[#This Row],[Current Month Low]])-1</f>
        <v>1.9023911491791612E-2</v>
      </c>
      <c r="AH463" s="1">
        <f>(Table2[[#This Row],[Current Month High]]/Table2[[#This Row],[Close Price]])-1</f>
        <v>4.3993548850298048E-2</v>
      </c>
      <c r="AI463">
        <v>6.8922584452448996</v>
      </c>
      <c r="AJ463">
        <v>29.786590909090901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-0.02</v>
      </c>
      <c r="AM463" t="s">
        <v>3216</v>
      </c>
      <c r="AN463">
        <v>0.34</v>
      </c>
      <c r="AO463" t="s">
        <v>3215</v>
      </c>
      <c r="AP463">
        <v>3.0852359292633001E-2</v>
      </c>
      <c r="AQ463">
        <f>(Table2[[#This Row],[Sharpe Ratio]]-AVERAGE(Table2[Sharpe Ratio]))/_xlfn.STDEV.P(Table2[Sharpe Ratio])</f>
        <v>-0.35037532820873873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-1.9741122066638095</v>
      </c>
      <c r="AS463">
        <f>_xlfn.RANK.AVG(Table2[[#This Row],[1Y Return vs Nifty Z-Score]],Table2[1Y Return vs Nifty Z-Score])</f>
        <v>497</v>
      </c>
      <c r="AT463">
        <f>_xlfn.RANK.AVG(Table2[[#This Row],[6M Return vs Nifty Z-Score]],Table2[6M Return vs Nifty Z-Score])</f>
        <v>366</v>
      </c>
      <c r="AU463">
        <f>_xlfn.RANK.AVG(Table2[[#This Row],[Sharpe Ratio Z-Score]],Table2[Sharpe Ratio Z-Score])</f>
        <v>435</v>
      </c>
      <c r="AV463">
        <f>(Table2[[#This Row],[Rank 1Y]]+Table2[[#This Row],[Rank 6M]]+Table2[[#This Row],[Rank Sharpe]])/3</f>
        <v>432.66666666666669</v>
      </c>
    </row>
    <row r="464" spans="1:48" x14ac:dyDescent="0.3">
      <c r="A464" t="s">
        <v>234</v>
      </c>
      <c r="B464" t="s">
        <v>235</v>
      </c>
      <c r="C464" t="s">
        <v>3156</v>
      </c>
      <c r="D464" t="s">
        <v>54</v>
      </c>
      <c r="E464">
        <v>105954.56139135</v>
      </c>
      <c r="F464">
        <v>1260.7</v>
      </c>
      <c r="G464">
        <v>-13.9137852881251</v>
      </c>
      <c r="H464">
        <f>(Table2[[#This Row],[1Y Return vs Nifty]]-AVERAGE(Table2[1Y Return vs Nifty]))/_xlfn.STDEV.P(Table2[1Y Return vs Nifty])</f>
        <v>-0.63481594635434624</v>
      </c>
      <c r="I464">
        <v>-9.6178996568672002</v>
      </c>
      <c r="J464">
        <f>(Table2[[#This Row],[1M Return vs Nifty]]-AVERAGE(Table2[1M Return vs Nifty]))/_xlfn.STDEV.P(Table2[1M Return vs Nifty])</f>
        <v>-1.4257794584676784</v>
      </c>
      <c r="K464">
        <v>-8.5328842637186799</v>
      </c>
      <c r="L464">
        <f>(Table2[[#This Row],[6M Return vs Nifty]]-AVERAGE(Table2[6M Return vs Nifty]))/_xlfn.STDEV.P(Table2[6M Return vs Nifty])</f>
        <v>-0.50516160598844984</v>
      </c>
      <c r="M464">
        <v>0.35492026400577897</v>
      </c>
      <c r="N464">
        <f>(Table2[[#This Row],[1W Return vs Nifty]]-AVERAGE(Table2[1W Return vs Nifty]))/_xlfn.STDEV.P(Table2[1W Return vs Nifty])</f>
        <v>-0.11969178793871811</v>
      </c>
      <c r="O464">
        <v>1349.14</v>
      </c>
      <c r="P464">
        <v>1413.2411533145901</v>
      </c>
      <c r="Q464">
        <v>1338.6139633038399</v>
      </c>
      <c r="R464">
        <v>30.121525402751701</v>
      </c>
      <c r="S464" s="1">
        <f>(Table2[[#This Row],[Close Price]]-Table2[[#This Row],[20D EMA]])/Table2[[#This Row],[20D EMA]]</f>
        <v>-6.5552870717642389E-2</v>
      </c>
      <c r="T464" s="1">
        <f>(Table2[[#This Row],[Close Price]]-Table2[[#This Row],[50D EMA]])/Table2[[#This Row],[50D EMA]]</f>
        <v>-0.1079371011499508</v>
      </c>
      <c r="U464" s="1">
        <f>(Table2[[#This Row],[Close Price]]-Table2[[#This Row],[200D EMA]])/Table2[[#This Row],[200D EMA]]</f>
        <v>-5.8204953362013361E-2</v>
      </c>
      <c r="V464">
        <v>1.39651405855195</v>
      </c>
      <c r="W464">
        <v>1255.3</v>
      </c>
      <c r="X464">
        <v>1293</v>
      </c>
      <c r="Y464">
        <v>1221.0999999999999</v>
      </c>
      <c r="Z464">
        <v>1320</v>
      </c>
      <c r="AA464">
        <v>1221.0999999999999</v>
      </c>
      <c r="AB464">
        <v>1320</v>
      </c>
      <c r="AC464" s="1">
        <f>(Table2[[#This Row],[Close Price]]/Table2[[#This Row],[Day Low]])-1</f>
        <v>4.3017605353303789E-3</v>
      </c>
      <c r="AD464" s="1">
        <f>(Table2[[#This Row],[Day High]]/Table2[[#This Row],[Close Price]])-1</f>
        <v>2.5620686919965108E-2</v>
      </c>
      <c r="AE464" s="1">
        <f>(Table2[[#This Row],[Close Price]]/Table2[[#This Row],[Current Week Low]])-1</f>
        <v>3.2429776431086799E-2</v>
      </c>
      <c r="AF464" s="1">
        <f>(Table2[[#This Row],[Current Week High]]/Table2[[#This Row],[Close Price]])-1</f>
        <v>4.7037360196716005E-2</v>
      </c>
      <c r="AG464" s="1">
        <f>(Table2[[#This Row],[Close Price]]/Table2[[#This Row],[Current Month Low]])-1</f>
        <v>3.2429776431086799E-2</v>
      </c>
      <c r="AH464" s="1">
        <f>(Table2[[#This Row],[Current Month High]]/Table2[[#This Row],[Close Price]])-1</f>
        <v>4.7037360196716005E-2</v>
      </c>
      <c r="AI464">
        <v>31.038312048861702</v>
      </c>
      <c r="AJ464">
        <v>24.6736550632911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</v>
      </c>
      <c r="AM464" t="s">
        <v>3216</v>
      </c>
      <c r="AN464">
        <v>-10.38</v>
      </c>
      <c r="AO464" t="s">
        <v>3216</v>
      </c>
      <c r="AP464">
        <v>8.2441069165665001E-2</v>
      </c>
      <c r="AQ464">
        <f>(Table2[[#This Row],[Sharpe Ratio]]-AVERAGE(Table2[Sharpe Ratio]))/_xlfn.STDEV.P(Table2[Sharpe Ratio])</f>
        <v>0.26568543987467996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543</v>
      </c>
      <c r="AT464">
        <f>_xlfn.RANK.AVG(Table2[[#This Row],[6M Return vs Nifty Z-Score]],Table2[6M Return vs Nifty Z-Score])</f>
        <v>493</v>
      </c>
      <c r="AU464">
        <f>_xlfn.RANK.AVG(Table2[[#This Row],[Sharpe Ratio Z-Score]],Table2[Sharpe Ratio Z-Score])</f>
        <v>273</v>
      </c>
      <c r="AV464">
        <f>(Table2[[#This Row],[Rank 1Y]]+Table2[[#This Row],[Rank 6M]]+Table2[[#This Row],[Rank Sharpe]])/3</f>
        <v>436.33333333333331</v>
      </c>
    </row>
    <row r="465" spans="1:48" x14ac:dyDescent="0.3">
      <c r="A465" t="s">
        <v>1443</v>
      </c>
      <c r="B465" t="s">
        <v>1444</v>
      </c>
      <c r="C465" t="s">
        <v>3154</v>
      </c>
      <c r="D465" t="s">
        <v>131</v>
      </c>
      <c r="E465">
        <v>7291.5722100000003</v>
      </c>
      <c r="F465">
        <v>450</v>
      </c>
      <c r="G465">
        <v>59.276994774266399</v>
      </c>
      <c r="H465">
        <f>(Table2[[#This Row],[1Y Return vs Nifty]]-AVERAGE(Table2[1Y Return vs Nifty]))/_xlfn.STDEV.P(Table2[1Y Return vs Nifty])</f>
        <v>0.70023370515215055</v>
      </c>
      <c r="I465">
        <v>6.0695882447975196</v>
      </c>
      <c r="J465">
        <f>(Table2[[#This Row],[1M Return vs Nifty]]-AVERAGE(Table2[1M Return vs Nifty]))/_xlfn.STDEV.P(Table2[1M Return vs Nifty])</f>
        <v>9.8528749992159118E-2</v>
      </c>
      <c r="K465">
        <v>-19.570845500994299</v>
      </c>
      <c r="L465">
        <f>(Table2[[#This Row],[6M Return vs Nifty]]-AVERAGE(Table2[6M Return vs Nifty]))/_xlfn.STDEV.P(Table2[6M Return vs Nifty])</f>
        <v>-0.86834391650509124</v>
      </c>
      <c r="M465">
        <v>0.79498302779682195</v>
      </c>
      <c r="N465">
        <f>(Table2[[#This Row],[1W Return vs Nifty]]-AVERAGE(Table2[1W Return vs Nifty]))/_xlfn.STDEV.P(Table2[1W Return vs Nifty])</f>
        <v>-6.5221806227394501E-3</v>
      </c>
      <c r="O465">
        <v>450.92</v>
      </c>
      <c r="P465">
        <v>469.188102091975</v>
      </c>
      <c r="Q465">
        <v>463.14517401736998</v>
      </c>
      <c r="R465">
        <v>50.943138256044101</v>
      </c>
      <c r="S465" s="1">
        <f>(Table2[[#This Row],[Close Price]]-Table2[[#This Row],[20D EMA]])/Table2[[#This Row],[20D EMA]]</f>
        <v>-2.0402732191963451E-3</v>
      </c>
      <c r="T465" s="1">
        <f>(Table2[[#This Row],[Close Price]]-Table2[[#This Row],[50D EMA]])/Table2[[#This Row],[50D EMA]]</f>
        <v>-4.0896395297367431E-2</v>
      </c>
      <c r="U465" s="1">
        <f>(Table2[[#This Row],[Close Price]]-Table2[[#This Row],[200D EMA]])/Table2[[#This Row],[200D EMA]]</f>
        <v>-2.8382405247467785E-2</v>
      </c>
      <c r="V465">
        <v>0.67842327879549502</v>
      </c>
      <c r="W465">
        <v>447</v>
      </c>
      <c r="X465">
        <v>466.9</v>
      </c>
      <c r="Y465">
        <v>440.9</v>
      </c>
      <c r="Z465">
        <v>477.2</v>
      </c>
      <c r="AA465">
        <v>440.9</v>
      </c>
      <c r="AB465">
        <v>477.2</v>
      </c>
      <c r="AC465" s="1">
        <f>(Table2[[#This Row],[Close Price]]/Table2[[#This Row],[Day Low]])-1</f>
        <v>6.7114093959732557E-3</v>
      </c>
      <c r="AD465" s="1">
        <f>(Table2[[#This Row],[Day High]]/Table2[[#This Row],[Close Price]])-1</f>
        <v>3.7555555555555564E-2</v>
      </c>
      <c r="AE465" s="1">
        <f>(Table2[[#This Row],[Close Price]]/Table2[[#This Row],[Current Week Low]])-1</f>
        <v>2.0639600816511727E-2</v>
      </c>
      <c r="AF465" s="1">
        <f>(Table2[[#This Row],[Current Week High]]/Table2[[#This Row],[Close Price]])-1</f>
        <v>6.0444444444444523E-2</v>
      </c>
      <c r="AG465" s="1">
        <f>(Table2[[#This Row],[Close Price]]/Table2[[#This Row],[Current Month Low]])-1</f>
        <v>2.0639600816511727E-2</v>
      </c>
      <c r="AH465" s="1">
        <f>(Table2[[#This Row],[Current Month High]]/Table2[[#This Row],[Close Price]])-1</f>
        <v>6.0444444444444523E-2</v>
      </c>
      <c r="AI465">
        <v>41.066666666666599</v>
      </c>
      <c r="AJ465">
        <v>87.369882026370504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-0.1</v>
      </c>
      <c r="AM465" t="s">
        <v>3216</v>
      </c>
      <c r="AN465">
        <v>6.17</v>
      </c>
      <c r="AO465" t="s">
        <v>3215</v>
      </c>
      <c r="AQ465">
        <f>(Table2[[#This Row],[Sharpe Ratio]]-AVERAGE(Table2[Sharpe Ratio]))/_xlfn.STDEV.P(Table2[Sharpe Ratio])</f>
        <v>-0.71880726243977788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136</v>
      </c>
      <c r="AT465">
        <f>_xlfn.RANK.AVG(Table2[[#This Row],[6M Return vs Nifty Z-Score]],Table2[6M Return vs Nifty Z-Score])</f>
        <v>632</v>
      </c>
      <c r="AU465">
        <f>_xlfn.RANK.AVG(Table2[[#This Row],[Sharpe Ratio Z-Score]],Table2[Sharpe Ratio Z-Score])</f>
        <v>541.5</v>
      </c>
      <c r="AV465">
        <f>(Table2[[#This Row],[Rank 1Y]]+Table2[[#This Row],[Rank 6M]]+Table2[[#This Row],[Rank Sharpe]])/3</f>
        <v>436.5</v>
      </c>
    </row>
    <row r="466" spans="1:48" x14ac:dyDescent="0.3">
      <c r="A466" t="s">
        <v>671</v>
      </c>
      <c r="B466" t="s">
        <v>672</v>
      </c>
      <c r="C466" t="s">
        <v>3162</v>
      </c>
      <c r="D466" t="s">
        <v>206</v>
      </c>
      <c r="E466">
        <v>27207.4213476</v>
      </c>
      <c r="F466">
        <v>1294.8</v>
      </c>
      <c r="G466">
        <v>-21.369583404089099</v>
      </c>
      <c r="H466">
        <f>(Table2[[#This Row],[1Y Return vs Nifty]]-AVERAGE(Table2[1Y Return vs Nifty]))/_xlfn.STDEV.P(Table2[1Y Return vs Nifty])</f>
        <v>-0.77081477937587373</v>
      </c>
      <c r="I466">
        <v>-3.9773675067827301</v>
      </c>
      <c r="J466">
        <f>(Table2[[#This Row],[1M Return vs Nifty]]-AVERAGE(Table2[1M Return vs Nifty]))/_xlfn.STDEV.P(Table2[1M Return vs Nifty])</f>
        <v>-0.87770512621318253</v>
      </c>
      <c r="K466">
        <v>4.3449298173503701</v>
      </c>
      <c r="L466">
        <f>(Table2[[#This Row],[6M Return vs Nifty]]-AVERAGE(Table2[6M Return vs Nifty]))/_xlfn.STDEV.P(Table2[6M Return vs Nifty])</f>
        <v>-8.1442572026633839E-2</v>
      </c>
      <c r="M466">
        <v>-1.63572208543119</v>
      </c>
      <c r="N466">
        <f>(Table2[[#This Row],[1W Return vs Nifty]]-AVERAGE(Table2[1W Return vs Nifty]))/_xlfn.STDEV.P(Table2[1W Return vs Nifty])</f>
        <v>-0.63161924813007786</v>
      </c>
      <c r="O466">
        <v>1357.58</v>
      </c>
      <c r="P466">
        <v>1371.0734647716699</v>
      </c>
      <c r="Q466">
        <v>1298.1246654782601</v>
      </c>
      <c r="R466">
        <v>27.3881357883851</v>
      </c>
      <c r="S466" s="1">
        <f>(Table2[[#This Row],[Close Price]]-Table2[[#This Row],[20D EMA]])/Table2[[#This Row],[20D EMA]]</f>
        <v>-4.6244051915909176E-2</v>
      </c>
      <c r="T466" s="1">
        <f>(Table2[[#This Row],[Close Price]]-Table2[[#This Row],[50D EMA]])/Table2[[#This Row],[50D EMA]]</f>
        <v>-5.5630472568712494E-2</v>
      </c>
      <c r="U466" s="1">
        <f>(Table2[[#This Row],[Close Price]]-Table2[[#This Row],[200D EMA]])/Table2[[#This Row],[200D EMA]]</f>
        <v>-2.5611295792113092E-3</v>
      </c>
      <c r="V466">
        <v>0.88625164656933297</v>
      </c>
      <c r="W466">
        <v>1286.25</v>
      </c>
      <c r="X466">
        <v>1329</v>
      </c>
      <c r="Y466">
        <v>1286.25</v>
      </c>
      <c r="Z466">
        <v>1399.9</v>
      </c>
      <c r="AA466">
        <v>1286.25</v>
      </c>
      <c r="AB466">
        <v>1399.9</v>
      </c>
      <c r="AC466" s="1">
        <f>(Table2[[#This Row],[Close Price]]/Table2[[#This Row],[Day Low]])-1</f>
        <v>6.647230320699693E-3</v>
      </c>
      <c r="AD466" s="1">
        <f>(Table2[[#This Row],[Day High]]/Table2[[#This Row],[Close Price]])-1</f>
        <v>2.641334569045406E-2</v>
      </c>
      <c r="AE466" s="1">
        <f>(Table2[[#This Row],[Close Price]]/Table2[[#This Row],[Current Week Low]])-1</f>
        <v>6.647230320699693E-3</v>
      </c>
      <c r="AF466" s="1">
        <f>(Table2[[#This Row],[Current Week High]]/Table2[[#This Row],[Close Price]])-1</f>
        <v>8.1170837194933787E-2</v>
      </c>
      <c r="AG466" s="1">
        <f>(Table2[[#This Row],[Close Price]]/Table2[[#This Row],[Current Month Low]])-1</f>
        <v>6.647230320699693E-3</v>
      </c>
      <c r="AH466" s="1">
        <f>(Table2[[#This Row],[Current Month High]]/Table2[[#This Row],[Close Price]])-1</f>
        <v>8.1170837194933787E-2</v>
      </c>
      <c r="AI466">
        <v>16.3075378436824</v>
      </c>
      <c r="AJ466">
        <v>29.086286825183102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0.04</v>
      </c>
      <c r="AM466" t="s">
        <v>3215</v>
      </c>
      <c r="AN466">
        <v>-5.82</v>
      </c>
      <c r="AO466" t="s">
        <v>3216</v>
      </c>
      <c r="AP466">
        <v>5.1896807745065998E-2</v>
      </c>
      <c r="AQ466">
        <f>(Table2[[#This Row],[Sharpe Ratio]]-AVERAGE(Table2[Sharpe Ratio]))/_xlfn.STDEV.P(Table2[Sharpe Ratio])</f>
        <v>-9.9067258877176323E-2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594</v>
      </c>
      <c r="AT466">
        <f>_xlfn.RANK.AVG(Table2[[#This Row],[6M Return vs Nifty Z-Score]],Table2[6M Return vs Nifty Z-Score])</f>
        <v>340</v>
      </c>
      <c r="AU466">
        <f>_xlfn.RANK.AVG(Table2[[#This Row],[Sharpe Ratio Z-Score]],Table2[Sharpe Ratio Z-Score])</f>
        <v>377</v>
      </c>
      <c r="AV466">
        <f>(Table2[[#This Row],[Rank 1Y]]+Table2[[#This Row],[Rank 6M]]+Table2[[#This Row],[Rank Sharpe]])/3</f>
        <v>437</v>
      </c>
    </row>
    <row r="467" spans="1:48" x14ac:dyDescent="0.3">
      <c r="A467" t="s">
        <v>1107</v>
      </c>
      <c r="B467" t="s">
        <v>1108</v>
      </c>
      <c r="C467" t="s">
        <v>3156</v>
      </c>
      <c r="D467" t="s">
        <v>569</v>
      </c>
      <c r="E467">
        <v>11312.774460000001</v>
      </c>
      <c r="F467">
        <v>849.6</v>
      </c>
      <c r="G467">
        <v>-12.6128509220599</v>
      </c>
      <c r="H467">
        <f>(Table2[[#This Row],[1Y Return vs Nifty]]-AVERAGE(Table2[1Y Return vs Nifty]))/_xlfn.STDEV.P(Table2[1Y Return vs Nifty])</f>
        <v>-0.61108601793211026</v>
      </c>
      <c r="I467">
        <v>7.0412591377731504</v>
      </c>
      <c r="J467">
        <f>(Table2[[#This Row],[1M Return vs Nifty]]-AVERAGE(Table2[1M Return vs Nifty]))/_xlfn.STDEV.P(Table2[1M Return vs Nifty])</f>
        <v>0.19294322395819677</v>
      </c>
      <c r="K467">
        <v>6.1870282422532297</v>
      </c>
      <c r="L467">
        <f>(Table2[[#This Row],[6M Return vs Nifty]]-AVERAGE(Table2[6M Return vs Nifty]))/_xlfn.STDEV.P(Table2[6M Return vs Nifty])</f>
        <v>-2.0831962170894502E-2</v>
      </c>
      <c r="M467">
        <v>-1.51706657837043</v>
      </c>
      <c r="N467">
        <f>(Table2[[#This Row],[1W Return vs Nifty]]-AVERAGE(Table2[1W Return vs Nifty]))/_xlfn.STDEV.P(Table2[1W Return vs Nifty])</f>
        <v>-0.60110497097501114</v>
      </c>
      <c r="O467">
        <v>862.91</v>
      </c>
      <c r="P467">
        <v>862.24704558414498</v>
      </c>
      <c r="Q467">
        <v>822.90035845697605</v>
      </c>
      <c r="R467">
        <v>42.344957585093098</v>
      </c>
      <c r="S467" s="1">
        <f>(Table2[[#This Row],[Close Price]]-Table2[[#This Row],[20D EMA]])/Table2[[#This Row],[20D EMA]]</f>
        <v>-1.5424551807256777E-2</v>
      </c>
      <c r="T467" s="1">
        <f>(Table2[[#This Row],[Close Price]]-Table2[[#This Row],[50D EMA]])/Table2[[#This Row],[50D EMA]]</f>
        <v>-1.4667542961051249E-2</v>
      </c>
      <c r="U467" s="1">
        <f>(Table2[[#This Row],[Close Price]]-Table2[[#This Row],[200D EMA]])/Table2[[#This Row],[200D EMA]]</f>
        <v>3.2445777023464399E-2</v>
      </c>
      <c r="V467">
        <v>0.72925691178001995</v>
      </c>
      <c r="W467">
        <v>845.4</v>
      </c>
      <c r="X467">
        <v>863</v>
      </c>
      <c r="Y467">
        <v>841.85</v>
      </c>
      <c r="Z467">
        <v>891.9</v>
      </c>
      <c r="AA467">
        <v>841.85</v>
      </c>
      <c r="AB467">
        <v>891.9</v>
      </c>
      <c r="AC467" s="1">
        <f>(Table2[[#This Row],[Close Price]]/Table2[[#This Row],[Day Low]])-1</f>
        <v>4.968062455642297E-3</v>
      </c>
      <c r="AD467" s="1">
        <f>(Table2[[#This Row],[Day High]]/Table2[[#This Row],[Close Price]])-1</f>
        <v>1.5772128060263624E-2</v>
      </c>
      <c r="AE467" s="1">
        <f>(Table2[[#This Row],[Close Price]]/Table2[[#This Row],[Current Week Low]])-1</f>
        <v>9.2059155431489792E-3</v>
      </c>
      <c r="AF467" s="1">
        <f>(Table2[[#This Row],[Current Week High]]/Table2[[#This Row],[Close Price]])-1</f>
        <v>4.9788135593220373E-2</v>
      </c>
      <c r="AG467" s="1">
        <f>(Table2[[#This Row],[Close Price]]/Table2[[#This Row],[Current Month Low]])-1</f>
        <v>9.2059155431489792E-3</v>
      </c>
      <c r="AH467" s="1">
        <f>(Table2[[#This Row],[Current Month High]]/Table2[[#This Row],[Close Price]])-1</f>
        <v>4.9788135593220373E-2</v>
      </c>
      <c r="AI467">
        <v>12.023305084745701</v>
      </c>
      <c r="AJ467">
        <v>24.9411764705882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-0.02</v>
      </c>
      <c r="AM467" t="s">
        <v>3216</v>
      </c>
      <c r="AN467">
        <v>-2.4900000000000002</v>
      </c>
      <c r="AO467" t="s">
        <v>3216</v>
      </c>
      <c r="AP467">
        <v>2.2271201946479999E-2</v>
      </c>
      <c r="AQ467">
        <f>(Table2[[#This Row],[Sharpe Ratio]]-AVERAGE(Table2[Sharpe Ratio]))/_xlfn.STDEV.P(Table2[Sharpe Ratio])</f>
        <v>-0.45284957884859067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-1.4929293059684099</v>
      </c>
      <c r="AS467">
        <f>_xlfn.RANK.AVG(Table2[[#This Row],[1Y Return vs Nifty Z-Score]],Table2[1Y Return vs Nifty Z-Score])</f>
        <v>536</v>
      </c>
      <c r="AT467">
        <f>_xlfn.RANK.AVG(Table2[[#This Row],[6M Return vs Nifty Z-Score]],Table2[6M Return vs Nifty Z-Score])</f>
        <v>316</v>
      </c>
      <c r="AU467">
        <f>_xlfn.RANK.AVG(Table2[[#This Row],[Sharpe Ratio Z-Score]],Table2[Sharpe Ratio Z-Score])</f>
        <v>459</v>
      </c>
      <c r="AV467">
        <f>(Table2[[#This Row],[Rank 1Y]]+Table2[[#This Row],[Rank 6M]]+Table2[[#This Row],[Rank Sharpe]])/3</f>
        <v>437</v>
      </c>
    </row>
    <row r="468" spans="1:48" x14ac:dyDescent="0.3">
      <c r="A468" t="s">
        <v>1371</v>
      </c>
      <c r="B468" t="s">
        <v>1372</v>
      </c>
      <c r="C468" t="s">
        <v>3156</v>
      </c>
      <c r="D468" t="s">
        <v>24</v>
      </c>
      <c r="E468">
        <v>8130.9629005710003</v>
      </c>
      <c r="F468">
        <v>215.29</v>
      </c>
      <c r="G468">
        <v>-24.201419953780999</v>
      </c>
      <c r="H468">
        <f>(Table2[[#This Row],[1Y Return vs Nifty]]-AVERAGE(Table2[1Y Return vs Nifty]))/_xlfn.STDEV.P(Table2[1Y Return vs Nifty])</f>
        <v>-0.82246940575868754</v>
      </c>
      <c r="I468">
        <v>1.6316606005974901</v>
      </c>
      <c r="J468">
        <f>(Table2[[#This Row],[1M Return vs Nifty]]-AVERAGE(Table2[1M Return vs Nifty]))/_xlfn.STDEV.P(Table2[1M Return vs Nifty])</f>
        <v>-0.33269195143621122</v>
      </c>
      <c r="K468">
        <v>-10.081911193873699</v>
      </c>
      <c r="L468">
        <f>(Table2[[#This Row],[6M Return vs Nifty]]-AVERAGE(Table2[6M Return vs Nifty]))/_xlfn.STDEV.P(Table2[6M Return vs Nifty])</f>
        <v>-0.55612927723251515</v>
      </c>
      <c r="M468">
        <v>0.78859630263491498</v>
      </c>
      <c r="N468">
        <f>(Table2[[#This Row],[1W Return vs Nifty]]-AVERAGE(Table2[1W Return vs Nifty]))/_xlfn.STDEV.P(Table2[1W Return vs Nifty])</f>
        <v>-8.1646353771055672E-3</v>
      </c>
      <c r="O468">
        <v>217.67</v>
      </c>
      <c r="P468">
        <v>221.47836846777099</v>
      </c>
      <c r="Q468">
        <v>222.65476440117499</v>
      </c>
      <c r="R468">
        <v>46.5507182001516</v>
      </c>
      <c r="S468" s="1">
        <f>(Table2[[#This Row],[Close Price]]-Table2[[#This Row],[20D EMA]])/Table2[[#This Row],[20D EMA]]</f>
        <v>-1.0933982634262854E-2</v>
      </c>
      <c r="T468" s="1">
        <f>(Table2[[#This Row],[Close Price]]-Table2[[#This Row],[50D EMA]])/Table2[[#This Row],[50D EMA]]</f>
        <v>-2.7941186810176075E-2</v>
      </c>
      <c r="U468" s="1">
        <f>(Table2[[#This Row],[Close Price]]-Table2[[#This Row],[200D EMA]])/Table2[[#This Row],[200D EMA]]</f>
        <v>-3.3077057304308599E-2</v>
      </c>
      <c r="V468">
        <v>0.486405472142246</v>
      </c>
      <c r="W468">
        <v>214.21</v>
      </c>
      <c r="X468">
        <v>220.59</v>
      </c>
      <c r="Y468">
        <v>211.95</v>
      </c>
      <c r="Z468">
        <v>221.83</v>
      </c>
      <c r="AA468">
        <v>211.95</v>
      </c>
      <c r="AB468">
        <v>221.83</v>
      </c>
      <c r="AC468" s="1">
        <f>(Table2[[#This Row],[Close Price]]/Table2[[#This Row],[Day Low]])-1</f>
        <v>5.0417814294383412E-3</v>
      </c>
      <c r="AD468" s="1">
        <f>(Table2[[#This Row],[Day High]]/Table2[[#This Row],[Close Price]])-1</f>
        <v>2.4617957174044358E-2</v>
      </c>
      <c r="AE468" s="1">
        <f>(Table2[[#This Row],[Close Price]]/Table2[[#This Row],[Current Week Low]])-1</f>
        <v>1.5758433592828469E-2</v>
      </c>
      <c r="AF468" s="1">
        <f>(Table2[[#This Row],[Current Week High]]/Table2[[#This Row],[Close Price]])-1</f>
        <v>3.0377630173254788E-2</v>
      </c>
      <c r="AG468" s="1">
        <f>(Table2[[#This Row],[Close Price]]/Table2[[#This Row],[Current Month Low]])-1</f>
        <v>1.5758433592828469E-2</v>
      </c>
      <c r="AH468" s="1">
        <f>(Table2[[#This Row],[Current Month High]]/Table2[[#This Row],[Close Price]])-1</f>
        <v>3.0377630173254788E-2</v>
      </c>
      <c r="AI468">
        <v>33.099540155139501</v>
      </c>
      <c r="AJ468">
        <v>12.1302083333333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-0.03</v>
      </c>
      <c r="AM468" t="s">
        <v>3216</v>
      </c>
      <c r="AN468">
        <v>0.33</v>
      </c>
      <c r="AO468" t="s">
        <v>3215</v>
      </c>
      <c r="AP468">
        <v>0.111733406845046</v>
      </c>
      <c r="AQ468">
        <f>(Table2[[#This Row],[Sharpe Ratio]]-AVERAGE(Table2[Sharpe Ratio]))/_xlfn.STDEV.P(Table2[Sharpe Ratio])</f>
        <v>0.61548794693740838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611</v>
      </c>
      <c r="AT468">
        <f>_xlfn.RANK.AVG(Table2[[#This Row],[6M Return vs Nifty Z-Score]],Table2[6M Return vs Nifty Z-Score])</f>
        <v>514</v>
      </c>
      <c r="AU468">
        <f>_xlfn.RANK.AVG(Table2[[#This Row],[Sharpe Ratio Z-Score]],Table2[Sharpe Ratio Z-Score])</f>
        <v>188</v>
      </c>
      <c r="AV468">
        <f>(Table2[[#This Row],[Rank 1Y]]+Table2[[#This Row],[Rank 6M]]+Table2[[#This Row],[Rank Sharpe]])/3</f>
        <v>437.66666666666669</v>
      </c>
    </row>
    <row r="469" spans="1:48" x14ac:dyDescent="0.3">
      <c r="A469" t="s">
        <v>339</v>
      </c>
      <c r="B469" t="s">
        <v>340</v>
      </c>
      <c r="C469" t="s">
        <v>3169</v>
      </c>
      <c r="D469" t="s">
        <v>138</v>
      </c>
      <c r="E469">
        <v>74665.238314240007</v>
      </c>
      <c r="F469">
        <v>2685.2</v>
      </c>
      <c r="G469">
        <v>27.2442038042524</v>
      </c>
      <c r="H469">
        <f>(Table2[[#This Row],[1Y Return vs Nifty]]-AVERAGE(Table2[1Y Return vs Nifty]))/_xlfn.STDEV.P(Table2[1Y Return vs Nifty])</f>
        <v>0.1159337921734625</v>
      </c>
      <c r="I469">
        <v>1.1018328920574101</v>
      </c>
      <c r="J469">
        <f>(Table2[[#This Row],[1M Return vs Nifty]]-AVERAGE(Table2[1M Return vs Nifty]))/_xlfn.STDEV.P(Table2[1M Return vs Nifty])</f>
        <v>-0.38417379035520144</v>
      </c>
      <c r="K469">
        <v>-12.8308216409867</v>
      </c>
      <c r="L469">
        <f>(Table2[[#This Row],[6M Return vs Nifty]]-AVERAGE(Table2[6M Return vs Nifty]))/_xlfn.STDEV.P(Table2[6M Return vs Nifty])</f>
        <v>-0.64657674539487364</v>
      </c>
      <c r="M469">
        <v>-2.3637314564254401</v>
      </c>
      <c r="N469">
        <f>(Table2[[#This Row],[1W Return vs Nifty]]-AVERAGE(Table2[1W Return vs Nifty]))/_xlfn.STDEV.P(Table2[1W Return vs Nifty])</f>
        <v>-0.81883921177347507</v>
      </c>
      <c r="O469">
        <v>2904.98</v>
      </c>
      <c r="P469">
        <v>2958.5274265231701</v>
      </c>
      <c r="Q469">
        <v>2736.5449251329901</v>
      </c>
      <c r="R469">
        <v>26.057386666803001</v>
      </c>
      <c r="S469" s="1">
        <f>(Table2[[#This Row],[Close Price]]-Table2[[#This Row],[20D EMA]])/Table2[[#This Row],[20D EMA]]</f>
        <v>-7.5656286790270574E-2</v>
      </c>
      <c r="T469" s="1">
        <f>(Table2[[#This Row],[Close Price]]-Table2[[#This Row],[50D EMA]])/Table2[[#This Row],[50D EMA]]</f>
        <v>-9.2386308158847047E-2</v>
      </c>
      <c r="U469" s="1">
        <f>(Table2[[#This Row],[Close Price]]-Table2[[#This Row],[200D EMA]])/Table2[[#This Row],[200D EMA]]</f>
        <v>-1.8762683068502897E-2</v>
      </c>
      <c r="V469">
        <v>0.64459949241317505</v>
      </c>
      <c r="W469">
        <v>2675.1</v>
      </c>
      <c r="X469">
        <v>2837.95</v>
      </c>
      <c r="Y469">
        <v>2675.1</v>
      </c>
      <c r="Z469">
        <v>2914</v>
      </c>
      <c r="AA469">
        <v>2675.1</v>
      </c>
      <c r="AB469">
        <v>2914</v>
      </c>
      <c r="AC469" s="1">
        <f>(Table2[[#This Row],[Close Price]]/Table2[[#This Row],[Day Low]])-1</f>
        <v>3.7755597921573791E-3</v>
      </c>
      <c r="AD469" s="1">
        <f>(Table2[[#This Row],[Day High]]/Table2[[#This Row],[Close Price]])-1</f>
        <v>5.6885893043348679E-2</v>
      </c>
      <c r="AE469" s="1">
        <f>(Table2[[#This Row],[Close Price]]/Table2[[#This Row],[Current Week Low]])-1</f>
        <v>3.7755597921573791E-3</v>
      </c>
      <c r="AF469" s="1">
        <f>(Table2[[#This Row],[Current Week High]]/Table2[[#This Row],[Close Price]])-1</f>
        <v>8.5207805750037391E-2</v>
      </c>
      <c r="AG469" s="1">
        <f>(Table2[[#This Row],[Close Price]]/Table2[[#This Row],[Current Month Low]])-1</f>
        <v>3.7755597921573791E-3</v>
      </c>
      <c r="AH469" s="1">
        <f>(Table2[[#This Row],[Current Month High]]/Table2[[#This Row],[Close Price]])-1</f>
        <v>8.5207805750037391E-2</v>
      </c>
      <c r="AI469">
        <v>26.720542231491098</v>
      </c>
      <c r="AJ469">
        <v>53.0377293970135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-0.01</v>
      </c>
      <c r="AM469" t="s">
        <v>3216</v>
      </c>
      <c r="AN469">
        <v>-9.42</v>
      </c>
      <c r="AO469" t="s">
        <v>3216</v>
      </c>
      <c r="AP469">
        <v>6.9074879191590001E-3</v>
      </c>
      <c r="AQ469">
        <f>(Table2[[#This Row],[Sharpe Ratio]]-AVERAGE(Table2[Sharpe Ratio]))/_xlfn.STDEV.P(Table2[Sharpe Ratio])</f>
        <v>-0.63631959559411866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260</v>
      </c>
      <c r="AT469">
        <f>_xlfn.RANK.AVG(Table2[[#This Row],[6M Return vs Nifty Z-Score]],Table2[6M Return vs Nifty Z-Score])</f>
        <v>554</v>
      </c>
      <c r="AU469">
        <f>_xlfn.RANK.AVG(Table2[[#This Row],[Sharpe Ratio Z-Score]],Table2[Sharpe Ratio Z-Score])</f>
        <v>500</v>
      </c>
      <c r="AV469">
        <f>(Table2[[#This Row],[Rank 1Y]]+Table2[[#This Row],[Rank 6M]]+Table2[[#This Row],[Rank Sharpe]])/3</f>
        <v>438</v>
      </c>
    </row>
    <row r="470" spans="1:48" x14ac:dyDescent="0.3">
      <c r="A470" t="s">
        <v>506</v>
      </c>
      <c r="B470" t="s">
        <v>507</v>
      </c>
      <c r="C470" t="s">
        <v>3156</v>
      </c>
      <c r="D470" t="s">
        <v>34</v>
      </c>
      <c r="E470">
        <v>41557.471394849999</v>
      </c>
      <c r="F470">
        <v>54.03</v>
      </c>
      <c r="G470">
        <v>-1.1216044291171701</v>
      </c>
      <c r="H470">
        <f>(Table2[[#This Row],[1Y Return vs Nifty]]-AVERAGE(Table2[1Y Return vs Nifty]))/_xlfn.STDEV.P(Table2[1Y Return vs Nifty])</f>
        <v>-0.40147785946323367</v>
      </c>
      <c r="I470">
        <v>1.71606855306018</v>
      </c>
      <c r="J470">
        <f>(Table2[[#This Row],[1M Return vs Nifty]]-AVERAGE(Table2[1M Return vs Nifty]))/_xlfn.STDEV.P(Table2[1M Return vs Nifty])</f>
        <v>-0.32449027277327425</v>
      </c>
      <c r="K470">
        <v>-26.350052550400498</v>
      </c>
      <c r="L470">
        <f>(Table2[[#This Row],[6M Return vs Nifty]]-AVERAGE(Table2[6M Return vs Nifty]))/_xlfn.STDEV.P(Table2[6M Return vs Nifty])</f>
        <v>-1.0914003330613915</v>
      </c>
      <c r="M470">
        <v>0.26403101422473002</v>
      </c>
      <c r="N470">
        <f>(Table2[[#This Row],[1W Return vs Nifty]]-AVERAGE(Table2[1W Return vs Nifty]))/_xlfn.STDEV.P(Table2[1W Return vs Nifty])</f>
        <v>-0.14306550085719924</v>
      </c>
      <c r="O470">
        <v>54.35</v>
      </c>
      <c r="P470">
        <v>56.500887011045997</v>
      </c>
      <c r="Q470">
        <v>57.698459543241803</v>
      </c>
      <c r="R470">
        <v>48.730876479412203</v>
      </c>
      <c r="S470" s="1">
        <f>(Table2[[#This Row],[Close Price]]-Table2[[#This Row],[20D EMA]])/Table2[[#This Row],[20D EMA]]</f>
        <v>-5.887764489420428E-3</v>
      </c>
      <c r="T470" s="1">
        <f>(Table2[[#This Row],[Close Price]]-Table2[[#This Row],[50D EMA]])/Table2[[#This Row],[50D EMA]]</f>
        <v>-4.3731826910309107E-2</v>
      </c>
      <c r="U470" s="1">
        <f>(Table2[[#This Row],[Close Price]]-Table2[[#This Row],[200D EMA]])/Table2[[#This Row],[200D EMA]]</f>
        <v>-6.3579852430765416E-2</v>
      </c>
      <c r="V470">
        <v>1.43618437810955</v>
      </c>
      <c r="W470">
        <v>53.45</v>
      </c>
      <c r="X470">
        <v>55.4</v>
      </c>
      <c r="Y470">
        <v>53</v>
      </c>
      <c r="Z470">
        <v>57.1</v>
      </c>
      <c r="AA470">
        <v>53</v>
      </c>
      <c r="AB470">
        <v>57.1</v>
      </c>
      <c r="AC470" s="1">
        <f>(Table2[[#This Row],[Close Price]]/Table2[[#This Row],[Day Low]])-1</f>
        <v>1.0851262862488165E-2</v>
      </c>
      <c r="AD470" s="1">
        <f>(Table2[[#This Row],[Day High]]/Table2[[#This Row],[Close Price]])-1</f>
        <v>2.5356283546178027E-2</v>
      </c>
      <c r="AE470" s="1">
        <f>(Table2[[#This Row],[Close Price]]/Table2[[#This Row],[Current Week Low]])-1</f>
        <v>1.9433962264151061E-2</v>
      </c>
      <c r="AF470" s="1">
        <f>(Table2[[#This Row],[Current Week High]]/Table2[[#This Row],[Close Price]])-1</f>
        <v>5.6820285026836892E-2</v>
      </c>
      <c r="AG470" s="1">
        <f>(Table2[[#This Row],[Close Price]]/Table2[[#This Row],[Current Month Low]])-1</f>
        <v>1.9433962264151061E-2</v>
      </c>
      <c r="AH470" s="1">
        <f>(Table2[[#This Row],[Current Month High]]/Table2[[#This Row],[Close Price]])-1</f>
        <v>5.6820285026836892E-2</v>
      </c>
      <c r="AI470">
        <v>36.035535813436901</v>
      </c>
      <c r="AJ470">
        <v>26.385964912280699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-0.15</v>
      </c>
      <c r="AM470" t="s">
        <v>3216</v>
      </c>
      <c r="AN470">
        <v>7.07</v>
      </c>
      <c r="AO470" t="s">
        <v>3215</v>
      </c>
      <c r="AP470">
        <v>0.117618164257159</v>
      </c>
      <c r="AQ470">
        <f>(Table2[[#This Row],[Sharpe Ratio]]-AVERAGE(Table2[Sharpe Ratio]))/_xlfn.STDEV.P(Table2[Sharpe Ratio])</f>
        <v>0.68576239613789292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457</v>
      </c>
      <c r="AT470">
        <f>_xlfn.RANK.AVG(Table2[[#This Row],[6M Return vs Nifty Z-Score]],Table2[6M Return vs Nifty Z-Score])</f>
        <v>686</v>
      </c>
      <c r="AU470">
        <f>_xlfn.RANK.AVG(Table2[[#This Row],[Sharpe Ratio Z-Score]],Table2[Sharpe Ratio Z-Score])</f>
        <v>173</v>
      </c>
      <c r="AV470">
        <f>(Table2[[#This Row],[Rank 1Y]]+Table2[[#This Row],[Rank 6M]]+Table2[[#This Row],[Rank Sharpe]])/3</f>
        <v>438.66666666666669</v>
      </c>
    </row>
    <row r="471" spans="1:48" x14ac:dyDescent="0.3">
      <c r="A471" t="s">
        <v>1395</v>
      </c>
      <c r="B471" t="s">
        <v>1396</v>
      </c>
      <c r="C471" t="s">
        <v>3156</v>
      </c>
      <c r="D471" t="s">
        <v>21</v>
      </c>
      <c r="E471">
        <v>7825.1103328720001</v>
      </c>
      <c r="F471">
        <v>28.18</v>
      </c>
      <c r="G471">
        <v>22.187212437173901</v>
      </c>
      <c r="H471">
        <f>(Table2[[#This Row],[1Y Return vs Nifty]]-AVERAGE(Table2[1Y Return vs Nifty]))/_xlfn.STDEV.P(Table2[1Y Return vs Nifty])</f>
        <v>2.3690827191611835E-2</v>
      </c>
      <c r="I471">
        <v>5.1305789667090602</v>
      </c>
      <c r="J471">
        <f>(Table2[[#This Row],[1M Return vs Nifty]]-AVERAGE(Table2[1M Return vs Nifty]))/_xlfn.STDEV.P(Table2[1M Return vs Nifty])</f>
        <v>7.2879114728003633E-3</v>
      </c>
      <c r="K471">
        <v>-16.870605408834098</v>
      </c>
      <c r="L471">
        <f>(Table2[[#This Row],[6M Return vs Nifty]]-AVERAGE(Table2[6M Return vs Nifty]))/_xlfn.STDEV.P(Table2[6M Return vs Nifty])</f>
        <v>-0.77949785023076712</v>
      </c>
      <c r="M471">
        <v>-2.1806516705269399</v>
      </c>
      <c r="N471">
        <f>(Table2[[#This Row],[1W Return vs Nifty]]-AVERAGE(Table2[1W Return vs Nifty]))/_xlfn.STDEV.P(Table2[1W Return vs Nifty])</f>
        <v>-0.77175713807304069</v>
      </c>
      <c r="O471">
        <v>28.32</v>
      </c>
      <c r="P471">
        <v>28.5564837372558</v>
      </c>
      <c r="Q471">
        <v>28.108313037708601</v>
      </c>
      <c r="R471">
        <v>48.447954731519403</v>
      </c>
      <c r="S471" s="1">
        <f>(Table2[[#This Row],[Close Price]]-Table2[[#This Row],[20D EMA]])/Table2[[#This Row],[20D EMA]]</f>
        <v>-4.9435028248587774E-3</v>
      </c>
      <c r="T471" s="1">
        <f>(Table2[[#This Row],[Close Price]]-Table2[[#This Row],[50D EMA]])/Table2[[#This Row],[50D EMA]]</f>
        <v>-1.3183826857668259E-2</v>
      </c>
      <c r="U471" s="1">
        <f>(Table2[[#This Row],[Close Price]]-Table2[[#This Row],[200D EMA]])/Table2[[#This Row],[200D EMA]]</f>
        <v>2.5503829488175574E-3</v>
      </c>
      <c r="V471">
        <v>0.45626412739060701</v>
      </c>
      <c r="W471">
        <v>28</v>
      </c>
      <c r="X471">
        <v>28.87</v>
      </c>
      <c r="Y471">
        <v>27.76</v>
      </c>
      <c r="Z471">
        <v>29.27</v>
      </c>
      <c r="AA471">
        <v>27.76</v>
      </c>
      <c r="AB471">
        <v>29.5</v>
      </c>
      <c r="AC471" s="1">
        <f>(Table2[[#This Row],[Close Price]]/Table2[[#This Row],[Day Low]])-1</f>
        <v>6.4285714285714501E-3</v>
      </c>
      <c r="AD471" s="1">
        <f>(Table2[[#This Row],[Day High]]/Table2[[#This Row],[Close Price]])-1</f>
        <v>2.448545067423713E-2</v>
      </c>
      <c r="AE471" s="1">
        <f>(Table2[[#This Row],[Close Price]]/Table2[[#This Row],[Current Week Low]])-1</f>
        <v>1.5129682997118143E-2</v>
      </c>
      <c r="AF471" s="1">
        <f>(Table2[[#This Row],[Current Week High]]/Table2[[#This Row],[Close Price]])-1</f>
        <v>3.867991483321509E-2</v>
      </c>
      <c r="AG471" s="1">
        <f>(Table2[[#This Row],[Close Price]]/Table2[[#This Row],[Current Month Low]])-1</f>
        <v>1.5129682997118143E-2</v>
      </c>
      <c r="AH471" s="1">
        <f>(Table2[[#This Row],[Current Month High]]/Table2[[#This Row],[Close Price]])-1</f>
        <v>4.6841731724627467E-2</v>
      </c>
      <c r="AI471">
        <v>43.728861944958702</v>
      </c>
      <c r="AJ471">
        <v>49.719319074639799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-0.13</v>
      </c>
      <c r="AM471" t="s">
        <v>3216</v>
      </c>
      <c r="AN471">
        <v>2.4700000000000002</v>
      </c>
      <c r="AO471" t="s">
        <v>3215</v>
      </c>
      <c r="AP471">
        <v>3.3091114613191003E-2</v>
      </c>
      <c r="AQ471">
        <f>(Table2[[#This Row],[Sharpe Ratio]]-AVERAGE(Table2[Sharpe Ratio]))/_xlfn.STDEV.P(Table2[Sharpe Ratio])</f>
        <v>-0.32364061579340103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290</v>
      </c>
      <c r="AT471">
        <f>_xlfn.RANK.AVG(Table2[[#This Row],[6M Return vs Nifty Z-Score]],Table2[6M Return vs Nifty Z-Score])</f>
        <v>599</v>
      </c>
      <c r="AU471">
        <f>_xlfn.RANK.AVG(Table2[[#This Row],[Sharpe Ratio Z-Score]],Table2[Sharpe Ratio Z-Score])</f>
        <v>427</v>
      </c>
      <c r="AV471">
        <f>(Table2[[#This Row],[Rank 1Y]]+Table2[[#This Row],[Rank 6M]]+Table2[[#This Row],[Rank Sharpe]])/3</f>
        <v>438.66666666666669</v>
      </c>
    </row>
    <row r="472" spans="1:48" x14ac:dyDescent="0.3">
      <c r="A472" t="s">
        <v>663</v>
      </c>
      <c r="B472" t="s">
        <v>664</v>
      </c>
      <c r="C472" t="s">
        <v>3156</v>
      </c>
      <c r="D472" t="s">
        <v>512</v>
      </c>
      <c r="E472">
        <v>27405.89475472</v>
      </c>
      <c r="F472">
        <v>843.2</v>
      </c>
      <c r="G472">
        <v>7.3066557948080497</v>
      </c>
      <c r="H472">
        <f>(Table2[[#This Row],[1Y Return vs Nifty]]-AVERAGE(Table2[1Y Return vs Nifty]))/_xlfn.STDEV.P(Table2[1Y Return vs Nifty])</f>
        <v>-0.24774065560824626</v>
      </c>
      <c r="I472">
        <v>1.8592277832286299</v>
      </c>
      <c r="J472">
        <f>(Table2[[#This Row],[1M Return vs Nifty]]-AVERAGE(Table2[1M Return vs Nifty]))/_xlfn.STDEV.P(Table2[1M Return vs Nifty])</f>
        <v>-0.31057990095144783</v>
      </c>
      <c r="K472">
        <v>6.5703371441275804</v>
      </c>
      <c r="L472">
        <f>(Table2[[#This Row],[6M Return vs Nifty]]-AVERAGE(Table2[6M Return vs Nifty]))/_xlfn.STDEV.P(Table2[6M Return vs Nifty])</f>
        <v>-8.2199399294861589E-3</v>
      </c>
      <c r="M472">
        <v>-1.1093808871026301</v>
      </c>
      <c r="N472">
        <f>(Table2[[#This Row],[1W Return vs Nifty]]-AVERAGE(Table2[1W Return vs Nifty]))/_xlfn.STDEV.P(Table2[1W Return vs Nifty])</f>
        <v>-0.49626167727832399</v>
      </c>
      <c r="O472">
        <v>856.84</v>
      </c>
      <c r="P472">
        <v>847.20243415047901</v>
      </c>
      <c r="Q472">
        <v>782.46883498035402</v>
      </c>
      <c r="R472">
        <v>39.727819792109798</v>
      </c>
      <c r="S472" s="1">
        <f>(Table2[[#This Row],[Close Price]]-Table2[[#This Row],[20D EMA]])/Table2[[#This Row],[20D EMA]]</f>
        <v>-1.5918958031837901E-2</v>
      </c>
      <c r="T472" s="1">
        <f>(Table2[[#This Row],[Close Price]]-Table2[[#This Row],[50D EMA]])/Table2[[#This Row],[50D EMA]]</f>
        <v>-4.724294913638143E-3</v>
      </c>
      <c r="U472" s="1">
        <f>(Table2[[#This Row],[Close Price]]-Table2[[#This Row],[200D EMA]])/Table2[[#This Row],[200D EMA]]</f>
        <v>7.7614803688853429E-2</v>
      </c>
      <c r="V472">
        <v>0.496472011572266</v>
      </c>
      <c r="W472">
        <v>837</v>
      </c>
      <c r="X472">
        <v>855.15</v>
      </c>
      <c r="Y472">
        <v>837</v>
      </c>
      <c r="Z472">
        <v>875.85</v>
      </c>
      <c r="AA472">
        <v>837</v>
      </c>
      <c r="AB472">
        <v>875.85</v>
      </c>
      <c r="AC472" s="1">
        <f>(Table2[[#This Row],[Close Price]]/Table2[[#This Row],[Day Low]])-1</f>
        <v>7.4074074074075291E-3</v>
      </c>
      <c r="AD472" s="1">
        <f>(Table2[[#This Row],[Day High]]/Table2[[#This Row],[Close Price]])-1</f>
        <v>1.4172201138519913E-2</v>
      </c>
      <c r="AE472" s="1">
        <f>(Table2[[#This Row],[Close Price]]/Table2[[#This Row],[Current Week Low]])-1</f>
        <v>7.4074074074075291E-3</v>
      </c>
      <c r="AF472" s="1">
        <f>(Table2[[#This Row],[Current Week High]]/Table2[[#This Row],[Close Price]])-1</f>
        <v>3.8721537001897399E-2</v>
      </c>
      <c r="AG472" s="1">
        <f>(Table2[[#This Row],[Close Price]]/Table2[[#This Row],[Current Month Low]])-1</f>
        <v>7.4074074074075291E-3</v>
      </c>
      <c r="AH472" s="1">
        <f>(Table2[[#This Row],[Current Month High]]/Table2[[#This Row],[Close Price]])-1</f>
        <v>3.8721537001897399E-2</v>
      </c>
      <c r="AI472">
        <v>9.3987191650853799</v>
      </c>
      <c r="AJ472">
        <v>31.729417278550201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0.03</v>
      </c>
      <c r="AM472" t="s">
        <v>3215</v>
      </c>
      <c r="AN472">
        <v>0.76</v>
      </c>
      <c r="AO472" t="s">
        <v>3215</v>
      </c>
      <c r="AP472">
        <v>-3.0283095739731002E-2</v>
      </c>
      <c r="AQ472">
        <f>(Table2[[#This Row],[Sharpe Ratio]]-AVERAGE(Table2[Sharpe Ratio]))/_xlfn.STDEV.P(Table2[Sharpe Ratio])</f>
        <v>-1.0804411793816497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-2.1432433531491539</v>
      </c>
      <c r="AS472">
        <f>_xlfn.RANK.AVG(Table2[[#This Row],[1Y Return vs Nifty Z-Score]],Table2[1Y Return vs Nifty Z-Score])</f>
        <v>383</v>
      </c>
      <c r="AT472">
        <f>_xlfn.RANK.AVG(Table2[[#This Row],[6M Return vs Nifty Z-Score]],Table2[6M Return vs Nifty Z-Score])</f>
        <v>307</v>
      </c>
      <c r="AU472">
        <f>_xlfn.RANK.AVG(Table2[[#This Row],[Sharpe Ratio Z-Score]],Table2[Sharpe Ratio Z-Score])</f>
        <v>629</v>
      </c>
      <c r="AV472">
        <f>(Table2[[#This Row],[Rank 1Y]]+Table2[[#This Row],[Rank 6M]]+Table2[[#This Row],[Rank Sharpe]])/3</f>
        <v>439.66666666666669</v>
      </c>
    </row>
    <row r="473" spans="1:48" x14ac:dyDescent="0.3">
      <c r="A473" t="s">
        <v>411</v>
      </c>
      <c r="B473" t="s">
        <v>412</v>
      </c>
      <c r="C473" t="s">
        <v>3156</v>
      </c>
      <c r="D473" t="s">
        <v>34</v>
      </c>
      <c r="E473">
        <v>54375.697784447999</v>
      </c>
      <c r="F473">
        <v>45.48</v>
      </c>
      <c r="G473">
        <v>-2.7548527085239001</v>
      </c>
      <c r="H473">
        <f>(Table2[[#This Row],[1Y Return vs Nifty]]-AVERAGE(Table2[1Y Return vs Nifty]))/_xlfn.STDEV.P(Table2[1Y Return vs Nifty])</f>
        <v>-0.43126941988090922</v>
      </c>
      <c r="I473">
        <v>7.3778029282209996</v>
      </c>
      <c r="J473">
        <f>(Table2[[#This Row],[1M Return vs Nifty]]-AVERAGE(Table2[1M Return vs Nifty]))/_xlfn.STDEV.P(Table2[1M Return vs Nifty])</f>
        <v>0.22564421888495023</v>
      </c>
      <c r="K473">
        <v>-22.947423632876699</v>
      </c>
      <c r="L473">
        <f>(Table2[[#This Row],[6M Return vs Nifty]]-AVERAGE(Table2[6M Return vs Nifty]))/_xlfn.STDEV.P(Table2[6M Return vs Nifty])</f>
        <v>-0.97944354996237371</v>
      </c>
      <c r="M473">
        <v>1.07295541156545</v>
      </c>
      <c r="N473">
        <f>(Table2[[#This Row],[1W Return vs Nifty]]-AVERAGE(Table2[1W Return vs Nifty]))/_xlfn.STDEV.P(Table2[1W Return vs Nifty])</f>
        <v>6.4963134891752747E-2</v>
      </c>
      <c r="O473">
        <v>45.81</v>
      </c>
      <c r="P473">
        <v>47.251617302884704</v>
      </c>
      <c r="Q473">
        <v>48.669500556661497</v>
      </c>
      <c r="R473">
        <v>47.267898781899802</v>
      </c>
      <c r="S473" s="1">
        <f>(Table2[[#This Row],[Close Price]]-Table2[[#This Row],[20D EMA]])/Table2[[#This Row],[20D EMA]]</f>
        <v>-7.2036673215456317E-3</v>
      </c>
      <c r="T473" s="1">
        <f>(Table2[[#This Row],[Close Price]]-Table2[[#This Row],[50D EMA]])/Table2[[#This Row],[50D EMA]]</f>
        <v>-3.7493262749686868E-2</v>
      </c>
      <c r="U473" s="1">
        <f>(Table2[[#This Row],[Close Price]]-Table2[[#This Row],[200D EMA]])/Table2[[#This Row],[200D EMA]]</f>
        <v>-6.5533866593684334E-2</v>
      </c>
      <c r="V473">
        <v>0.99999256268235703</v>
      </c>
      <c r="W473">
        <v>45.25</v>
      </c>
      <c r="X473">
        <v>46.59</v>
      </c>
      <c r="Y473">
        <v>44.97</v>
      </c>
      <c r="Z473">
        <v>47.79</v>
      </c>
      <c r="AA473">
        <v>44.97</v>
      </c>
      <c r="AB473">
        <v>47.79</v>
      </c>
      <c r="AC473" s="1">
        <f>(Table2[[#This Row],[Close Price]]/Table2[[#This Row],[Day Low]])-1</f>
        <v>5.0828729281766627E-3</v>
      </c>
      <c r="AD473" s="1">
        <f>(Table2[[#This Row],[Day High]]/Table2[[#This Row],[Close Price]])-1</f>
        <v>2.4406332453825952E-2</v>
      </c>
      <c r="AE473" s="1">
        <f>(Table2[[#This Row],[Close Price]]/Table2[[#This Row],[Current Week Low]])-1</f>
        <v>1.1340893929286056E-2</v>
      </c>
      <c r="AF473" s="1">
        <f>(Table2[[#This Row],[Current Week High]]/Table2[[#This Row],[Close Price]])-1</f>
        <v>5.0791556728232212E-2</v>
      </c>
      <c r="AG473" s="1">
        <f>(Table2[[#This Row],[Close Price]]/Table2[[#This Row],[Current Month Low]])-1</f>
        <v>1.1340893929286056E-2</v>
      </c>
      <c r="AH473" s="1">
        <f>(Table2[[#This Row],[Current Month High]]/Table2[[#This Row],[Close Price]])-1</f>
        <v>5.0791556728232212E-2</v>
      </c>
      <c r="AI473">
        <v>55.343007915567298</v>
      </c>
      <c r="AJ473">
        <v>23.9237057220708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-0.14000000000000001</v>
      </c>
      <c r="AM473" t="s">
        <v>3216</v>
      </c>
      <c r="AN473">
        <v>4.46</v>
      </c>
      <c r="AO473" t="s">
        <v>3215</v>
      </c>
      <c r="AP473">
        <v>0.112503807106573</v>
      </c>
      <c r="AQ473">
        <f>(Table2[[#This Row],[Sharpe Ratio]]-AVERAGE(Table2[Sharpe Ratio]))/_xlfn.STDEV.P(Table2[Sharpe Ratio])</f>
        <v>0.62468789355394694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472</v>
      </c>
      <c r="AT473">
        <f>_xlfn.RANK.AVG(Table2[[#This Row],[6M Return vs Nifty Z-Score]],Table2[6M Return vs Nifty Z-Score])</f>
        <v>664</v>
      </c>
      <c r="AU473">
        <f>_xlfn.RANK.AVG(Table2[[#This Row],[Sharpe Ratio Z-Score]],Table2[Sharpe Ratio Z-Score])</f>
        <v>184</v>
      </c>
      <c r="AV473">
        <f>(Table2[[#This Row],[Rank 1Y]]+Table2[[#This Row],[Rank 6M]]+Table2[[#This Row],[Rank Sharpe]])/3</f>
        <v>440</v>
      </c>
    </row>
    <row r="474" spans="1:48" x14ac:dyDescent="0.3">
      <c r="A474" t="s">
        <v>705</v>
      </c>
      <c r="B474" t="s">
        <v>706</v>
      </c>
      <c r="C474" t="s">
        <v>3160</v>
      </c>
      <c r="D474" t="s">
        <v>231</v>
      </c>
      <c r="E474">
        <v>25491.89014372</v>
      </c>
      <c r="F474">
        <v>3060.2</v>
      </c>
      <c r="G474">
        <v>-9.7732489394248105</v>
      </c>
      <c r="H474">
        <f>(Table2[[#This Row],[1Y Return vs Nifty]]-AVERAGE(Table2[1Y Return vs Nifty]))/_xlfn.STDEV.P(Table2[1Y Return vs Nifty])</f>
        <v>-0.55928974476624849</v>
      </c>
      <c r="I474">
        <v>-7.5295015128023097</v>
      </c>
      <c r="J474">
        <f>(Table2[[#This Row],[1M Return vs Nifty]]-AVERAGE(Table2[1M Return vs Nifty]))/_xlfn.STDEV.P(Table2[1M Return vs Nifty])</f>
        <v>-1.2228558002322134</v>
      </c>
      <c r="K474">
        <v>23.1055920875447</v>
      </c>
      <c r="L474">
        <f>(Table2[[#This Row],[6M Return vs Nifty]]-AVERAGE(Table2[6M Return vs Nifty]))/_xlfn.STDEV.P(Table2[6M Return vs Nifty])</f>
        <v>0.53583996082934027</v>
      </c>
      <c r="M474">
        <v>-0.58732709690680796</v>
      </c>
      <c r="N474">
        <f>(Table2[[#This Row],[1W Return vs Nifty]]-AVERAGE(Table2[1W Return vs Nifty]))/_xlfn.STDEV.P(Table2[1W Return vs Nifty])</f>
        <v>-0.36200668618270604</v>
      </c>
      <c r="O474">
        <v>3165.64</v>
      </c>
      <c r="P474">
        <v>3221.8798491077</v>
      </c>
      <c r="Q474">
        <v>2920.2112030008898</v>
      </c>
      <c r="R474">
        <v>34.904548867421497</v>
      </c>
      <c r="S474" s="1">
        <f>(Table2[[#This Row],[Close Price]]-Table2[[#This Row],[20D EMA]])/Table2[[#This Row],[20D EMA]]</f>
        <v>-3.3307640793015014E-2</v>
      </c>
      <c r="T474" s="1">
        <f>(Table2[[#This Row],[Close Price]]-Table2[[#This Row],[50D EMA]])/Table2[[#This Row],[50D EMA]]</f>
        <v>-5.0181836902601272E-2</v>
      </c>
      <c r="U474" s="1">
        <f>(Table2[[#This Row],[Close Price]]-Table2[[#This Row],[200D EMA]])/Table2[[#This Row],[200D EMA]]</f>
        <v>4.7937901496732042E-2</v>
      </c>
      <c r="V474">
        <v>0.79329582622750705</v>
      </c>
      <c r="W474">
        <v>3045.2</v>
      </c>
      <c r="X474">
        <v>3101.45</v>
      </c>
      <c r="Y474">
        <v>3041.45</v>
      </c>
      <c r="Z474">
        <v>3124</v>
      </c>
      <c r="AA474">
        <v>3041.45</v>
      </c>
      <c r="AB474">
        <v>3148.45</v>
      </c>
      <c r="AC474" s="1">
        <f>(Table2[[#This Row],[Close Price]]/Table2[[#This Row],[Day Low]])-1</f>
        <v>4.9257848417181282E-3</v>
      </c>
      <c r="AD474" s="1">
        <f>(Table2[[#This Row],[Day High]]/Table2[[#This Row],[Close Price]])-1</f>
        <v>1.3479511143062561E-2</v>
      </c>
      <c r="AE474" s="1">
        <f>(Table2[[#This Row],[Close Price]]/Table2[[#This Row],[Current Week Low]])-1</f>
        <v>6.1648226996990907E-3</v>
      </c>
      <c r="AF474" s="1">
        <f>(Table2[[#This Row],[Current Week High]]/Table2[[#This Row],[Close Price]])-1</f>
        <v>2.0848310567936901E-2</v>
      </c>
      <c r="AG474" s="1">
        <f>(Table2[[#This Row],[Close Price]]/Table2[[#This Row],[Current Month Low]])-1</f>
        <v>6.1648226996990907E-3</v>
      </c>
      <c r="AH474" s="1">
        <f>(Table2[[#This Row],[Current Month High]]/Table2[[#This Row],[Close Price]])-1</f>
        <v>2.8837984445461151E-2</v>
      </c>
      <c r="AI474">
        <v>19.402326645317199</v>
      </c>
      <c r="AJ474">
        <v>57.4419920769665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-7.0000000000000007E-2</v>
      </c>
      <c r="AM474" t="s">
        <v>3216</v>
      </c>
      <c r="AN474">
        <v>-6</v>
      </c>
      <c r="AO474" t="s">
        <v>3216</v>
      </c>
      <c r="AP474">
        <v>-3.8491045733304002E-2</v>
      </c>
      <c r="AQ474">
        <f>(Table2[[#This Row],[Sharpe Ratio]]-AVERAGE(Table2[Sharpe Ratio]))/_xlfn.STDEV.P(Table2[Sharpe Ratio])</f>
        <v>-1.1784586717724452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513</v>
      </c>
      <c r="AT474">
        <f>_xlfn.RANK.AVG(Table2[[#This Row],[6M Return vs Nifty Z-Score]],Table2[6M Return vs Nifty Z-Score])</f>
        <v>156</v>
      </c>
      <c r="AU474">
        <f>_xlfn.RANK.AVG(Table2[[#This Row],[Sharpe Ratio Z-Score]],Table2[Sharpe Ratio Z-Score])</f>
        <v>652</v>
      </c>
      <c r="AV474">
        <f>(Table2[[#This Row],[Rank 1Y]]+Table2[[#This Row],[Rank 6M]]+Table2[[#This Row],[Rank Sharpe]])/3</f>
        <v>440.33333333333331</v>
      </c>
    </row>
    <row r="475" spans="1:48" x14ac:dyDescent="0.3">
      <c r="A475" t="s">
        <v>678</v>
      </c>
      <c r="B475" t="s">
        <v>679</v>
      </c>
      <c r="C475" t="s">
        <v>3165</v>
      </c>
      <c r="D475" t="s">
        <v>253</v>
      </c>
      <c r="E475">
        <v>27141.460095120001</v>
      </c>
      <c r="F475">
        <v>1425.9</v>
      </c>
      <c r="G475">
        <v>9.0835911345638092</v>
      </c>
      <c r="H475">
        <f>(Table2[[#This Row],[1Y Return vs Nifty]]-AVERAGE(Table2[1Y Return vs Nifty]))/_xlfn.STDEV.P(Table2[1Y Return vs Nifty])</f>
        <v>-0.2153281453976946</v>
      </c>
      <c r="I475">
        <v>4.7944813855478596</v>
      </c>
      <c r="J475">
        <f>(Table2[[#This Row],[1M Return vs Nifty]]-AVERAGE(Table2[1M Return vs Nifty]))/_xlfn.STDEV.P(Table2[1M Return vs Nifty])</f>
        <v>-2.5369726577275754E-2</v>
      </c>
      <c r="K475">
        <v>-13.142818588897001</v>
      </c>
      <c r="L475">
        <f>(Table2[[#This Row],[6M Return vs Nifty]]-AVERAGE(Table2[6M Return vs Nifty]))/_xlfn.STDEV.P(Table2[6M Return vs Nifty])</f>
        <v>-0.65684238865819145</v>
      </c>
      <c r="M475">
        <v>3.9754494208151199</v>
      </c>
      <c r="N475">
        <f>(Table2[[#This Row],[1W Return vs Nifty]]-AVERAGE(Table2[1W Return vs Nifty]))/_xlfn.STDEV.P(Table2[1W Return vs Nifty])</f>
        <v>0.81138872299203679</v>
      </c>
      <c r="O475">
        <v>1426.95</v>
      </c>
      <c r="P475">
        <v>1467.6662857646299</v>
      </c>
      <c r="Q475">
        <v>1438.82496503228</v>
      </c>
      <c r="R475">
        <v>51.8284416318956</v>
      </c>
      <c r="S475" s="1">
        <f>(Table2[[#This Row],[Close Price]]-Table2[[#This Row],[20D EMA]])/Table2[[#This Row],[20D EMA]]</f>
        <v>-7.3583517292123376E-4</v>
      </c>
      <c r="T475" s="1">
        <f>(Table2[[#This Row],[Close Price]]-Table2[[#This Row],[50D EMA]])/Table2[[#This Row],[50D EMA]]</f>
        <v>-2.8457617490934124E-2</v>
      </c>
      <c r="U475" s="1">
        <f>(Table2[[#This Row],[Close Price]]-Table2[[#This Row],[200D EMA]])/Table2[[#This Row],[200D EMA]]</f>
        <v>-8.9830002581238032E-3</v>
      </c>
      <c r="V475">
        <v>0.69082579928674204</v>
      </c>
      <c r="W475">
        <v>1398.65</v>
      </c>
      <c r="X475">
        <v>1435.5</v>
      </c>
      <c r="Y475">
        <v>1358.1</v>
      </c>
      <c r="Z475">
        <v>1462</v>
      </c>
      <c r="AA475">
        <v>1358.1</v>
      </c>
      <c r="AB475">
        <v>1462</v>
      </c>
      <c r="AC475" s="1">
        <f>(Table2[[#This Row],[Close Price]]/Table2[[#This Row],[Day Low]])-1</f>
        <v>1.9483072963214498E-2</v>
      </c>
      <c r="AD475" s="1">
        <f>(Table2[[#This Row],[Day High]]/Table2[[#This Row],[Close Price]])-1</f>
        <v>6.7325899431938119E-3</v>
      </c>
      <c r="AE475" s="1">
        <f>(Table2[[#This Row],[Close Price]]/Table2[[#This Row],[Current Week Low]])-1</f>
        <v>4.9922686105588809E-2</v>
      </c>
      <c r="AF475" s="1">
        <f>(Table2[[#This Row],[Current Week High]]/Table2[[#This Row],[Close Price]])-1</f>
        <v>2.5317343432218253E-2</v>
      </c>
      <c r="AG475" s="1">
        <f>(Table2[[#This Row],[Close Price]]/Table2[[#This Row],[Current Month Low]])-1</f>
        <v>4.9922686105588809E-2</v>
      </c>
      <c r="AH475" s="1">
        <f>(Table2[[#This Row],[Current Month High]]/Table2[[#This Row],[Close Price]])-1</f>
        <v>2.5317343432218253E-2</v>
      </c>
      <c r="AI475">
        <v>29.1219580615751</v>
      </c>
      <c r="AJ475">
        <v>39.030811232449302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-0.04</v>
      </c>
      <c r="AM475" t="s">
        <v>3216</v>
      </c>
      <c r="AN475">
        <v>1.74</v>
      </c>
      <c r="AO475" t="s">
        <v>3215</v>
      </c>
      <c r="AP475">
        <v>4.5227632757356001E-2</v>
      </c>
      <c r="AQ475">
        <f>(Table2[[#This Row],[Sharpe Ratio]]-AVERAGE(Table2[Sharpe Ratio]))/_xlfn.STDEV.P(Table2[Sharpe Ratio])</f>
        <v>-0.17870904630553619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368</v>
      </c>
      <c r="AT475">
        <f>_xlfn.RANK.AVG(Table2[[#This Row],[6M Return vs Nifty Z-Score]],Table2[6M Return vs Nifty Z-Score])</f>
        <v>558</v>
      </c>
      <c r="AU475">
        <f>_xlfn.RANK.AVG(Table2[[#This Row],[Sharpe Ratio Z-Score]],Table2[Sharpe Ratio Z-Score])</f>
        <v>396</v>
      </c>
      <c r="AV475">
        <f>(Table2[[#This Row],[Rank 1Y]]+Table2[[#This Row],[Rank 6M]]+Table2[[#This Row],[Rank Sharpe]])/3</f>
        <v>440.66666666666669</v>
      </c>
    </row>
    <row r="476" spans="1:48" x14ac:dyDescent="0.3">
      <c r="A476" t="s">
        <v>1302</v>
      </c>
      <c r="B476" t="s">
        <v>1303</v>
      </c>
      <c r="C476" t="s">
        <v>3166</v>
      </c>
      <c r="D476" t="s">
        <v>85</v>
      </c>
      <c r="E476">
        <v>8855.6522713800005</v>
      </c>
      <c r="F476">
        <v>183.18</v>
      </c>
      <c r="G476">
        <v>13.2225795667678</v>
      </c>
      <c r="H476">
        <f>(Table2[[#This Row],[1Y Return vs Nifty]]-AVERAGE(Table2[1Y Return vs Nifty]))/_xlfn.STDEV.P(Table2[1Y Return vs Nifty])</f>
        <v>-0.13983017886020274</v>
      </c>
      <c r="I476">
        <v>-3.7377445977802002</v>
      </c>
      <c r="J476">
        <f>(Table2[[#This Row],[1M Return vs Nifty]]-AVERAGE(Table2[1M Return vs Nifty]))/_xlfn.STDEV.P(Table2[1M Return vs Nifty])</f>
        <v>-0.85442165537214243</v>
      </c>
      <c r="K476">
        <v>-18.569583418099899</v>
      </c>
      <c r="L476">
        <f>(Table2[[#This Row],[6M Return vs Nifty]]-AVERAGE(Table2[6M Return vs Nifty]))/_xlfn.STDEV.P(Table2[6M Return vs Nifty])</f>
        <v>-0.83539936552494609</v>
      </c>
      <c r="M476">
        <v>-4.6025051524231797</v>
      </c>
      <c r="N476">
        <f>(Table2[[#This Row],[1W Return vs Nifty]]-AVERAGE(Table2[1W Return vs Nifty]))/_xlfn.STDEV.P(Table2[1W Return vs Nifty])</f>
        <v>-1.3945778583764197</v>
      </c>
      <c r="O476">
        <v>198.37</v>
      </c>
      <c r="P476">
        <v>207.83970724302199</v>
      </c>
      <c r="Q476">
        <v>200.537911648082</v>
      </c>
      <c r="R476">
        <v>22.924332149825201</v>
      </c>
      <c r="S476" s="1">
        <f>(Table2[[#This Row],[Close Price]]-Table2[[#This Row],[20D EMA]])/Table2[[#This Row],[20D EMA]]</f>
        <v>-7.6574078741745211E-2</v>
      </c>
      <c r="T476" s="1">
        <f>(Table2[[#This Row],[Close Price]]-Table2[[#This Row],[50D EMA]])/Table2[[#This Row],[50D EMA]]</f>
        <v>-0.11864771929354181</v>
      </c>
      <c r="U476" s="1">
        <f>(Table2[[#This Row],[Close Price]]-Table2[[#This Row],[200D EMA]])/Table2[[#This Row],[200D EMA]]</f>
        <v>-8.6556758796525593E-2</v>
      </c>
      <c r="V476">
        <v>0.48833447945369302</v>
      </c>
      <c r="W476">
        <v>182.41</v>
      </c>
      <c r="X476">
        <v>189.9</v>
      </c>
      <c r="Y476">
        <v>182.41</v>
      </c>
      <c r="Z476">
        <v>201.45</v>
      </c>
      <c r="AA476">
        <v>182.41</v>
      </c>
      <c r="AB476">
        <v>201.45</v>
      </c>
      <c r="AC476" s="1">
        <f>(Table2[[#This Row],[Close Price]]/Table2[[#This Row],[Day Low]])-1</f>
        <v>4.221259799353172E-3</v>
      </c>
      <c r="AD476" s="1">
        <f>(Table2[[#This Row],[Day High]]/Table2[[#This Row],[Close Price]])-1</f>
        <v>3.6685227644939422E-2</v>
      </c>
      <c r="AE476" s="1">
        <f>(Table2[[#This Row],[Close Price]]/Table2[[#This Row],[Current Week Low]])-1</f>
        <v>4.221259799353172E-3</v>
      </c>
      <c r="AF476" s="1">
        <f>(Table2[[#This Row],[Current Week High]]/Table2[[#This Row],[Close Price]])-1</f>
        <v>9.9737962659678825E-2</v>
      </c>
      <c r="AG476" s="1">
        <f>(Table2[[#This Row],[Close Price]]/Table2[[#This Row],[Current Month Low]])-1</f>
        <v>4.221259799353172E-3</v>
      </c>
      <c r="AH476" s="1">
        <f>(Table2[[#This Row],[Current Month High]]/Table2[[#This Row],[Close Price]])-1</f>
        <v>9.9737962659678825E-2</v>
      </c>
      <c r="AI476">
        <v>36.854460093896698</v>
      </c>
      <c r="AJ476">
        <v>45.669980119284197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-0.16</v>
      </c>
      <c r="AM476" t="s">
        <v>3216</v>
      </c>
      <c r="AN476">
        <v>-8.31</v>
      </c>
      <c r="AO476" t="s">
        <v>3216</v>
      </c>
      <c r="AP476">
        <v>5.6423236092913998E-2</v>
      </c>
      <c r="AQ476">
        <f>(Table2[[#This Row],[Sharpe Ratio]]-AVERAGE(Table2[Sharpe Ratio]))/_xlfn.STDEV.P(Table2[Sharpe Ratio])</f>
        <v>-4.5013669797068008E-2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339</v>
      </c>
      <c r="AT476">
        <f>_xlfn.RANK.AVG(Table2[[#This Row],[6M Return vs Nifty Z-Score]],Table2[6M Return vs Nifty Z-Score])</f>
        <v>622</v>
      </c>
      <c r="AU476">
        <f>_xlfn.RANK.AVG(Table2[[#This Row],[Sharpe Ratio Z-Score]],Table2[Sharpe Ratio Z-Score])</f>
        <v>362</v>
      </c>
      <c r="AV476">
        <f>(Table2[[#This Row],[Rank 1Y]]+Table2[[#This Row],[Rank 6M]]+Table2[[#This Row],[Rank Sharpe]])/3</f>
        <v>441</v>
      </c>
    </row>
    <row r="477" spans="1:48" x14ac:dyDescent="0.3">
      <c r="A477" t="s">
        <v>2128</v>
      </c>
      <c r="B477" t="s">
        <v>2129</v>
      </c>
      <c r="C477" t="s">
        <v>3158</v>
      </c>
      <c r="D477" t="s">
        <v>541</v>
      </c>
      <c r="E477">
        <v>2867.8758432999998</v>
      </c>
      <c r="F477">
        <v>394.55</v>
      </c>
      <c r="G477">
        <v>-10.329531404697899</v>
      </c>
      <c r="H477">
        <f>(Table2[[#This Row],[1Y Return vs Nifty]]-AVERAGE(Table2[1Y Return vs Nifty]))/_xlfn.STDEV.P(Table2[1Y Return vs Nifty])</f>
        <v>-0.5694367156110588</v>
      </c>
      <c r="I477">
        <v>-1.1800143202979001</v>
      </c>
      <c r="J477">
        <f>(Table2[[#This Row],[1M Return vs Nifty]]-AVERAGE(Table2[1M Return vs Nifty]))/_xlfn.STDEV.P(Table2[1M Return vs Nifty])</f>
        <v>-0.60589433975401852</v>
      </c>
      <c r="K477">
        <v>8.3170357588530592</v>
      </c>
      <c r="L477">
        <f>(Table2[[#This Row],[6M Return vs Nifty]]-AVERAGE(Table2[6M Return vs Nifty]))/_xlfn.STDEV.P(Table2[6M Return vs Nifty])</f>
        <v>4.9251727621757294E-2</v>
      </c>
      <c r="M477">
        <v>-2.3952490234318402</v>
      </c>
      <c r="N477">
        <f>(Table2[[#This Row],[1W Return vs Nifty]]-AVERAGE(Table2[1W Return vs Nifty]))/_xlfn.STDEV.P(Table2[1W Return vs Nifty])</f>
        <v>-0.82694448896380557</v>
      </c>
      <c r="O477">
        <v>406.52</v>
      </c>
      <c r="P477">
        <v>420.15539739896599</v>
      </c>
      <c r="Q477">
        <v>394.76218996904203</v>
      </c>
      <c r="R477">
        <v>42.052364670784101</v>
      </c>
      <c r="S477" s="1">
        <f>(Table2[[#This Row],[Close Price]]-Table2[[#This Row],[20D EMA]])/Table2[[#This Row],[20D EMA]]</f>
        <v>-2.9445045754206364E-2</v>
      </c>
      <c r="T477" s="1">
        <f>(Table2[[#This Row],[Close Price]]-Table2[[#This Row],[50D EMA]])/Table2[[#This Row],[50D EMA]]</f>
        <v>-6.0942683486824085E-2</v>
      </c>
      <c r="U477" s="1">
        <f>(Table2[[#This Row],[Close Price]]-Table2[[#This Row],[200D EMA]])/Table2[[#This Row],[200D EMA]]</f>
        <v>-5.3751340537110549E-4</v>
      </c>
      <c r="V477">
        <v>0.26662879967972403</v>
      </c>
      <c r="W477">
        <v>389.75</v>
      </c>
      <c r="X477">
        <v>398</v>
      </c>
      <c r="Y477">
        <v>385.45</v>
      </c>
      <c r="Z477">
        <v>406.9</v>
      </c>
      <c r="AA477">
        <v>385.45</v>
      </c>
      <c r="AB477">
        <v>408.9</v>
      </c>
      <c r="AC477" s="1">
        <f>(Table2[[#This Row],[Close Price]]/Table2[[#This Row],[Day Low]])-1</f>
        <v>1.2315586914688925E-2</v>
      </c>
      <c r="AD477" s="1">
        <f>(Table2[[#This Row],[Day High]]/Table2[[#This Row],[Close Price]])-1</f>
        <v>8.7441388924089924E-3</v>
      </c>
      <c r="AE477" s="1">
        <f>(Table2[[#This Row],[Close Price]]/Table2[[#This Row],[Current Week Low]])-1</f>
        <v>2.3608768971332239E-2</v>
      </c>
      <c r="AF477" s="1">
        <f>(Table2[[#This Row],[Current Week High]]/Table2[[#This Row],[Close Price]])-1</f>
        <v>3.13014827018121E-2</v>
      </c>
      <c r="AG477" s="1">
        <f>(Table2[[#This Row],[Close Price]]/Table2[[#This Row],[Current Month Low]])-1</f>
        <v>2.3608768971332239E-2</v>
      </c>
      <c r="AH477" s="1">
        <f>(Table2[[#This Row],[Current Month High]]/Table2[[#This Row],[Close Price]])-1</f>
        <v>3.6370548726397001E-2</v>
      </c>
      <c r="AI477">
        <v>27.993917120770401</v>
      </c>
      <c r="AJ477">
        <v>33.7230977800372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-0.12</v>
      </c>
      <c r="AM477" t="s">
        <v>3216</v>
      </c>
      <c r="AN477">
        <v>-1.19</v>
      </c>
      <c r="AO477" t="s">
        <v>3216</v>
      </c>
      <c r="AP477">
        <v>1.1000601242200001E-3</v>
      </c>
      <c r="AQ477">
        <f>(Table2[[#This Row],[Sharpe Ratio]]-AVERAGE(Table2[Sharpe Ratio]))/_xlfn.STDEV.P(Table2[Sharpe Ratio])</f>
        <v>-0.70567059190211845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521</v>
      </c>
      <c r="AT477">
        <f>_xlfn.RANK.AVG(Table2[[#This Row],[6M Return vs Nifty Z-Score]],Table2[6M Return vs Nifty Z-Score])</f>
        <v>291</v>
      </c>
      <c r="AU477">
        <f>_xlfn.RANK.AVG(Table2[[#This Row],[Sharpe Ratio Z-Score]],Table2[Sharpe Ratio Z-Score])</f>
        <v>515</v>
      </c>
      <c r="AV477">
        <f>(Table2[[#This Row],[Rank 1Y]]+Table2[[#This Row],[Rank 6M]]+Table2[[#This Row],[Rank Sharpe]])/3</f>
        <v>442.33333333333331</v>
      </c>
    </row>
    <row r="478" spans="1:48" x14ac:dyDescent="0.3">
      <c r="A478" t="s">
        <v>888</v>
      </c>
      <c r="B478" t="s">
        <v>889</v>
      </c>
      <c r="C478" t="s">
        <v>3165</v>
      </c>
      <c r="D478" t="s">
        <v>253</v>
      </c>
      <c r="E478">
        <v>17359.981830000001</v>
      </c>
      <c r="F478">
        <v>16250.1</v>
      </c>
      <c r="G478">
        <v>1.13757615570411</v>
      </c>
      <c r="H478">
        <f>(Table2[[#This Row],[1Y Return vs Nifty]]-AVERAGE(Table2[1Y Return vs Nifty]))/_xlfn.STDEV.P(Table2[1Y Return vs Nifty])</f>
        <v>-0.36026886770382355</v>
      </c>
      <c r="I478">
        <v>-1.69520159229596</v>
      </c>
      <c r="J478">
        <f>(Table2[[#This Row],[1M Return vs Nifty]]-AVERAGE(Table2[1M Return vs Nifty]))/_xlfn.STDEV.P(Table2[1M Return vs Nifty])</f>
        <v>-0.65595360944227354</v>
      </c>
      <c r="K478">
        <v>-11.023341994283999</v>
      </c>
      <c r="L478">
        <f>(Table2[[#This Row],[6M Return vs Nifty]]-AVERAGE(Table2[6M Return vs Nifty]))/_xlfn.STDEV.P(Table2[6M Return vs Nifty])</f>
        <v>-0.58710519805110772</v>
      </c>
      <c r="M478">
        <v>-2.4839698481917099</v>
      </c>
      <c r="N478">
        <f>(Table2[[#This Row],[1W Return vs Nifty]]-AVERAGE(Table2[1W Return vs Nifty]))/_xlfn.STDEV.P(Table2[1W Return vs Nifty])</f>
        <v>-0.84976055459118915</v>
      </c>
      <c r="O478" t="e">
        <v>#N/A</v>
      </c>
      <c r="P478">
        <v>16421.664680218099</v>
      </c>
      <c r="Q478">
        <v>15664.131516391501</v>
      </c>
      <c r="R478">
        <v>40.080862100229901</v>
      </c>
      <c r="S478" s="1" t="e">
        <f>(Table2[[#This Row],[Close Price]]-Table2[[#This Row],[20D EMA]])/Table2[[#This Row],[20D EMA]]</f>
        <v>#N/A</v>
      </c>
      <c r="T478" s="1">
        <f>(Table2[[#This Row],[Close Price]]-Table2[[#This Row],[50D EMA]])/Table2[[#This Row],[50D EMA]]</f>
        <v>-1.0447459716113237E-2</v>
      </c>
      <c r="U478" s="1">
        <f>(Table2[[#This Row],[Close Price]]-Table2[[#This Row],[200D EMA]])/Table2[[#This Row],[200D EMA]]</f>
        <v>3.7408296974225583E-2</v>
      </c>
      <c r="V478">
        <v>0.88015295727495202</v>
      </c>
      <c r="W478" t="e">
        <v>#N/A</v>
      </c>
      <c r="X478" t="e">
        <v>#N/A</v>
      </c>
      <c r="Y478" t="e">
        <v>#N/A</v>
      </c>
      <c r="Z478" t="e">
        <v>#N/A</v>
      </c>
      <c r="AA478" t="e">
        <v>#N/A</v>
      </c>
      <c r="AB478" t="e">
        <v>#N/A</v>
      </c>
      <c r="AC478" s="1" t="e">
        <f>(Table2[[#This Row],[Close Price]]/Table2[[#This Row],[Day Low]])-1</f>
        <v>#N/A</v>
      </c>
      <c r="AD478" s="1" t="e">
        <f>(Table2[[#This Row],[Day High]]/Table2[[#This Row],[Close Price]])-1</f>
        <v>#N/A</v>
      </c>
      <c r="AE478" s="1" t="e">
        <f>(Table2[[#This Row],[Close Price]]/Table2[[#This Row],[Current Week Low]])-1</f>
        <v>#N/A</v>
      </c>
      <c r="AF478" s="1" t="e">
        <f>(Table2[[#This Row],[Current Week High]]/Table2[[#This Row],[Close Price]])-1</f>
        <v>#N/A</v>
      </c>
      <c r="AG478" s="1" t="e">
        <f>(Table2[[#This Row],[Close Price]]/Table2[[#This Row],[Current Month Low]])-1</f>
        <v>#N/A</v>
      </c>
      <c r="AH478" s="1" t="e">
        <f>(Table2[[#This Row],[Current Month High]]/Table2[[#This Row],[Close Price]])-1</f>
        <v>#N/A</v>
      </c>
      <c r="AI478">
        <v>18.152811367314602</v>
      </c>
      <c r="AJ478">
        <v>27.729262790533099</v>
      </c>
      <c r="AK478" t="e">
        <f>IF(AND(Table2[[#This Row],[20D EMA]]&gt;Table2[[#This Row],[50D EMA]],Table2[[#This Row],[50D EMA]]&gt;Table2[[#This Row],[200D EMA]]),"Uptrend","Downtrend/NoTrend")</f>
        <v>#N/A</v>
      </c>
      <c r="AL478" t="e">
        <v>#N/A</v>
      </c>
      <c r="AM478" t="e">
        <v>#N/A</v>
      </c>
      <c r="AN478" t="e">
        <v>#N/A</v>
      </c>
      <c r="AO478" t="e">
        <v>#N/A</v>
      </c>
      <c r="AP478">
        <v>5.8361273679572001E-2</v>
      </c>
      <c r="AQ478">
        <f>(Table2[[#This Row],[Sharpe Ratio]]-AVERAGE(Table2[Sharpe Ratio]))/_xlfn.STDEV.P(Table2[Sharpe Ratio])</f>
        <v>-2.1870060911527694E-2</v>
      </c>
      <c r="AR478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78">
        <f>_xlfn.RANK.AVG(Table2[[#This Row],[1Y Return vs Nifty Z-Score]],Table2[1Y Return vs Nifty Z-Score])</f>
        <v>440</v>
      </c>
      <c r="AT478">
        <f>_xlfn.RANK.AVG(Table2[[#This Row],[6M Return vs Nifty Z-Score]],Table2[6M Return vs Nifty Z-Score])</f>
        <v>534</v>
      </c>
      <c r="AU478">
        <f>_xlfn.RANK.AVG(Table2[[#This Row],[Sharpe Ratio Z-Score]],Table2[Sharpe Ratio Z-Score])</f>
        <v>355</v>
      </c>
      <c r="AV478">
        <f>(Table2[[#This Row],[Rank 1Y]]+Table2[[#This Row],[Rank 6M]]+Table2[[#This Row],[Rank Sharpe]])/3</f>
        <v>443</v>
      </c>
    </row>
    <row r="479" spans="1:48" x14ac:dyDescent="0.3">
      <c r="A479" t="s">
        <v>1336</v>
      </c>
      <c r="B479" t="s">
        <v>1337</v>
      </c>
      <c r="C479" t="s">
        <v>3170</v>
      </c>
      <c r="D479" t="s">
        <v>289</v>
      </c>
      <c r="E479">
        <v>8390.6138223599992</v>
      </c>
      <c r="F479">
        <v>679.8</v>
      </c>
      <c r="G479">
        <v>5.5979741313995</v>
      </c>
      <c r="H479">
        <f>(Table2[[#This Row],[1Y Return vs Nifty]]-AVERAGE(Table2[1Y Return vs Nifty]))/_xlfn.STDEV.P(Table2[1Y Return vs Nifty])</f>
        <v>-0.27890817229989151</v>
      </c>
      <c r="I479">
        <v>4.7502569843801901</v>
      </c>
      <c r="J479">
        <f>(Table2[[#This Row],[1M Return vs Nifty]]-AVERAGE(Table2[1M Return vs Nifty]))/_xlfn.STDEV.P(Table2[1M Return vs Nifty])</f>
        <v>-2.9666884805327424E-2</v>
      </c>
      <c r="K479">
        <v>-0.28528521336213097</v>
      </c>
      <c r="L479">
        <f>(Table2[[#This Row],[6M Return vs Nifty]]-AVERAGE(Table2[6M Return vs Nifty]))/_xlfn.STDEV.P(Table2[6M Return vs Nifty])</f>
        <v>-0.23379065125019358</v>
      </c>
      <c r="M479">
        <v>5.8987697849797396</v>
      </c>
      <c r="N479">
        <f>(Table2[[#This Row],[1W Return vs Nifty]]-AVERAGE(Table2[1W Return vs Nifty]))/_xlfn.STDEV.P(Table2[1W Return vs Nifty])</f>
        <v>1.3060031922559898</v>
      </c>
      <c r="O479">
        <v>662.54</v>
      </c>
      <c r="P479">
        <v>677.78280862221402</v>
      </c>
      <c r="Q479">
        <v>672.230820020539</v>
      </c>
      <c r="R479">
        <v>62.907365539579096</v>
      </c>
      <c r="S479" s="1">
        <f>(Table2[[#This Row],[Close Price]]-Table2[[#This Row],[20D EMA]])/Table2[[#This Row],[20D EMA]]</f>
        <v>2.6051257282579152E-2</v>
      </c>
      <c r="T479" s="1">
        <f>(Table2[[#This Row],[Close Price]]-Table2[[#This Row],[50D EMA]])/Table2[[#This Row],[50D EMA]]</f>
        <v>2.9761619092795355E-3</v>
      </c>
      <c r="U479" s="1">
        <f>(Table2[[#This Row],[Close Price]]-Table2[[#This Row],[200D EMA]])/Table2[[#This Row],[200D EMA]]</f>
        <v>1.1259793145499771E-2</v>
      </c>
      <c r="V479">
        <v>1.75102142153941</v>
      </c>
      <c r="W479">
        <v>669.1</v>
      </c>
      <c r="X479">
        <v>689.7</v>
      </c>
      <c r="Y479">
        <v>636.1</v>
      </c>
      <c r="Z479">
        <v>699</v>
      </c>
      <c r="AA479">
        <v>636.1</v>
      </c>
      <c r="AB479">
        <v>699</v>
      </c>
      <c r="AC479" s="1">
        <f>(Table2[[#This Row],[Close Price]]/Table2[[#This Row],[Day Low]])-1</f>
        <v>1.5991630548497948E-2</v>
      </c>
      <c r="AD479" s="1">
        <f>(Table2[[#This Row],[Day High]]/Table2[[#This Row],[Close Price]])-1</f>
        <v>1.456310679611672E-2</v>
      </c>
      <c r="AE479" s="1">
        <f>(Table2[[#This Row],[Close Price]]/Table2[[#This Row],[Current Week Low]])-1</f>
        <v>6.8699889954409565E-2</v>
      </c>
      <c r="AF479" s="1">
        <f>(Table2[[#This Row],[Current Week High]]/Table2[[#This Row],[Close Price]])-1</f>
        <v>2.8243601059135148E-2</v>
      </c>
      <c r="AG479" s="1">
        <f>(Table2[[#This Row],[Close Price]]/Table2[[#This Row],[Current Month Low]])-1</f>
        <v>6.8699889954409565E-2</v>
      </c>
      <c r="AH479" s="1">
        <f>(Table2[[#This Row],[Current Month High]]/Table2[[#This Row],[Close Price]])-1</f>
        <v>2.8243601059135148E-2</v>
      </c>
      <c r="AI479">
        <v>23.227419829361502</v>
      </c>
      <c r="AJ479">
        <v>31.744186046511601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-0.11</v>
      </c>
      <c r="AM479" t="s">
        <v>3216</v>
      </c>
      <c r="AN479">
        <v>9.68</v>
      </c>
      <c r="AO479" t="s">
        <v>3215</v>
      </c>
      <c r="AQ479">
        <f>(Table2[[#This Row],[Sharpe Ratio]]-AVERAGE(Table2[Sharpe Ratio]))/_xlfn.STDEV.P(Table2[Sharpe Ratio])</f>
        <v>-0.71880726243977788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399</v>
      </c>
      <c r="AT479">
        <f>_xlfn.RANK.AVG(Table2[[#This Row],[6M Return vs Nifty Z-Score]],Table2[6M Return vs Nifty Z-Score])</f>
        <v>389</v>
      </c>
      <c r="AU479">
        <f>_xlfn.RANK.AVG(Table2[[#This Row],[Sharpe Ratio Z-Score]],Table2[Sharpe Ratio Z-Score])</f>
        <v>541.5</v>
      </c>
      <c r="AV479">
        <f>(Table2[[#This Row],[Rank 1Y]]+Table2[[#This Row],[Rank 6M]]+Table2[[#This Row],[Rank Sharpe]])/3</f>
        <v>443.16666666666669</v>
      </c>
    </row>
    <row r="480" spans="1:48" x14ac:dyDescent="0.3">
      <c r="A480" t="s">
        <v>295</v>
      </c>
      <c r="B480" t="s">
        <v>296</v>
      </c>
      <c r="C480" t="s">
        <v>3156</v>
      </c>
      <c r="D480" t="s">
        <v>297</v>
      </c>
      <c r="E480">
        <v>88535.27950895</v>
      </c>
      <c r="F480">
        <v>82.34</v>
      </c>
      <c r="G480">
        <v>5.57469832931905</v>
      </c>
      <c r="H480">
        <f>(Table2[[#This Row],[1Y Return vs Nifty]]-AVERAGE(Table2[1Y Return vs Nifty]))/_xlfn.STDEV.P(Table2[1Y Return vs Nifty])</f>
        <v>-0.27933273877437848</v>
      </c>
      <c r="I480">
        <v>8.8002596458588904</v>
      </c>
      <c r="J480">
        <f>(Table2[[#This Row],[1M Return vs Nifty]]-AVERAGE(Table2[1M Return vs Nifty]))/_xlfn.STDEV.P(Table2[1M Return vs Nifty])</f>
        <v>0.36386025860181165</v>
      </c>
      <c r="K480">
        <v>-12.3083878718897</v>
      </c>
      <c r="L480">
        <f>(Table2[[#This Row],[6M Return vs Nifty]]-AVERAGE(Table2[6M Return vs Nifty]))/_xlfn.STDEV.P(Table2[6M Return vs Nifty])</f>
        <v>-0.62938709421981676</v>
      </c>
      <c r="M480">
        <v>1.0807623478167101</v>
      </c>
      <c r="N480">
        <f>(Table2[[#This Row],[1W Return vs Nifty]]-AVERAGE(Table2[1W Return vs Nifty]))/_xlfn.STDEV.P(Table2[1W Return vs Nifty])</f>
        <v>6.6970821027895588E-2</v>
      </c>
      <c r="O480">
        <v>83.34</v>
      </c>
      <c r="P480">
        <v>85.5465141576029</v>
      </c>
      <c r="Q480">
        <v>84.148675299409703</v>
      </c>
      <c r="R480">
        <v>45.954559993041798</v>
      </c>
      <c r="S480" s="1">
        <f>(Table2[[#This Row],[Close Price]]-Table2[[#This Row],[20D EMA]])/Table2[[#This Row],[20D EMA]]</f>
        <v>-1.1999040076793857E-2</v>
      </c>
      <c r="T480" s="1">
        <f>(Table2[[#This Row],[Close Price]]-Table2[[#This Row],[50D EMA]])/Table2[[#This Row],[50D EMA]]</f>
        <v>-3.7482698028998757E-2</v>
      </c>
      <c r="U480" s="1">
        <f>(Table2[[#This Row],[Close Price]]-Table2[[#This Row],[200D EMA]])/Table2[[#This Row],[200D EMA]]</f>
        <v>-2.1493805968712469E-2</v>
      </c>
      <c r="V480">
        <v>0.91786208459005703</v>
      </c>
      <c r="W480">
        <v>82.05</v>
      </c>
      <c r="X480">
        <v>85.3</v>
      </c>
      <c r="Y480">
        <v>80.97</v>
      </c>
      <c r="Z480">
        <v>87.45</v>
      </c>
      <c r="AA480">
        <v>80.97</v>
      </c>
      <c r="AB480">
        <v>87.45</v>
      </c>
      <c r="AC480" s="1">
        <f>(Table2[[#This Row],[Close Price]]/Table2[[#This Row],[Day Low]])-1</f>
        <v>3.5344302254722848E-3</v>
      </c>
      <c r="AD480" s="1">
        <f>(Table2[[#This Row],[Day High]]/Table2[[#This Row],[Close Price]])-1</f>
        <v>3.5948506193830276E-2</v>
      </c>
      <c r="AE480" s="1">
        <f>(Table2[[#This Row],[Close Price]]/Table2[[#This Row],[Current Week Low]])-1</f>
        <v>1.6919846856860543E-2</v>
      </c>
      <c r="AF480" s="1">
        <f>(Table2[[#This Row],[Current Week High]]/Table2[[#This Row],[Close Price]])-1</f>
        <v>6.2059752246781619E-2</v>
      </c>
      <c r="AG480" s="1">
        <f>(Table2[[#This Row],[Close Price]]/Table2[[#This Row],[Current Month Low]])-1</f>
        <v>1.6919846856860543E-2</v>
      </c>
      <c r="AH480" s="1">
        <f>(Table2[[#This Row],[Current Month High]]/Table2[[#This Row],[Close Price]])-1</f>
        <v>6.2059752246781619E-2</v>
      </c>
      <c r="AI480">
        <v>31.042020888996799</v>
      </c>
      <c r="AJ480">
        <v>38.386554621848703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-0.18</v>
      </c>
      <c r="AM480" t="s">
        <v>3216</v>
      </c>
      <c r="AN480">
        <v>5.65</v>
      </c>
      <c r="AO480" t="s">
        <v>3215</v>
      </c>
      <c r="AP480">
        <v>4.7559442025418001E-2</v>
      </c>
      <c r="AQ480">
        <f>(Table2[[#This Row],[Sharpe Ratio]]-AVERAGE(Table2[Sharpe Ratio]))/_xlfn.STDEV.P(Table2[Sharpe Ratio])</f>
        <v>-0.15086310458220459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400</v>
      </c>
      <c r="AT480">
        <f>_xlfn.RANK.AVG(Table2[[#This Row],[6M Return vs Nifty Z-Score]],Table2[6M Return vs Nifty Z-Score])</f>
        <v>547</v>
      </c>
      <c r="AU480">
        <f>_xlfn.RANK.AVG(Table2[[#This Row],[Sharpe Ratio Z-Score]],Table2[Sharpe Ratio Z-Score])</f>
        <v>385</v>
      </c>
      <c r="AV480">
        <f>(Table2[[#This Row],[Rank 1Y]]+Table2[[#This Row],[Rank 6M]]+Table2[[#This Row],[Rank Sharpe]])/3</f>
        <v>444</v>
      </c>
    </row>
    <row r="481" spans="1:48" x14ac:dyDescent="0.3">
      <c r="A481" t="s">
        <v>1103</v>
      </c>
      <c r="B481" t="s">
        <v>1104</v>
      </c>
      <c r="C481" t="s">
        <v>3163</v>
      </c>
      <c r="D481" t="s">
        <v>131</v>
      </c>
      <c r="E481">
        <v>11438.46</v>
      </c>
      <c r="F481">
        <v>359.7</v>
      </c>
      <c r="G481">
        <v>-24.570684702768499</v>
      </c>
      <c r="H481">
        <f>(Table2[[#This Row],[1Y Return vs Nifty]]-AVERAGE(Table2[1Y Return vs Nifty]))/_xlfn.STDEV.P(Table2[1Y Return vs Nifty])</f>
        <v>-0.82920504614985646</v>
      </c>
      <c r="I481">
        <v>21.566955460914699</v>
      </c>
      <c r="J481">
        <f>(Table2[[#This Row],[1M Return vs Nifty]]-AVERAGE(Table2[1M Return vs Nifty]))/_xlfn.STDEV.P(Table2[1M Return vs Nifty])</f>
        <v>1.6043634766941317</v>
      </c>
      <c r="K481">
        <v>-18.507847675042999</v>
      </c>
      <c r="L481">
        <f>(Table2[[#This Row],[6M Return vs Nifty]]-AVERAGE(Table2[6M Return vs Nifty]))/_xlfn.STDEV.P(Table2[6M Return vs Nifty])</f>
        <v>-0.83336807285024916</v>
      </c>
      <c r="M481">
        <v>-0.92023111389773105</v>
      </c>
      <c r="N481">
        <f>(Table2[[#This Row],[1W Return vs Nifty]]-AVERAGE(Table2[1W Return vs Nifty]))/_xlfn.STDEV.P(Table2[1W Return vs Nifty])</f>
        <v>-0.44761860333792319</v>
      </c>
      <c r="O481">
        <v>359.45</v>
      </c>
      <c r="P481">
        <v>360.59753956894099</v>
      </c>
      <c r="Q481">
        <v>367.449157766327</v>
      </c>
      <c r="R481">
        <v>48.361689321817202</v>
      </c>
      <c r="S481" s="1">
        <f>(Table2[[#This Row],[Close Price]]-Table2[[#This Row],[20D EMA]])/Table2[[#This Row],[20D EMA]]</f>
        <v>6.9550702462094867E-4</v>
      </c>
      <c r="T481" s="1">
        <f>(Table2[[#This Row],[Close Price]]-Table2[[#This Row],[50D EMA]])/Table2[[#This Row],[50D EMA]]</f>
        <v>-2.4890340905096577E-3</v>
      </c>
      <c r="U481" s="1">
        <f>(Table2[[#This Row],[Close Price]]-Table2[[#This Row],[200D EMA]])/Table2[[#This Row],[200D EMA]]</f>
        <v>-2.1089061173614011E-2</v>
      </c>
      <c r="V481">
        <v>1.02870039595039</v>
      </c>
      <c r="W481">
        <v>358</v>
      </c>
      <c r="X481">
        <v>369.35</v>
      </c>
      <c r="Y481">
        <v>351.35</v>
      </c>
      <c r="Z481">
        <v>377.45</v>
      </c>
      <c r="AA481">
        <v>351.35</v>
      </c>
      <c r="AB481">
        <v>377.45</v>
      </c>
      <c r="AC481" s="1">
        <f>(Table2[[#This Row],[Close Price]]/Table2[[#This Row],[Day Low]])-1</f>
        <v>4.7486033519552606E-3</v>
      </c>
      <c r="AD481" s="1">
        <f>(Table2[[#This Row],[Day High]]/Table2[[#This Row],[Close Price]])-1</f>
        <v>2.6827912149013144E-2</v>
      </c>
      <c r="AE481" s="1">
        <f>(Table2[[#This Row],[Close Price]]/Table2[[#This Row],[Current Week Low]])-1</f>
        <v>2.3765476021061493E-2</v>
      </c>
      <c r="AF481" s="1">
        <f>(Table2[[#This Row],[Current Week High]]/Table2[[#This Row],[Close Price]])-1</f>
        <v>4.9346677787044824E-2</v>
      </c>
      <c r="AG481" s="1">
        <f>(Table2[[#This Row],[Close Price]]/Table2[[#This Row],[Current Month Low]])-1</f>
        <v>2.3765476021061493E-2</v>
      </c>
      <c r="AH481" s="1">
        <f>(Table2[[#This Row],[Current Month High]]/Table2[[#This Row],[Close Price]])-1</f>
        <v>4.9346677787044824E-2</v>
      </c>
      <c r="AI481">
        <v>40.672782874617702</v>
      </c>
      <c r="AJ481">
        <v>16.483160621761598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-0.03</v>
      </c>
      <c r="AM481" t="s">
        <v>3216</v>
      </c>
      <c r="AN481">
        <v>1.18</v>
      </c>
      <c r="AO481" t="s">
        <v>3215</v>
      </c>
      <c r="AP481">
        <v>0.15170030849003599</v>
      </c>
      <c r="AQ481">
        <f>(Table2[[#This Row],[Sharpe Ratio]]-AVERAGE(Table2[Sharpe Ratio]))/_xlfn.STDEV.P(Table2[Sharpe Ratio])</f>
        <v>1.0927636955639146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613</v>
      </c>
      <c r="AT481">
        <f>_xlfn.RANK.AVG(Table2[[#This Row],[6M Return vs Nifty Z-Score]],Table2[6M Return vs Nifty Z-Score])</f>
        <v>621</v>
      </c>
      <c r="AU481">
        <f>_xlfn.RANK.AVG(Table2[[#This Row],[Sharpe Ratio Z-Score]],Table2[Sharpe Ratio Z-Score])</f>
        <v>101</v>
      </c>
      <c r="AV481">
        <f>(Table2[[#This Row],[Rank 1Y]]+Table2[[#This Row],[Rank 6M]]+Table2[[#This Row],[Rank Sharpe]])/3</f>
        <v>445</v>
      </c>
    </row>
    <row r="482" spans="1:48" x14ac:dyDescent="0.3">
      <c r="A482" t="s">
        <v>58</v>
      </c>
      <c r="B482" t="s">
        <v>59</v>
      </c>
      <c r="C482" t="s">
        <v>3156</v>
      </c>
      <c r="D482" t="s">
        <v>24</v>
      </c>
      <c r="E482">
        <v>359208.07020168001</v>
      </c>
      <c r="F482">
        <v>1160.95</v>
      </c>
      <c r="G482">
        <v>-10.567529896586899</v>
      </c>
      <c r="H482">
        <f>(Table2[[#This Row],[1Y Return vs Nifty]]-AVERAGE(Table2[1Y Return vs Nifty]))/_xlfn.STDEV.P(Table2[1Y Return vs Nifty])</f>
        <v>-0.57377797011585607</v>
      </c>
      <c r="I482">
        <v>3.86918311033756</v>
      </c>
      <c r="J482">
        <f>(Table2[[#This Row],[1M Return vs Nifty]]-AVERAGE(Table2[1M Return vs Nifty]))/_xlfn.STDEV.P(Table2[1M Return vs Nifty])</f>
        <v>-0.11527830626944667</v>
      </c>
      <c r="K482">
        <v>-5.41392776385588</v>
      </c>
      <c r="L482">
        <f>(Table2[[#This Row],[6M Return vs Nifty]]-AVERAGE(Table2[6M Return vs Nifty]))/_xlfn.STDEV.P(Table2[6M Return vs Nifty])</f>
        <v>-0.4025385034361661</v>
      </c>
      <c r="M482">
        <v>-0.25888514256499701</v>
      </c>
      <c r="N482">
        <f>(Table2[[#This Row],[1W Return vs Nifty]]-AVERAGE(Table2[1W Return vs Nifty]))/_xlfn.STDEV.P(Table2[1W Return vs Nifty])</f>
        <v>-0.27754226415629535</v>
      </c>
      <c r="O482">
        <v>1170.3699999999999</v>
      </c>
      <c r="P482">
        <v>1181.5220187577499</v>
      </c>
      <c r="Q482">
        <v>1150.19735286745</v>
      </c>
      <c r="R482">
        <v>46.693512051421699</v>
      </c>
      <c r="S482" s="1">
        <f>(Table2[[#This Row],[Close Price]]-Table2[[#This Row],[20D EMA]])/Table2[[#This Row],[20D EMA]]</f>
        <v>-8.0487367242836425E-3</v>
      </c>
      <c r="T482" s="1">
        <f>(Table2[[#This Row],[Close Price]]-Table2[[#This Row],[50D EMA]])/Table2[[#This Row],[50D EMA]]</f>
        <v>-1.7411456097432092E-2</v>
      </c>
      <c r="U482" s="1">
        <f>(Table2[[#This Row],[Close Price]]-Table2[[#This Row],[200D EMA]])/Table2[[#This Row],[200D EMA]]</f>
        <v>9.3485236300914661E-3</v>
      </c>
      <c r="V482">
        <v>1.0039352114612801</v>
      </c>
      <c r="W482">
        <v>1151.0999999999999</v>
      </c>
      <c r="X482">
        <v>1167.75</v>
      </c>
      <c r="Y482">
        <v>1133.45</v>
      </c>
      <c r="Z482">
        <v>1183.55</v>
      </c>
      <c r="AA482">
        <v>1133.45</v>
      </c>
      <c r="AB482">
        <v>1183.55</v>
      </c>
      <c r="AC482" s="1">
        <f>(Table2[[#This Row],[Close Price]]/Table2[[#This Row],[Day Low]])-1</f>
        <v>8.5570324037878009E-3</v>
      </c>
      <c r="AD482" s="1">
        <f>(Table2[[#This Row],[Day High]]/Table2[[#This Row],[Close Price]])-1</f>
        <v>5.8572720616736351E-3</v>
      </c>
      <c r="AE482" s="1">
        <f>(Table2[[#This Row],[Close Price]]/Table2[[#This Row],[Current Week Low]])-1</f>
        <v>2.4262208302086474E-2</v>
      </c>
      <c r="AF482" s="1">
        <f>(Table2[[#This Row],[Current Week High]]/Table2[[#This Row],[Close Price]])-1</f>
        <v>1.9466815969680029E-2</v>
      </c>
      <c r="AG482" s="1">
        <f>(Table2[[#This Row],[Close Price]]/Table2[[#This Row],[Current Month Low]])-1</f>
        <v>2.4262208302086474E-2</v>
      </c>
      <c r="AH482" s="1">
        <f>(Table2[[#This Row],[Current Month High]]/Table2[[#This Row],[Close Price]])-1</f>
        <v>1.9466815969680029E-2</v>
      </c>
      <c r="AI482">
        <v>15.3925664326629</v>
      </c>
      <c r="AJ482">
        <v>18.421992145662198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-0.02</v>
      </c>
      <c r="AM482" t="s">
        <v>3216</v>
      </c>
      <c r="AN482">
        <v>0.05</v>
      </c>
      <c r="AO482" t="s">
        <v>3215</v>
      </c>
      <c r="AP482">
        <v>5.5939585976525999E-2</v>
      </c>
      <c r="AQ482">
        <f>(Table2[[#This Row],[Sharpe Ratio]]-AVERAGE(Table2[Sharpe Ratio]))/_xlfn.STDEV.P(Table2[Sharpe Ratio])</f>
        <v>-5.078931068669186E-2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524</v>
      </c>
      <c r="AT482">
        <f>_xlfn.RANK.AVG(Table2[[#This Row],[6M Return vs Nifty Z-Score]],Table2[6M Return vs Nifty Z-Score])</f>
        <v>452</v>
      </c>
      <c r="AU482">
        <f>_xlfn.RANK.AVG(Table2[[#This Row],[Sharpe Ratio Z-Score]],Table2[Sharpe Ratio Z-Score])</f>
        <v>363</v>
      </c>
      <c r="AV482">
        <f>(Table2[[#This Row],[Rank 1Y]]+Table2[[#This Row],[Rank 6M]]+Table2[[#This Row],[Rank Sharpe]])/3</f>
        <v>446.33333333333331</v>
      </c>
    </row>
    <row r="483" spans="1:48" x14ac:dyDescent="0.3">
      <c r="A483" t="s">
        <v>1912</v>
      </c>
      <c r="B483" t="s">
        <v>1913</v>
      </c>
      <c r="C483" t="s">
        <v>3165</v>
      </c>
      <c r="D483" t="s">
        <v>554</v>
      </c>
      <c r="E483">
        <v>3778.7845359749999</v>
      </c>
      <c r="F483">
        <v>339.25</v>
      </c>
      <c r="G483">
        <v>-2.5581951356922201</v>
      </c>
      <c r="H483">
        <f>(Table2[[#This Row],[1Y Return vs Nifty]]-AVERAGE(Table2[1Y Return vs Nifty]))/_xlfn.STDEV.P(Table2[1Y Return vs Nifty])</f>
        <v>-0.42768225188172632</v>
      </c>
      <c r="I483">
        <v>15.4002383197881</v>
      </c>
      <c r="J483">
        <f>(Table2[[#This Row],[1M Return vs Nifty]]-AVERAGE(Table2[1M Return vs Nifty]))/_xlfn.STDEV.P(Table2[1M Return vs Nifty])</f>
        <v>1.0051612579327869</v>
      </c>
      <c r="K483">
        <v>-9.6544655582228203E-2</v>
      </c>
      <c r="L483">
        <f>(Table2[[#This Row],[6M Return vs Nifty]]-AVERAGE(Table2[6M Return vs Nifty]))/_xlfn.STDEV.P(Table2[6M Return vs Nifty])</f>
        <v>-0.22758051602782861</v>
      </c>
      <c r="M483">
        <v>-1.5924794388835699</v>
      </c>
      <c r="N483">
        <f>(Table2[[#This Row],[1W Return vs Nifty]]-AVERAGE(Table2[1W Return vs Nifty]))/_xlfn.STDEV.P(Table2[1W Return vs Nifty])</f>
        <v>-0.62049866776799678</v>
      </c>
      <c r="O483">
        <v>328.96</v>
      </c>
      <c r="P483">
        <v>330.92445801217502</v>
      </c>
      <c r="Q483">
        <v>330.72898015328701</v>
      </c>
      <c r="R483">
        <v>58.3146547269099</v>
      </c>
      <c r="S483" s="1">
        <f>(Table2[[#This Row],[Close Price]]-Table2[[#This Row],[20D EMA]])/Table2[[#This Row],[20D EMA]]</f>
        <v>3.1280398832684887E-2</v>
      </c>
      <c r="T483" s="1">
        <f>(Table2[[#This Row],[Close Price]]-Table2[[#This Row],[50D EMA]])/Table2[[#This Row],[50D EMA]]</f>
        <v>2.5158436574424101E-2</v>
      </c>
      <c r="U483" s="1">
        <f>(Table2[[#This Row],[Close Price]]-Table2[[#This Row],[200D EMA]])/Table2[[#This Row],[200D EMA]]</f>
        <v>2.5764358003231669E-2</v>
      </c>
      <c r="V483">
        <v>0.85075597540299697</v>
      </c>
      <c r="W483">
        <v>336.8</v>
      </c>
      <c r="X483">
        <v>349</v>
      </c>
      <c r="Y483">
        <v>333.15</v>
      </c>
      <c r="Z483">
        <v>353.3</v>
      </c>
      <c r="AA483">
        <v>333.15</v>
      </c>
      <c r="AB483">
        <v>358</v>
      </c>
      <c r="AC483" s="1">
        <f>(Table2[[#This Row],[Close Price]]/Table2[[#This Row],[Day Low]])-1</f>
        <v>7.2743467933491512E-3</v>
      </c>
      <c r="AD483" s="1">
        <f>(Table2[[#This Row],[Day High]]/Table2[[#This Row],[Close Price]])-1</f>
        <v>2.8739867354458326E-2</v>
      </c>
      <c r="AE483" s="1">
        <f>(Table2[[#This Row],[Close Price]]/Table2[[#This Row],[Current Week Low]])-1</f>
        <v>1.8310070538796408E-2</v>
      </c>
      <c r="AF483" s="1">
        <f>(Table2[[#This Row],[Current Week High]]/Table2[[#This Row],[Close Price]])-1</f>
        <v>4.1414885777450339E-2</v>
      </c>
      <c r="AG483" s="1">
        <f>(Table2[[#This Row],[Close Price]]/Table2[[#This Row],[Current Month Low]])-1</f>
        <v>1.8310070538796408E-2</v>
      </c>
      <c r="AH483" s="1">
        <f>(Table2[[#This Row],[Current Month High]]/Table2[[#This Row],[Close Price]])-1</f>
        <v>5.5268975681650678E-2</v>
      </c>
      <c r="AI483">
        <v>33.205600589535699</v>
      </c>
      <c r="AJ483">
        <v>44.177645558861002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0.03</v>
      </c>
      <c r="AM483" t="s">
        <v>3215</v>
      </c>
      <c r="AN483">
        <v>14.55</v>
      </c>
      <c r="AO483" t="s">
        <v>3215</v>
      </c>
      <c r="AP483">
        <v>1.1833509445373E-2</v>
      </c>
      <c r="AQ483">
        <f>(Table2[[#This Row],[Sharpe Ratio]]-AVERAGE(Table2[Sharpe Ratio]))/_xlfn.STDEV.P(Table2[Sharpe Ratio])</f>
        <v>-0.57749415466908305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469</v>
      </c>
      <c r="AT483">
        <f>_xlfn.RANK.AVG(Table2[[#This Row],[6M Return vs Nifty Z-Score]],Table2[6M Return vs Nifty Z-Score])</f>
        <v>386</v>
      </c>
      <c r="AU483">
        <f>_xlfn.RANK.AVG(Table2[[#This Row],[Sharpe Ratio Z-Score]],Table2[Sharpe Ratio Z-Score])</f>
        <v>484</v>
      </c>
      <c r="AV483">
        <f>(Table2[[#This Row],[Rank 1Y]]+Table2[[#This Row],[Rank 6M]]+Table2[[#This Row],[Rank Sharpe]])/3</f>
        <v>446.33333333333331</v>
      </c>
    </row>
    <row r="484" spans="1:48" x14ac:dyDescent="0.3">
      <c r="A484" t="s">
        <v>736</v>
      </c>
      <c r="B484" t="s">
        <v>737</v>
      </c>
      <c r="C484" t="s">
        <v>3170</v>
      </c>
      <c r="D484" t="s">
        <v>158</v>
      </c>
      <c r="E484">
        <v>23216.295905250001</v>
      </c>
      <c r="F484">
        <v>7885.5</v>
      </c>
      <c r="G484">
        <v>-4.6986809070145599</v>
      </c>
      <c r="H484">
        <f>(Table2[[#This Row],[1Y Return vs Nifty]]-AVERAGE(Table2[1Y Return vs Nifty]))/_xlfn.STDEV.P(Table2[1Y Return vs Nifty])</f>
        <v>-0.4667261694437812</v>
      </c>
      <c r="I484">
        <v>10.402610411137699</v>
      </c>
      <c r="J484">
        <f>(Table2[[#This Row],[1M Return vs Nifty]]-AVERAGE(Table2[1M Return vs Nifty]))/_xlfn.STDEV.P(Table2[1M Return vs Nifty])</f>
        <v>0.5195560870006467</v>
      </c>
      <c r="K484">
        <v>20.776829503624299</v>
      </c>
      <c r="L484">
        <f>(Table2[[#This Row],[6M Return vs Nifty]]-AVERAGE(Table2[6M Return vs Nifty]))/_xlfn.STDEV.P(Table2[6M Return vs Nifty])</f>
        <v>0.4592166281601936</v>
      </c>
      <c r="M484">
        <v>2.41000721943495</v>
      </c>
      <c r="N484">
        <f>(Table2[[#This Row],[1W Return vs Nifty]]-AVERAGE(Table2[1W Return vs Nifty]))/_xlfn.STDEV.P(Table2[1W Return vs Nifty])</f>
        <v>0.40880869627071914</v>
      </c>
      <c r="O484">
        <v>7792.99</v>
      </c>
      <c r="P484">
        <v>7719.3851360155004</v>
      </c>
      <c r="Q484">
        <v>7167.3231404445196</v>
      </c>
      <c r="R484">
        <v>55.0465556922655</v>
      </c>
      <c r="S484" s="1">
        <f>(Table2[[#This Row],[Close Price]]-Table2[[#This Row],[20D EMA]])/Table2[[#This Row],[20D EMA]]</f>
        <v>1.1870925023643071E-2</v>
      </c>
      <c r="T484" s="1">
        <f>(Table2[[#This Row],[Close Price]]-Table2[[#This Row],[50D EMA]])/Table2[[#This Row],[50D EMA]]</f>
        <v>2.1519183336179904E-2</v>
      </c>
      <c r="U484" s="1">
        <f>(Table2[[#This Row],[Close Price]]-Table2[[#This Row],[200D EMA]])/Table2[[#This Row],[200D EMA]]</f>
        <v>0.10020154602809479</v>
      </c>
      <c r="V484">
        <v>1.2593235640613401</v>
      </c>
      <c r="W484">
        <v>7869</v>
      </c>
      <c r="X484">
        <v>8097</v>
      </c>
      <c r="Y484">
        <v>7684.05</v>
      </c>
      <c r="Z484">
        <v>8097</v>
      </c>
      <c r="AA484">
        <v>7684.05</v>
      </c>
      <c r="AB484">
        <v>8097</v>
      </c>
      <c r="AC484" s="1">
        <f>(Table2[[#This Row],[Close Price]]/Table2[[#This Row],[Day Low]])-1</f>
        <v>2.0968356843309444E-3</v>
      </c>
      <c r="AD484" s="1">
        <f>(Table2[[#This Row],[Day High]]/Table2[[#This Row],[Close Price]])-1</f>
        <v>2.6821381015788459E-2</v>
      </c>
      <c r="AE484" s="1">
        <f>(Table2[[#This Row],[Close Price]]/Table2[[#This Row],[Current Week Low]])-1</f>
        <v>2.6216643566868925E-2</v>
      </c>
      <c r="AF484" s="1">
        <f>(Table2[[#This Row],[Current Week High]]/Table2[[#This Row],[Close Price]])-1</f>
        <v>2.6821381015788459E-2</v>
      </c>
      <c r="AG484" s="1">
        <f>(Table2[[#This Row],[Close Price]]/Table2[[#This Row],[Current Month Low]])-1</f>
        <v>2.6216643566868925E-2</v>
      </c>
      <c r="AH484" s="1">
        <f>(Table2[[#This Row],[Current Month High]]/Table2[[#This Row],[Close Price]])-1</f>
        <v>2.6821381015788459E-2</v>
      </c>
      <c r="AI484">
        <v>3.7347029357681798</v>
      </c>
      <c r="AJ484">
        <v>52.381228441403998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7.0000000000000007E-2</v>
      </c>
      <c r="AM484" t="s">
        <v>3215</v>
      </c>
      <c r="AN484">
        <v>3.86</v>
      </c>
      <c r="AO484" t="s">
        <v>3215</v>
      </c>
      <c r="AP484">
        <v>-5.9396040879783001E-2</v>
      </c>
      <c r="AQ484">
        <f>(Table2[[#This Row],[Sharpe Ratio]]-AVERAGE(Table2[Sharpe Ratio]))/_xlfn.STDEV.P(Table2[Sharpe Ratio])</f>
        <v>-1.4281014210952454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-0.50724617910746728</v>
      </c>
      <c r="AS484">
        <f>_xlfn.RANK.AVG(Table2[[#This Row],[1Y Return vs Nifty Z-Score]],Table2[1Y Return vs Nifty Z-Score])</f>
        <v>485</v>
      </c>
      <c r="AT484">
        <f>_xlfn.RANK.AVG(Table2[[#This Row],[6M Return vs Nifty Z-Score]],Table2[6M Return vs Nifty Z-Score])</f>
        <v>175</v>
      </c>
      <c r="AU484">
        <f>_xlfn.RANK.AVG(Table2[[#This Row],[Sharpe Ratio Z-Score]],Table2[Sharpe Ratio Z-Score])</f>
        <v>682</v>
      </c>
      <c r="AV484">
        <f>(Table2[[#This Row],[Rank 1Y]]+Table2[[#This Row],[Rank 6M]]+Table2[[#This Row],[Rank Sharpe]])/3</f>
        <v>447.33333333333331</v>
      </c>
    </row>
    <row r="485" spans="1:48" x14ac:dyDescent="0.3">
      <c r="A485" t="s">
        <v>2165</v>
      </c>
      <c r="B485" t="s">
        <v>2166</v>
      </c>
      <c r="C485" t="s">
        <v>3154</v>
      </c>
      <c r="D485" t="s">
        <v>72</v>
      </c>
      <c r="E485">
        <v>2770.364661261</v>
      </c>
      <c r="F485">
        <v>209.49</v>
      </c>
      <c r="G485">
        <v>-2.6828541582526801</v>
      </c>
      <c r="H485">
        <f>(Table2[[#This Row],[1Y Return vs Nifty]]-AVERAGE(Table2[1Y Return vs Nifty]))/_xlfn.STDEV.P(Table2[1Y Return vs Nifty])</f>
        <v>-0.42995611731238048</v>
      </c>
      <c r="I485">
        <v>-3.14562250166321</v>
      </c>
      <c r="J485">
        <f>(Table2[[#This Row],[1M Return vs Nifty]]-AVERAGE(Table2[1M Return vs Nifty]))/_xlfn.STDEV.P(Table2[1M Return vs Nifty])</f>
        <v>-0.79688684946954813</v>
      </c>
      <c r="K485">
        <v>-1.8546209969899901</v>
      </c>
      <c r="L485">
        <f>(Table2[[#This Row],[6M Return vs Nifty]]-AVERAGE(Table2[6M Return vs Nifty]))/_xlfn.STDEV.P(Table2[6M Return vs Nifty])</f>
        <v>-0.28542654520039606</v>
      </c>
      <c r="M485">
        <v>0.61354797654499305</v>
      </c>
      <c r="N485">
        <f>(Table2[[#This Row],[1W Return vs Nifty]]-AVERAGE(Table2[1W Return vs Nifty]))/_xlfn.STDEV.P(Table2[1W Return vs Nifty])</f>
        <v>-5.3181282898599552E-2</v>
      </c>
      <c r="O485">
        <v>210.9</v>
      </c>
      <c r="P485">
        <v>221.55638323167099</v>
      </c>
      <c r="Q485">
        <v>213.96460950539301</v>
      </c>
      <c r="R485">
        <v>51.213659055196601</v>
      </c>
      <c r="S485" s="1">
        <f>(Table2[[#This Row],[Close Price]]-Table2[[#This Row],[20D EMA]])/Table2[[#This Row],[20D EMA]]</f>
        <v>-6.6856330014224584E-3</v>
      </c>
      <c r="T485" s="1">
        <f>(Table2[[#This Row],[Close Price]]-Table2[[#This Row],[50D EMA]])/Table2[[#This Row],[50D EMA]]</f>
        <v>-5.4461907419086811E-2</v>
      </c>
      <c r="U485" s="1">
        <f>(Table2[[#This Row],[Close Price]]-Table2[[#This Row],[200D EMA]])/Table2[[#This Row],[200D EMA]]</f>
        <v>-2.091284869837421E-2</v>
      </c>
      <c r="V485">
        <v>0.39017547805227398</v>
      </c>
      <c r="W485">
        <v>204.39</v>
      </c>
      <c r="X485">
        <v>214.6</v>
      </c>
      <c r="Y485">
        <v>200.24</v>
      </c>
      <c r="Z485">
        <v>214.99</v>
      </c>
      <c r="AA485">
        <v>200.24</v>
      </c>
      <c r="AB485">
        <v>214.99</v>
      </c>
      <c r="AC485" s="1">
        <f>(Table2[[#This Row],[Close Price]]/Table2[[#This Row],[Day Low]])-1</f>
        <v>2.4952297079113617E-2</v>
      </c>
      <c r="AD485" s="1">
        <f>(Table2[[#This Row],[Day High]]/Table2[[#This Row],[Close Price]])-1</f>
        <v>2.4392572437825111E-2</v>
      </c>
      <c r="AE485" s="1">
        <f>(Table2[[#This Row],[Close Price]]/Table2[[#This Row],[Current Week Low]])-1</f>
        <v>4.6194566520175728E-2</v>
      </c>
      <c r="AF485" s="1">
        <f>(Table2[[#This Row],[Current Week High]]/Table2[[#This Row],[Close Price]])-1</f>
        <v>2.6254236479068105E-2</v>
      </c>
      <c r="AG485" s="1">
        <f>(Table2[[#This Row],[Close Price]]/Table2[[#This Row],[Current Month Low]])-1</f>
        <v>4.6194566520175728E-2</v>
      </c>
      <c r="AH485" s="1">
        <f>(Table2[[#This Row],[Current Month High]]/Table2[[#This Row],[Close Price]])-1</f>
        <v>2.6254236479068105E-2</v>
      </c>
      <c r="AI485">
        <v>40.126020335099497</v>
      </c>
      <c r="AJ485">
        <v>33.645933014354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-0.11</v>
      </c>
      <c r="AM485" t="s">
        <v>3216</v>
      </c>
      <c r="AN485">
        <v>2.2400000000000002</v>
      </c>
      <c r="AO485" t="s">
        <v>3215</v>
      </c>
      <c r="AP485">
        <v>1.9523443510272999E-2</v>
      </c>
      <c r="AQ485">
        <f>(Table2[[#This Row],[Sharpe Ratio]]-AVERAGE(Table2[Sharpe Ratio]))/_xlfn.STDEV.P(Table2[Sharpe Ratio])</f>
        <v>-0.4856626919674028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471</v>
      </c>
      <c r="AT485">
        <f>_xlfn.RANK.AVG(Table2[[#This Row],[6M Return vs Nifty Z-Score]],Table2[6M Return vs Nifty Z-Score])</f>
        <v>406</v>
      </c>
      <c r="AU485">
        <f>_xlfn.RANK.AVG(Table2[[#This Row],[Sharpe Ratio Z-Score]],Table2[Sharpe Ratio Z-Score])</f>
        <v>465</v>
      </c>
      <c r="AV485">
        <f>(Table2[[#This Row],[Rank 1Y]]+Table2[[#This Row],[Rank 6M]]+Table2[[#This Row],[Rank Sharpe]])/3</f>
        <v>447.33333333333331</v>
      </c>
    </row>
    <row r="486" spans="1:48" x14ac:dyDescent="0.3">
      <c r="A486" t="s">
        <v>1146</v>
      </c>
      <c r="B486" t="s">
        <v>1147</v>
      </c>
      <c r="C486" t="s">
        <v>3165</v>
      </c>
      <c r="D486" t="s">
        <v>1148</v>
      </c>
      <c r="E486">
        <v>10690.841033769901</v>
      </c>
      <c r="F486">
        <v>1134.8499999999999</v>
      </c>
      <c r="G486">
        <v>-14.1026736033348</v>
      </c>
      <c r="H486">
        <f>(Table2[[#This Row],[1Y Return vs Nifty]]-AVERAGE(Table2[1Y Return vs Nifty]))/_xlfn.STDEV.P(Table2[1Y Return vs Nifty])</f>
        <v>-0.63826139780573665</v>
      </c>
      <c r="I486">
        <v>4.0855222014630801</v>
      </c>
      <c r="J486">
        <f>(Table2[[#This Row],[1M Return vs Nifty]]-AVERAGE(Table2[1M Return vs Nifty]))/_xlfn.STDEV.P(Table2[1M Return vs Nifty])</f>
        <v>-9.4257257234669281E-2</v>
      </c>
      <c r="K486">
        <v>11.6428809153276</v>
      </c>
      <c r="L486">
        <f>(Table2[[#This Row],[6M Return vs Nifty]]-AVERAGE(Table2[6M Return vs Nifty]))/_xlfn.STDEV.P(Table2[6M Return vs Nifty])</f>
        <v>0.1586820927393589</v>
      </c>
      <c r="M486">
        <v>5.6895342336926502</v>
      </c>
      <c r="N486">
        <f>(Table2[[#This Row],[1W Return vs Nifty]]-AVERAGE(Table2[1W Return vs Nifty]))/_xlfn.STDEV.P(Table2[1W Return vs Nifty])</f>
        <v>1.2521947196378751</v>
      </c>
      <c r="O486">
        <v>1119.73</v>
      </c>
      <c r="P486">
        <v>1143.34456299256</v>
      </c>
      <c r="Q486">
        <v>1078.7000733504001</v>
      </c>
      <c r="R486">
        <v>59.520220621135898</v>
      </c>
      <c r="S486" s="1">
        <f>(Table2[[#This Row],[Close Price]]-Table2[[#This Row],[20D EMA]])/Table2[[#This Row],[20D EMA]]</f>
        <v>1.3503255249033152E-2</v>
      </c>
      <c r="T486" s="1">
        <f>(Table2[[#This Row],[Close Price]]-Table2[[#This Row],[50D EMA]])/Table2[[#This Row],[50D EMA]]</f>
        <v>-7.429573960037586E-3</v>
      </c>
      <c r="U486" s="1">
        <f>(Table2[[#This Row],[Close Price]]-Table2[[#This Row],[200D EMA]])/Table2[[#This Row],[200D EMA]]</f>
        <v>5.2053326069776147E-2</v>
      </c>
      <c r="V486">
        <v>0.79105317654441099</v>
      </c>
      <c r="W486">
        <v>1115.5</v>
      </c>
      <c r="X486">
        <v>1168</v>
      </c>
      <c r="Y486">
        <v>1062</v>
      </c>
      <c r="Z486">
        <v>1191.05</v>
      </c>
      <c r="AA486">
        <v>1062</v>
      </c>
      <c r="AB486">
        <v>1191.05</v>
      </c>
      <c r="AC486" s="1">
        <f>(Table2[[#This Row],[Close Price]]/Table2[[#This Row],[Day Low]])-1</f>
        <v>1.7346481398475833E-2</v>
      </c>
      <c r="AD486" s="1">
        <f>(Table2[[#This Row],[Day High]]/Table2[[#This Row],[Close Price]])-1</f>
        <v>2.9210908930695778E-2</v>
      </c>
      <c r="AE486" s="1">
        <f>(Table2[[#This Row],[Close Price]]/Table2[[#This Row],[Current Week Low]])-1</f>
        <v>6.8596986817325734E-2</v>
      </c>
      <c r="AF486" s="1">
        <f>(Table2[[#This Row],[Current Week High]]/Table2[[#This Row],[Close Price]])-1</f>
        <v>4.9521963255055867E-2</v>
      </c>
      <c r="AG486" s="1">
        <f>(Table2[[#This Row],[Close Price]]/Table2[[#This Row],[Current Month Low]])-1</f>
        <v>6.8596986817325734E-2</v>
      </c>
      <c r="AH486" s="1">
        <f>(Table2[[#This Row],[Current Month High]]/Table2[[#This Row],[Close Price]])-1</f>
        <v>4.9521963255055867E-2</v>
      </c>
      <c r="AI486">
        <v>14.5481781733268</v>
      </c>
      <c r="AJ486">
        <v>39.553615346778102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0</v>
      </c>
      <c r="AM486" t="s">
        <v>3217</v>
      </c>
      <c r="AN486">
        <v>4.22</v>
      </c>
      <c r="AO486" t="s">
        <v>3215</v>
      </c>
      <c r="AQ486">
        <f>(Table2[[#This Row],[Sharpe Ratio]]-AVERAGE(Table2[Sharpe Ratio]))/_xlfn.STDEV.P(Table2[Sharpe Ratio])</f>
        <v>-0.71880726243977788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546</v>
      </c>
      <c r="AT486">
        <f>_xlfn.RANK.AVG(Table2[[#This Row],[6M Return vs Nifty Z-Score]],Table2[6M Return vs Nifty Z-Score])</f>
        <v>256</v>
      </c>
      <c r="AU486">
        <f>_xlfn.RANK.AVG(Table2[[#This Row],[Sharpe Ratio Z-Score]],Table2[Sharpe Ratio Z-Score])</f>
        <v>541.5</v>
      </c>
      <c r="AV486">
        <f>(Table2[[#This Row],[Rank 1Y]]+Table2[[#This Row],[Rank 6M]]+Table2[[#This Row],[Rank Sharpe]])/3</f>
        <v>447.83333333333331</v>
      </c>
    </row>
    <row r="487" spans="1:48" x14ac:dyDescent="0.3">
      <c r="A487" t="s">
        <v>162</v>
      </c>
      <c r="B487" t="s">
        <v>163</v>
      </c>
      <c r="C487" t="s">
        <v>3156</v>
      </c>
      <c r="D487" t="s">
        <v>43</v>
      </c>
      <c r="E487">
        <v>157297.05115823</v>
      </c>
      <c r="F487">
        <v>1569.95</v>
      </c>
      <c r="G487">
        <v>-7.51524424258466</v>
      </c>
      <c r="H487">
        <f>(Table2[[#This Row],[1Y Return vs Nifty]]-AVERAGE(Table2[1Y Return vs Nifty]))/_xlfn.STDEV.P(Table2[1Y Return vs Nifty])</f>
        <v>-0.51810220200407653</v>
      </c>
      <c r="I487">
        <v>-7.59936155540227</v>
      </c>
      <c r="J487">
        <f>(Table2[[#This Row],[1M Return vs Nifty]]-AVERAGE(Table2[1M Return vs Nifty]))/_xlfn.STDEV.P(Table2[1M Return vs Nifty])</f>
        <v>-1.2296439002164801</v>
      </c>
      <c r="K487">
        <v>1.76104307681229</v>
      </c>
      <c r="L487">
        <f>(Table2[[#This Row],[6M Return vs Nifty]]-AVERAGE(Table2[6M Return vs Nifty]))/_xlfn.STDEV.P(Table2[6M Return vs Nifty])</f>
        <v>-0.16646026110610318</v>
      </c>
      <c r="M487">
        <v>-1.6498740766328699</v>
      </c>
      <c r="N487">
        <f>(Table2[[#This Row],[1W Return vs Nifty]]-AVERAGE(Table2[1W Return vs Nifty]))/_xlfn.STDEV.P(Table2[1W Return vs Nifty])</f>
        <v>-0.63525867281858384</v>
      </c>
      <c r="O487">
        <v>1654.54</v>
      </c>
      <c r="P487">
        <v>1705.9935615664899</v>
      </c>
      <c r="Q487">
        <v>1603.7536930433</v>
      </c>
      <c r="R487">
        <v>27.601732623702301</v>
      </c>
      <c r="S487" s="1">
        <f>(Table2[[#This Row],[Close Price]]-Table2[[#This Row],[20D EMA]])/Table2[[#This Row],[20D EMA]]</f>
        <v>-5.1125992723052884E-2</v>
      </c>
      <c r="T487" s="1">
        <f>(Table2[[#This Row],[Close Price]]-Table2[[#This Row],[50D EMA]])/Table2[[#This Row],[50D EMA]]</f>
        <v>-7.9744475378659085E-2</v>
      </c>
      <c r="U487" s="1">
        <f>(Table2[[#This Row],[Close Price]]-Table2[[#This Row],[200D EMA]])/Table2[[#This Row],[200D EMA]]</f>
        <v>-2.1077858270838166E-2</v>
      </c>
      <c r="V487">
        <v>0.91578399456488901</v>
      </c>
      <c r="W487">
        <v>1566.85</v>
      </c>
      <c r="X487">
        <v>1603.35</v>
      </c>
      <c r="Y487">
        <v>1566.85</v>
      </c>
      <c r="Z487">
        <v>1642</v>
      </c>
      <c r="AA487">
        <v>1566.85</v>
      </c>
      <c r="AB487">
        <v>1642</v>
      </c>
      <c r="AC487" s="1">
        <f>(Table2[[#This Row],[Close Price]]/Table2[[#This Row],[Day Low]])-1</f>
        <v>1.9784918786101002E-3</v>
      </c>
      <c r="AD487" s="1">
        <f>(Table2[[#This Row],[Day High]]/Table2[[#This Row],[Close Price]])-1</f>
        <v>2.127456288416818E-2</v>
      </c>
      <c r="AE487" s="1">
        <f>(Table2[[#This Row],[Close Price]]/Table2[[#This Row],[Current Week Low]])-1</f>
        <v>1.9784918786101002E-3</v>
      </c>
      <c r="AF487" s="1">
        <f>(Table2[[#This Row],[Current Week High]]/Table2[[#This Row],[Close Price]])-1</f>
        <v>4.5893181311506659E-2</v>
      </c>
      <c r="AG487" s="1">
        <f>(Table2[[#This Row],[Close Price]]/Table2[[#This Row],[Current Month Low]])-1</f>
        <v>1.9784918786101002E-3</v>
      </c>
      <c r="AH487" s="1">
        <f>(Table2[[#This Row],[Current Month High]]/Table2[[#This Row],[Close Price]])-1</f>
        <v>4.5893181311506659E-2</v>
      </c>
      <c r="AI487">
        <v>23.316029172903502</v>
      </c>
      <c r="AJ487">
        <v>20.054293798271701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-0.15</v>
      </c>
      <c r="AM487" t="s">
        <v>3216</v>
      </c>
      <c r="AN487">
        <v>-8.51</v>
      </c>
      <c r="AO487" t="s">
        <v>3216</v>
      </c>
      <c r="AP487">
        <v>1.5704902566009E-2</v>
      </c>
      <c r="AQ487">
        <f>(Table2[[#This Row],[Sharpe Ratio]]-AVERAGE(Table2[Sharpe Ratio]))/_xlfn.STDEV.P(Table2[Sharpe Ratio])</f>
        <v>-0.53126284891784836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503</v>
      </c>
      <c r="AT487">
        <f>_xlfn.RANK.AVG(Table2[[#This Row],[6M Return vs Nifty Z-Score]],Table2[6M Return vs Nifty Z-Score])</f>
        <v>368</v>
      </c>
      <c r="AU487">
        <f>_xlfn.RANK.AVG(Table2[[#This Row],[Sharpe Ratio Z-Score]],Table2[Sharpe Ratio Z-Score])</f>
        <v>474</v>
      </c>
      <c r="AV487">
        <f>(Table2[[#This Row],[Rank 1Y]]+Table2[[#This Row],[Rank 6M]]+Table2[[#This Row],[Rank Sharpe]])/3</f>
        <v>448.33333333333331</v>
      </c>
    </row>
    <row r="488" spans="1:48" x14ac:dyDescent="0.3">
      <c r="A488" t="s">
        <v>343</v>
      </c>
      <c r="B488" t="s">
        <v>344</v>
      </c>
      <c r="C488" t="s">
        <v>3156</v>
      </c>
      <c r="D488" t="s">
        <v>54</v>
      </c>
      <c r="E488">
        <v>72446.166450404999</v>
      </c>
      <c r="F488">
        <v>1804.55</v>
      </c>
      <c r="G488">
        <v>12.1964071474679</v>
      </c>
      <c r="H488">
        <f>(Table2[[#This Row],[1Y Return vs Nifty]]-AVERAGE(Table2[1Y Return vs Nifty]))/_xlfn.STDEV.P(Table2[1Y Return vs Nifty])</f>
        <v>-0.15854826233470679</v>
      </c>
      <c r="I488">
        <v>-0.47913045394289999</v>
      </c>
      <c r="J488">
        <f>(Table2[[#This Row],[1M Return vs Nifty]]-AVERAGE(Table2[1M Return vs Nifty]))/_xlfn.STDEV.P(Table2[1M Return vs Nifty])</f>
        <v>-0.53779146456081295</v>
      </c>
      <c r="K488">
        <v>0.47793747635932698</v>
      </c>
      <c r="L488">
        <f>(Table2[[#This Row],[6M Return vs Nifty]]-AVERAGE(Table2[6M Return vs Nifty]))/_xlfn.STDEV.P(Table2[6M Return vs Nifty])</f>
        <v>-0.20867831628785591</v>
      </c>
      <c r="M488">
        <v>-5.2573263606279399</v>
      </c>
      <c r="N488">
        <f>(Table2[[#This Row],[1W Return vs Nifty]]-AVERAGE(Table2[1W Return vs Nifty]))/_xlfn.STDEV.P(Table2[1W Return vs Nifty])</f>
        <v>-1.5629762439982839</v>
      </c>
      <c r="O488">
        <v>1912.43</v>
      </c>
      <c r="P488">
        <v>1923.9050539677701</v>
      </c>
      <c r="Q488">
        <v>1749.02653137635</v>
      </c>
      <c r="R488">
        <v>19.0895572691377</v>
      </c>
      <c r="S488" s="1">
        <f>(Table2[[#This Row],[Close Price]]-Table2[[#This Row],[20D EMA]])/Table2[[#This Row],[20D EMA]]</f>
        <v>-5.6409907813619375E-2</v>
      </c>
      <c r="T488" s="1">
        <f>(Table2[[#This Row],[Close Price]]-Table2[[#This Row],[50D EMA]])/Table2[[#This Row],[50D EMA]]</f>
        <v>-6.2037912797005206E-2</v>
      </c>
      <c r="U488" s="1">
        <f>(Table2[[#This Row],[Close Price]]-Table2[[#This Row],[200D EMA]])/Table2[[#This Row],[200D EMA]]</f>
        <v>3.1745355274832347E-2</v>
      </c>
      <c r="V488">
        <v>0.761459970209029</v>
      </c>
      <c r="W488">
        <v>1787</v>
      </c>
      <c r="X488">
        <v>1845.05</v>
      </c>
      <c r="Y488">
        <v>1787</v>
      </c>
      <c r="Z488">
        <v>1962.45</v>
      </c>
      <c r="AA488">
        <v>1787</v>
      </c>
      <c r="AB488">
        <v>1962.45</v>
      </c>
      <c r="AC488" s="1">
        <f>(Table2[[#This Row],[Close Price]]/Table2[[#This Row],[Day Low]])-1</f>
        <v>9.8209289311694814E-3</v>
      </c>
      <c r="AD488" s="1">
        <f>(Table2[[#This Row],[Day High]]/Table2[[#This Row],[Close Price]])-1</f>
        <v>2.2443268404865435E-2</v>
      </c>
      <c r="AE488" s="1">
        <f>(Table2[[#This Row],[Close Price]]/Table2[[#This Row],[Current Week Low]])-1</f>
        <v>9.8209289311694814E-3</v>
      </c>
      <c r="AF488" s="1">
        <f>(Table2[[#This Row],[Current Week High]]/Table2[[#This Row],[Close Price]])-1</f>
        <v>8.7501039040204009E-2</v>
      </c>
      <c r="AG488" s="1">
        <f>(Table2[[#This Row],[Close Price]]/Table2[[#This Row],[Current Month Low]])-1</f>
        <v>9.8209289311694814E-3</v>
      </c>
      <c r="AH488" s="1">
        <f>(Table2[[#This Row],[Current Month High]]/Table2[[#This Row],[Close Price]])-1</f>
        <v>8.7501039040204009E-2</v>
      </c>
      <c r="AI488">
        <v>15.194923942257001</v>
      </c>
      <c r="AJ488">
        <v>48.400493421052602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-0.09</v>
      </c>
      <c r="AM488" t="s">
        <v>3216</v>
      </c>
      <c r="AN488">
        <v>-6.26</v>
      </c>
      <c r="AO488" t="s">
        <v>3216</v>
      </c>
      <c r="AP488">
        <v>-2.8456308691389001E-2</v>
      </c>
      <c r="AQ488">
        <f>(Table2[[#This Row],[Sharpe Ratio]]-AVERAGE(Table2[Sharpe Ratio]))/_xlfn.STDEV.P(Table2[Sharpe Ratio])</f>
        <v>-1.0586260993981373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342</v>
      </c>
      <c r="AT488">
        <f>_xlfn.RANK.AVG(Table2[[#This Row],[6M Return vs Nifty Z-Score]],Table2[6M Return vs Nifty Z-Score])</f>
        <v>379</v>
      </c>
      <c r="AU488">
        <f>_xlfn.RANK.AVG(Table2[[#This Row],[Sharpe Ratio Z-Score]],Table2[Sharpe Ratio Z-Score])</f>
        <v>625</v>
      </c>
      <c r="AV488">
        <f>(Table2[[#This Row],[Rank 1Y]]+Table2[[#This Row],[Rank 6M]]+Table2[[#This Row],[Rank Sharpe]])/3</f>
        <v>448.66666666666669</v>
      </c>
    </row>
    <row r="489" spans="1:48" x14ac:dyDescent="0.3">
      <c r="A489" t="s">
        <v>703</v>
      </c>
      <c r="B489" t="s">
        <v>704</v>
      </c>
      <c r="C489" t="s">
        <v>3165</v>
      </c>
      <c r="D489" t="s">
        <v>253</v>
      </c>
      <c r="E489">
        <v>25580.010965050002</v>
      </c>
      <c r="F489">
        <v>3400.75</v>
      </c>
      <c r="G489">
        <v>-10.285974555131901</v>
      </c>
      <c r="H489">
        <f>(Table2[[#This Row],[1Y Return vs Nifty]]-AVERAGE(Table2[1Y Return vs Nifty]))/_xlfn.STDEV.P(Table2[1Y Return vs Nifty])</f>
        <v>-0.56864220902451557</v>
      </c>
      <c r="I489">
        <v>-2.7640878635768602</v>
      </c>
      <c r="J489">
        <f>(Table2[[#This Row],[1M Return vs Nifty]]-AVERAGE(Table2[1M Return vs Nifty]))/_xlfn.STDEV.P(Table2[1M Return vs Nifty])</f>
        <v>-0.75981422290930334</v>
      </c>
      <c r="K489">
        <v>-6.8546808023644497</v>
      </c>
      <c r="L489">
        <f>(Table2[[#This Row],[6M Return vs Nifty]]-AVERAGE(Table2[6M Return vs Nifty]))/_xlfn.STDEV.P(Table2[6M Return vs Nifty])</f>
        <v>-0.44994363615599831</v>
      </c>
      <c r="M489">
        <v>0.27465812044687898</v>
      </c>
      <c r="N489">
        <f>(Table2[[#This Row],[1W Return vs Nifty]]-AVERAGE(Table2[1W Return vs Nifty]))/_xlfn.STDEV.P(Table2[1W Return vs Nifty])</f>
        <v>-0.14033256015641124</v>
      </c>
      <c r="O489">
        <v>3487.81</v>
      </c>
      <c r="P489">
        <v>3627.4030351698698</v>
      </c>
      <c r="Q489">
        <v>3608.9481865470798</v>
      </c>
      <c r="R489">
        <v>42.553212412485301</v>
      </c>
      <c r="S489" s="1">
        <f>(Table2[[#This Row],[Close Price]]-Table2[[#This Row],[20D EMA]])/Table2[[#This Row],[20D EMA]]</f>
        <v>-2.4961222084918602E-2</v>
      </c>
      <c r="T489" s="1">
        <f>(Table2[[#This Row],[Close Price]]-Table2[[#This Row],[50D EMA]])/Table2[[#This Row],[50D EMA]]</f>
        <v>-6.2483554480252487E-2</v>
      </c>
      <c r="U489" s="1">
        <f>(Table2[[#This Row],[Close Price]]-Table2[[#This Row],[200D EMA]])/Table2[[#This Row],[200D EMA]]</f>
        <v>-5.7689436308110811E-2</v>
      </c>
      <c r="V489">
        <v>1.1421456294768999</v>
      </c>
      <c r="W489">
        <v>3361.8</v>
      </c>
      <c r="X489">
        <v>3424.95</v>
      </c>
      <c r="Y489">
        <v>3292.05</v>
      </c>
      <c r="Z489">
        <v>3543.25</v>
      </c>
      <c r="AA489">
        <v>3292.05</v>
      </c>
      <c r="AB489">
        <v>3543.25</v>
      </c>
      <c r="AC489" s="1">
        <f>(Table2[[#This Row],[Close Price]]/Table2[[#This Row],[Day Low]])-1</f>
        <v>1.1586055089535252E-2</v>
      </c>
      <c r="AD489" s="1">
        <f>(Table2[[#This Row],[Day High]]/Table2[[#This Row],[Close Price]])-1</f>
        <v>7.1160773358818208E-3</v>
      </c>
      <c r="AE489" s="1">
        <f>(Table2[[#This Row],[Close Price]]/Table2[[#This Row],[Current Week Low]])-1</f>
        <v>3.3018939566531458E-2</v>
      </c>
      <c r="AF489" s="1">
        <f>(Table2[[#This Row],[Current Week High]]/Table2[[#This Row],[Close Price]])-1</f>
        <v>4.1902521502609646E-2</v>
      </c>
      <c r="AG489" s="1">
        <f>(Table2[[#This Row],[Close Price]]/Table2[[#This Row],[Current Month Low]])-1</f>
        <v>3.3018939566531458E-2</v>
      </c>
      <c r="AH489" s="1">
        <f>(Table2[[#This Row],[Current Month High]]/Table2[[#This Row],[Close Price]])-1</f>
        <v>4.1902521502609646E-2</v>
      </c>
      <c r="AI489">
        <v>41.671690068367198</v>
      </c>
      <c r="AJ489">
        <v>34.709843533372897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-0.01</v>
      </c>
      <c r="AM489" t="s">
        <v>3216</v>
      </c>
      <c r="AN489">
        <v>-1.99</v>
      </c>
      <c r="AO489" t="s">
        <v>3216</v>
      </c>
      <c r="AP489">
        <v>5.7357766494171E-2</v>
      </c>
      <c r="AQ489">
        <f>(Table2[[#This Row],[Sharpe Ratio]]-AVERAGE(Table2[Sharpe Ratio]))/_xlfn.STDEV.P(Table2[Sharpe Ratio])</f>
        <v>-3.3853717974030542E-2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520</v>
      </c>
      <c r="AT489">
        <f>_xlfn.RANK.AVG(Table2[[#This Row],[6M Return vs Nifty Z-Score]],Table2[6M Return vs Nifty Z-Score])</f>
        <v>471</v>
      </c>
      <c r="AU489">
        <f>_xlfn.RANK.AVG(Table2[[#This Row],[Sharpe Ratio Z-Score]],Table2[Sharpe Ratio Z-Score])</f>
        <v>357</v>
      </c>
      <c r="AV489">
        <f>(Table2[[#This Row],[Rank 1Y]]+Table2[[#This Row],[Rank 6M]]+Table2[[#This Row],[Rank Sharpe]])/3</f>
        <v>449.33333333333331</v>
      </c>
    </row>
    <row r="490" spans="1:48" x14ac:dyDescent="0.3">
      <c r="A490" t="s">
        <v>1040</v>
      </c>
      <c r="B490" t="s">
        <v>1041</v>
      </c>
      <c r="C490" t="s">
        <v>3165</v>
      </c>
      <c r="D490" t="s">
        <v>82</v>
      </c>
      <c r="E490">
        <v>13003.676399475</v>
      </c>
      <c r="F490">
        <v>2322.75</v>
      </c>
      <c r="G490">
        <v>-5.5438328935192196</v>
      </c>
      <c r="H490">
        <f>(Table2[[#This Row],[1Y Return vs Nifty]]-AVERAGE(Table2[1Y Return vs Nifty]))/_xlfn.STDEV.P(Table2[1Y Return vs Nifty])</f>
        <v>-0.48214231699803917</v>
      </c>
      <c r="I490">
        <v>10.284483468223</v>
      </c>
      <c r="J490">
        <f>(Table2[[#This Row],[1M Return vs Nifty]]-AVERAGE(Table2[1M Return vs Nifty]))/_xlfn.STDEV.P(Table2[1M Return vs Nifty])</f>
        <v>0.50807803073989666</v>
      </c>
      <c r="K490">
        <v>-25.212117313069701</v>
      </c>
      <c r="L490">
        <f>(Table2[[#This Row],[6M Return vs Nifty]]-AVERAGE(Table2[6M Return vs Nifty]))/_xlfn.STDEV.P(Table2[6M Return vs Nifty])</f>
        <v>-1.0539588219138034</v>
      </c>
      <c r="M490">
        <v>-1.9368673018701901</v>
      </c>
      <c r="N490">
        <f>(Table2[[#This Row],[1W Return vs Nifty]]-AVERAGE(Table2[1W Return vs Nifty]))/_xlfn.STDEV.P(Table2[1W Return vs Nifty])</f>
        <v>-0.70906385079514145</v>
      </c>
      <c r="O490">
        <v>2374.44</v>
      </c>
      <c r="P490">
        <v>2491.8861066955701</v>
      </c>
      <c r="Q490">
        <v>2563.45926540854</v>
      </c>
      <c r="R490">
        <v>44.558345915160601</v>
      </c>
      <c r="S490" s="1">
        <f>(Table2[[#This Row],[Close Price]]-Table2[[#This Row],[20D EMA]])/Table2[[#This Row],[20D EMA]]</f>
        <v>-2.1769343508364101E-2</v>
      </c>
      <c r="T490" s="1">
        <f>(Table2[[#This Row],[Close Price]]-Table2[[#This Row],[50D EMA]])/Table2[[#This Row],[50D EMA]]</f>
        <v>-6.7874734018184085E-2</v>
      </c>
      <c r="U490" s="1">
        <f>(Table2[[#This Row],[Close Price]]-Table2[[#This Row],[200D EMA]])/Table2[[#This Row],[200D EMA]]</f>
        <v>-9.3900171793905224E-2</v>
      </c>
      <c r="V490">
        <v>1.68601858693222</v>
      </c>
      <c r="W490">
        <v>2300</v>
      </c>
      <c r="X490">
        <v>2408.5</v>
      </c>
      <c r="Y490">
        <v>2300</v>
      </c>
      <c r="Z490">
        <v>2458.9499999999998</v>
      </c>
      <c r="AA490">
        <v>2300</v>
      </c>
      <c r="AB490">
        <v>2485</v>
      </c>
      <c r="AC490" s="1">
        <f>(Table2[[#This Row],[Close Price]]/Table2[[#This Row],[Day Low]])-1</f>
        <v>9.8913043478261464E-3</v>
      </c>
      <c r="AD490" s="1">
        <f>(Table2[[#This Row],[Day High]]/Table2[[#This Row],[Close Price]])-1</f>
        <v>3.6917446991712399E-2</v>
      </c>
      <c r="AE490" s="1">
        <f>(Table2[[#This Row],[Close Price]]/Table2[[#This Row],[Current Week Low]])-1</f>
        <v>9.8913043478261464E-3</v>
      </c>
      <c r="AF490" s="1">
        <f>(Table2[[#This Row],[Current Week High]]/Table2[[#This Row],[Close Price]])-1</f>
        <v>5.8637391023571128E-2</v>
      </c>
      <c r="AG490" s="1">
        <f>(Table2[[#This Row],[Close Price]]/Table2[[#This Row],[Current Month Low]])-1</f>
        <v>9.8913043478261464E-3</v>
      </c>
      <c r="AH490" s="1">
        <f>(Table2[[#This Row],[Current Month High]]/Table2[[#This Row],[Close Price]])-1</f>
        <v>6.9852545474114791E-2</v>
      </c>
      <c r="AI490">
        <v>57.356581638144398</v>
      </c>
      <c r="AJ490">
        <v>32.652769845802403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0</v>
      </c>
      <c r="AM490">
        <v>0</v>
      </c>
      <c r="AN490">
        <v>3.83</v>
      </c>
      <c r="AO490" t="s">
        <v>3215</v>
      </c>
      <c r="AP490">
        <v>0.116725775924476</v>
      </c>
      <c r="AQ490">
        <f>(Table2[[#This Row],[Sharpe Ratio]]-AVERAGE(Table2[Sharpe Ratio]))/_xlfn.STDEV.P(Table2[Sharpe Ratio])</f>
        <v>0.6751056954176301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492</v>
      </c>
      <c r="AT490">
        <f>_xlfn.RANK.AVG(Table2[[#This Row],[6M Return vs Nifty Z-Score]],Table2[6M Return vs Nifty Z-Score])</f>
        <v>680</v>
      </c>
      <c r="AU490">
        <f>_xlfn.RANK.AVG(Table2[[#This Row],[Sharpe Ratio Z-Score]],Table2[Sharpe Ratio Z-Score])</f>
        <v>176</v>
      </c>
      <c r="AV490">
        <f>(Table2[[#This Row],[Rank 1Y]]+Table2[[#This Row],[Rank 6M]]+Table2[[#This Row],[Rank Sharpe]])/3</f>
        <v>449.33333333333331</v>
      </c>
    </row>
    <row r="491" spans="1:48" x14ac:dyDescent="0.3">
      <c r="A491" t="s">
        <v>167</v>
      </c>
      <c r="B491" t="s">
        <v>168</v>
      </c>
      <c r="C491" t="s">
        <v>3156</v>
      </c>
      <c r="D491" t="s">
        <v>43</v>
      </c>
      <c r="E491">
        <v>152469.33900770001</v>
      </c>
      <c r="F491">
        <v>708.5</v>
      </c>
      <c r="G491">
        <v>-9.6917247668912694</v>
      </c>
      <c r="H491">
        <f>(Table2[[#This Row],[1Y Return vs Nifty]]-AVERAGE(Table2[1Y Return vs Nifty]))/_xlfn.STDEV.P(Table2[1Y Return vs Nifty])</f>
        <v>-0.55780268836327696</v>
      </c>
      <c r="I491">
        <v>4.2225287445851603</v>
      </c>
      <c r="J491">
        <f>(Table2[[#This Row],[1M Return vs Nifty]]-AVERAGE(Table2[1M Return vs Nifty]))/_xlfn.STDEV.P(Table2[1M Return vs Nifty])</f>
        <v>-8.0944724367534332E-2</v>
      </c>
      <c r="K491">
        <v>20.437117447873</v>
      </c>
      <c r="L491">
        <f>(Table2[[#This Row],[6M Return vs Nifty]]-AVERAGE(Table2[6M Return vs Nifty]))/_xlfn.STDEV.P(Table2[6M Return vs Nifty])</f>
        <v>0.44803907402080551</v>
      </c>
      <c r="M491">
        <v>-0.79776615238117399</v>
      </c>
      <c r="N491">
        <f>(Table2[[#This Row],[1W Return vs Nifty]]-AVERAGE(Table2[1W Return vs Nifty]))/_xlfn.STDEV.P(Table2[1W Return vs Nifty])</f>
        <v>-0.4161246603253394</v>
      </c>
      <c r="O491">
        <v>718.75</v>
      </c>
      <c r="P491">
        <v>713.75016103738699</v>
      </c>
      <c r="Q491">
        <v>664.00432295482005</v>
      </c>
      <c r="R491">
        <v>41.238379603082699</v>
      </c>
      <c r="S491" s="1">
        <f>(Table2[[#This Row],[Close Price]]-Table2[[#This Row],[20D EMA]])/Table2[[#This Row],[20D EMA]]</f>
        <v>-1.4260869565217391E-2</v>
      </c>
      <c r="T491" s="1">
        <f>(Table2[[#This Row],[Close Price]]-Table2[[#This Row],[50D EMA]])/Table2[[#This Row],[50D EMA]]</f>
        <v>-7.3557405994224062E-3</v>
      </c>
      <c r="U491" s="1">
        <f>(Table2[[#This Row],[Close Price]]-Table2[[#This Row],[200D EMA]])/Table2[[#This Row],[200D EMA]]</f>
        <v>6.701112554083101E-2</v>
      </c>
      <c r="V491">
        <v>0.68726632880719096</v>
      </c>
      <c r="W491">
        <v>707</v>
      </c>
      <c r="X491">
        <v>719.85</v>
      </c>
      <c r="Y491">
        <v>685.4</v>
      </c>
      <c r="Z491">
        <v>727.6</v>
      </c>
      <c r="AA491">
        <v>685.4</v>
      </c>
      <c r="AB491">
        <v>727.6</v>
      </c>
      <c r="AC491" s="1">
        <f>(Table2[[#This Row],[Close Price]]/Table2[[#This Row],[Day Low]])-1</f>
        <v>2.1216407355020284E-3</v>
      </c>
      <c r="AD491" s="1">
        <f>(Table2[[#This Row],[Day High]]/Table2[[#This Row],[Close Price]])-1</f>
        <v>1.6019760056457333E-2</v>
      </c>
      <c r="AE491" s="1">
        <f>(Table2[[#This Row],[Close Price]]/Table2[[#This Row],[Current Week Low]])-1</f>
        <v>3.3702947184126142E-2</v>
      </c>
      <c r="AF491" s="1">
        <f>(Table2[[#This Row],[Current Week High]]/Table2[[#This Row],[Close Price]])-1</f>
        <v>2.6958362738179309E-2</v>
      </c>
      <c r="AG491" s="1">
        <f>(Table2[[#This Row],[Close Price]]/Table2[[#This Row],[Current Month Low]])-1</f>
        <v>3.3702947184126142E-2</v>
      </c>
      <c r="AH491" s="1">
        <f>(Table2[[#This Row],[Current Month High]]/Table2[[#This Row],[Close Price]])-1</f>
        <v>2.6958362738179309E-2</v>
      </c>
      <c r="AI491">
        <v>7.4382498235709296</v>
      </c>
      <c r="AJ491">
        <v>38.541259288228403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-0.05</v>
      </c>
      <c r="AM491" t="s">
        <v>3216</v>
      </c>
      <c r="AN491">
        <v>-2.11</v>
      </c>
      <c r="AO491" t="s">
        <v>3216</v>
      </c>
      <c r="AP491">
        <v>-4.2708502796015999E-2</v>
      </c>
      <c r="AQ491">
        <f>(Table2[[#This Row],[Sharpe Ratio]]-AVERAGE(Table2[Sharpe Ratio]))/_xlfn.STDEV.P(Table2[Sharpe Ratio])</f>
        <v>-1.2288225952705867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-1.8356555943059318</v>
      </c>
      <c r="AS491">
        <f>_xlfn.RANK.AVG(Table2[[#This Row],[1Y Return vs Nifty Z-Score]],Table2[1Y Return vs Nifty Z-Score])</f>
        <v>512</v>
      </c>
      <c r="AT491">
        <f>_xlfn.RANK.AVG(Table2[[#This Row],[6M Return vs Nifty Z-Score]],Table2[6M Return vs Nifty Z-Score])</f>
        <v>177</v>
      </c>
      <c r="AU491">
        <f>_xlfn.RANK.AVG(Table2[[#This Row],[Sharpe Ratio Z-Score]],Table2[Sharpe Ratio Z-Score])</f>
        <v>660</v>
      </c>
      <c r="AV491">
        <f>(Table2[[#This Row],[Rank 1Y]]+Table2[[#This Row],[Rank 6M]]+Table2[[#This Row],[Rank Sharpe]])/3</f>
        <v>449.66666666666669</v>
      </c>
    </row>
    <row r="492" spans="1:48" x14ac:dyDescent="0.3">
      <c r="A492" t="s">
        <v>644</v>
      </c>
      <c r="B492" t="s">
        <v>645</v>
      </c>
      <c r="C492" t="s">
        <v>3162</v>
      </c>
      <c r="D492" t="s">
        <v>206</v>
      </c>
      <c r="E492">
        <v>28325.43124224</v>
      </c>
      <c r="F492">
        <v>14933.6</v>
      </c>
      <c r="G492">
        <v>-33.6242376688364</v>
      </c>
      <c r="H492">
        <f>(Table2[[#This Row],[1Y Return vs Nifty]]-AVERAGE(Table2[1Y Return vs Nifty]))/_xlfn.STDEV.P(Table2[1Y Return vs Nifty])</f>
        <v>-0.99434801527712957</v>
      </c>
      <c r="I492">
        <v>3.1529527969120799</v>
      </c>
      <c r="J492">
        <f>(Table2[[#This Row],[1M Return vs Nifty]]-AVERAGE(Table2[1M Return vs Nifty]))/_xlfn.STDEV.P(Table2[1M Return vs Nifty])</f>
        <v>-0.18487235171163419</v>
      </c>
      <c r="K492">
        <v>3.17026981026277</v>
      </c>
      <c r="L492">
        <f>(Table2[[#This Row],[6M Return vs Nifty]]-AVERAGE(Table2[6M Return vs Nifty]))/_xlfn.STDEV.P(Table2[6M Return vs Nifty])</f>
        <v>-0.12009243917826608</v>
      </c>
      <c r="M492">
        <v>4.3794967669643903</v>
      </c>
      <c r="N492">
        <f>(Table2[[#This Row],[1W Return vs Nifty]]-AVERAGE(Table2[1W Return vs Nifty]))/_xlfn.STDEV.P(Table2[1W Return vs Nifty])</f>
        <v>0.91529635450091051</v>
      </c>
      <c r="O492">
        <v>14627.29</v>
      </c>
      <c r="P492">
        <v>15057.3139258909</v>
      </c>
      <c r="Q492">
        <v>15124.560503500499</v>
      </c>
      <c r="R492">
        <v>66.318540503774798</v>
      </c>
      <c r="S492" s="1">
        <f>(Table2[[#This Row],[Close Price]]-Table2[[#This Row],[20D EMA]])/Table2[[#This Row],[20D EMA]]</f>
        <v>2.0940994538291062E-2</v>
      </c>
      <c r="T492" s="1">
        <f>(Table2[[#This Row],[Close Price]]-Table2[[#This Row],[50D EMA]])/Table2[[#This Row],[50D EMA]]</f>
        <v>-8.2162015416424542E-3</v>
      </c>
      <c r="U492" s="1">
        <f>(Table2[[#This Row],[Close Price]]-Table2[[#This Row],[200D EMA]])/Table2[[#This Row],[200D EMA]]</f>
        <v>-1.2625854712029616E-2</v>
      </c>
      <c r="V492">
        <v>0.67880455600809797</v>
      </c>
      <c r="W492">
        <v>14595.4</v>
      </c>
      <c r="X492">
        <v>15060</v>
      </c>
      <c r="Y492">
        <v>14255</v>
      </c>
      <c r="Z492">
        <v>15088.35</v>
      </c>
      <c r="AA492">
        <v>14255</v>
      </c>
      <c r="AB492">
        <v>15088.35</v>
      </c>
      <c r="AC492" s="1">
        <f>(Table2[[#This Row],[Close Price]]/Table2[[#This Row],[Day Low]])-1</f>
        <v>2.3171684229277734E-2</v>
      </c>
      <c r="AD492" s="1">
        <f>(Table2[[#This Row],[Day High]]/Table2[[#This Row],[Close Price]])-1</f>
        <v>8.4641345690255054E-3</v>
      </c>
      <c r="AE492" s="1">
        <f>(Table2[[#This Row],[Close Price]]/Table2[[#This Row],[Current Week Low]])-1</f>
        <v>4.7604349351104913E-2</v>
      </c>
      <c r="AF492" s="1">
        <f>(Table2[[#This Row],[Current Week High]]/Table2[[#This Row],[Close Price]])-1</f>
        <v>1.0362538168961377E-2</v>
      </c>
      <c r="AG492" s="1">
        <f>(Table2[[#This Row],[Close Price]]/Table2[[#This Row],[Current Month Low]])-1</f>
        <v>4.7604349351104913E-2</v>
      </c>
      <c r="AH492" s="1">
        <f>(Table2[[#This Row],[Current Month High]]/Table2[[#This Row],[Close Price]])-1</f>
        <v>1.0362538168961377E-2</v>
      </c>
      <c r="AI492">
        <v>22.207639149300899</v>
      </c>
      <c r="AJ492">
        <v>15.095183044315901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0.03</v>
      </c>
      <c r="AM492" t="s">
        <v>3215</v>
      </c>
      <c r="AN492">
        <v>7.41</v>
      </c>
      <c r="AO492" t="s">
        <v>3215</v>
      </c>
      <c r="AP492">
        <v>6.3653762554802998E-2</v>
      </c>
      <c r="AQ492">
        <f>(Table2[[#This Row],[Sharpe Ratio]]-AVERAGE(Table2[Sharpe Ratio]))/_xlfn.STDEV.P(Table2[Sharpe Ratio])</f>
        <v>4.1331650656223295E-2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662</v>
      </c>
      <c r="AT492">
        <f>_xlfn.RANK.AVG(Table2[[#This Row],[6M Return vs Nifty Z-Score]],Table2[6M Return vs Nifty Z-Score])</f>
        <v>348</v>
      </c>
      <c r="AU492">
        <f>_xlfn.RANK.AVG(Table2[[#This Row],[Sharpe Ratio Z-Score]],Table2[Sharpe Ratio Z-Score])</f>
        <v>340</v>
      </c>
      <c r="AV492">
        <f>(Table2[[#This Row],[Rank 1Y]]+Table2[[#This Row],[Rank 6M]]+Table2[[#This Row],[Rank Sharpe]])/3</f>
        <v>450</v>
      </c>
    </row>
    <row r="493" spans="1:48" x14ac:dyDescent="0.3">
      <c r="A493" t="s">
        <v>1177</v>
      </c>
      <c r="B493" t="s">
        <v>1178</v>
      </c>
      <c r="C493" t="s">
        <v>3162</v>
      </c>
      <c r="D493" t="s">
        <v>408</v>
      </c>
      <c r="E493">
        <v>10342.8859191149</v>
      </c>
      <c r="F493">
        <v>377.45</v>
      </c>
      <c r="G493">
        <v>-17.9177382453333</v>
      </c>
      <c r="H493">
        <f>(Table2[[#This Row],[1Y Return vs Nifty]]-AVERAGE(Table2[1Y Return vs Nifty]))/_xlfn.STDEV.P(Table2[1Y Return vs Nifty])</f>
        <v>-0.70785077390519979</v>
      </c>
      <c r="I493">
        <v>1.66317458462877</v>
      </c>
      <c r="J493">
        <f>(Table2[[#This Row],[1M Return vs Nifty]]-AVERAGE(Table2[1M Return vs Nifty]))/_xlfn.STDEV.P(Table2[1M Return vs Nifty])</f>
        <v>-0.32962982798845036</v>
      </c>
      <c r="K493">
        <v>-14.2423706803119</v>
      </c>
      <c r="L493">
        <f>(Table2[[#This Row],[6M Return vs Nifty]]-AVERAGE(Table2[6M Return vs Nifty]))/_xlfn.STDEV.P(Table2[6M Return vs Nifty])</f>
        <v>-0.69302097821011788</v>
      </c>
      <c r="M493">
        <v>-2.8114080401502601</v>
      </c>
      <c r="N493">
        <f>(Table2[[#This Row],[1W Return vs Nifty]]-AVERAGE(Table2[1W Return vs Nifty]))/_xlfn.STDEV.P(Table2[1W Return vs Nifty])</f>
        <v>-0.93396684208748515</v>
      </c>
      <c r="O493">
        <v>392.62</v>
      </c>
      <c r="P493">
        <v>402.83813900338498</v>
      </c>
      <c r="Q493">
        <v>401.40232002853003</v>
      </c>
      <c r="R493">
        <v>31.4382907842867</v>
      </c>
      <c r="S493" s="1">
        <f>(Table2[[#This Row],[Close Price]]-Table2[[#This Row],[20D EMA]])/Table2[[#This Row],[20D EMA]]</f>
        <v>-3.8637868677092395E-2</v>
      </c>
      <c r="T493" s="1">
        <f>(Table2[[#This Row],[Close Price]]-Table2[[#This Row],[50D EMA]])/Table2[[#This Row],[50D EMA]]</f>
        <v>-6.3023176172432027E-2</v>
      </c>
      <c r="U493" s="1">
        <f>(Table2[[#This Row],[Close Price]]-Table2[[#This Row],[200D EMA]])/Table2[[#This Row],[200D EMA]]</f>
        <v>-5.9671603360009498E-2</v>
      </c>
      <c r="V493">
        <v>0.64455485167709303</v>
      </c>
      <c r="W493">
        <v>376</v>
      </c>
      <c r="X493">
        <v>390</v>
      </c>
      <c r="Y493">
        <v>368.7</v>
      </c>
      <c r="Z493">
        <v>398.85</v>
      </c>
      <c r="AA493">
        <v>368.7</v>
      </c>
      <c r="AB493">
        <v>401.5</v>
      </c>
      <c r="AC493" s="1">
        <f>(Table2[[#This Row],[Close Price]]/Table2[[#This Row],[Day Low]])-1</f>
        <v>3.8563829787234827E-3</v>
      </c>
      <c r="AD493" s="1">
        <f>(Table2[[#This Row],[Day High]]/Table2[[#This Row],[Close Price]])-1</f>
        <v>3.3249437011524829E-2</v>
      </c>
      <c r="AE493" s="1">
        <f>(Table2[[#This Row],[Close Price]]/Table2[[#This Row],[Current Week Low]])-1</f>
        <v>2.3732031461893177E-2</v>
      </c>
      <c r="AF493" s="1">
        <f>(Table2[[#This Row],[Current Week High]]/Table2[[#This Row],[Close Price]])-1</f>
        <v>5.6696251159094047E-2</v>
      </c>
      <c r="AG493" s="1">
        <f>(Table2[[#This Row],[Close Price]]/Table2[[#This Row],[Current Month Low]])-1</f>
        <v>2.3732031461893177E-2</v>
      </c>
      <c r="AH493" s="1">
        <f>(Table2[[#This Row],[Current Month High]]/Table2[[#This Row],[Close Price]])-1</f>
        <v>6.3717048615710814E-2</v>
      </c>
      <c r="AI493">
        <v>46.7611604185985</v>
      </c>
      <c r="AJ493">
        <v>13.689759036144499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-0.02</v>
      </c>
      <c r="AM493" t="s">
        <v>3216</v>
      </c>
      <c r="AN493">
        <v>-3.24</v>
      </c>
      <c r="AO493" t="s">
        <v>3216</v>
      </c>
      <c r="AP493">
        <v>0.108541295891617</v>
      </c>
      <c r="AQ493">
        <f>(Table2[[#This Row],[Sharpe Ratio]]-AVERAGE(Table2[Sharpe Ratio]))/_xlfn.STDEV.P(Table2[Sharpe Ratio])</f>
        <v>0.57736847601795882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581</v>
      </c>
      <c r="AT493">
        <f>_xlfn.RANK.AVG(Table2[[#This Row],[6M Return vs Nifty Z-Score]],Table2[6M Return vs Nifty Z-Score])</f>
        <v>571</v>
      </c>
      <c r="AU493">
        <f>_xlfn.RANK.AVG(Table2[[#This Row],[Sharpe Ratio Z-Score]],Table2[Sharpe Ratio Z-Score])</f>
        <v>199</v>
      </c>
      <c r="AV493">
        <f>(Table2[[#This Row],[Rank 1Y]]+Table2[[#This Row],[Rank 6M]]+Table2[[#This Row],[Rank Sharpe]])/3</f>
        <v>450.33333333333331</v>
      </c>
    </row>
    <row r="494" spans="1:48" x14ac:dyDescent="0.3">
      <c r="A494" t="s">
        <v>1771</v>
      </c>
      <c r="B494" t="s">
        <v>1772</v>
      </c>
      <c r="C494" t="s">
        <v>3167</v>
      </c>
      <c r="D494" t="s">
        <v>840</v>
      </c>
      <c r="E494">
        <v>4564.1916418999999</v>
      </c>
      <c r="F494">
        <v>372.2</v>
      </c>
      <c r="G494">
        <v>-11.0832666866204</v>
      </c>
      <c r="H494">
        <f>(Table2[[#This Row],[1Y Return vs Nifty]]-AVERAGE(Table2[1Y Return vs Nifty]))/_xlfn.STDEV.P(Table2[1Y Return vs Nifty])</f>
        <v>-0.58318536024363399</v>
      </c>
      <c r="I494">
        <v>3.4060465394890498</v>
      </c>
      <c r="J494">
        <f>(Table2[[#This Row],[1M Return vs Nifty]]-AVERAGE(Table2[1M Return vs Nifty]))/_xlfn.STDEV.P(Table2[1M Return vs Nifty])</f>
        <v>-0.16027995860585487</v>
      </c>
      <c r="K494">
        <v>17.001930442130998</v>
      </c>
      <c r="L494">
        <f>(Table2[[#This Row],[6M Return vs Nifty]]-AVERAGE(Table2[6M Return vs Nifty]))/_xlfn.STDEV.P(Table2[6M Return vs Nifty])</f>
        <v>0.33501103134305693</v>
      </c>
      <c r="M494">
        <v>-0.87984556069656195</v>
      </c>
      <c r="N494">
        <f>(Table2[[#This Row],[1W Return vs Nifty]]-AVERAGE(Table2[1W Return vs Nifty]))/_xlfn.STDEV.P(Table2[1W Return vs Nifty])</f>
        <v>-0.43723277301308094</v>
      </c>
      <c r="O494">
        <v>383.38</v>
      </c>
      <c r="P494">
        <v>382.19531386329697</v>
      </c>
      <c r="Q494">
        <v>360.079783089172</v>
      </c>
      <c r="R494">
        <v>39.885105777601801</v>
      </c>
      <c r="S494" s="1">
        <f>(Table2[[#This Row],[Close Price]]-Table2[[#This Row],[20D EMA]])/Table2[[#This Row],[20D EMA]]</f>
        <v>-2.9161667275288242E-2</v>
      </c>
      <c r="T494" s="1">
        <f>(Table2[[#This Row],[Close Price]]-Table2[[#This Row],[50D EMA]])/Table2[[#This Row],[50D EMA]]</f>
        <v>-2.6152371577407917E-2</v>
      </c>
      <c r="U494" s="1">
        <f>(Table2[[#This Row],[Close Price]]-Table2[[#This Row],[200D EMA]])/Table2[[#This Row],[200D EMA]]</f>
        <v>3.3659809520120931E-2</v>
      </c>
      <c r="V494">
        <v>0.49857643682224001</v>
      </c>
      <c r="W494">
        <v>370</v>
      </c>
      <c r="X494">
        <v>386.3</v>
      </c>
      <c r="Y494">
        <v>368.05</v>
      </c>
      <c r="Z494">
        <v>389.75</v>
      </c>
      <c r="AA494">
        <v>368.05</v>
      </c>
      <c r="AB494">
        <v>395.45</v>
      </c>
      <c r="AC494" s="1">
        <f>(Table2[[#This Row],[Close Price]]/Table2[[#This Row],[Day Low]])-1</f>
        <v>5.9459459459458852E-3</v>
      </c>
      <c r="AD494" s="1">
        <f>(Table2[[#This Row],[Day High]]/Table2[[#This Row],[Close Price]])-1</f>
        <v>3.7882858678130127E-2</v>
      </c>
      <c r="AE494" s="1">
        <f>(Table2[[#This Row],[Close Price]]/Table2[[#This Row],[Current Week Low]])-1</f>
        <v>1.1275641896481448E-2</v>
      </c>
      <c r="AF494" s="1">
        <f>(Table2[[#This Row],[Current Week High]]/Table2[[#This Row],[Close Price]])-1</f>
        <v>4.715206878022582E-2</v>
      </c>
      <c r="AG494" s="1">
        <f>(Table2[[#This Row],[Close Price]]/Table2[[#This Row],[Current Month Low]])-1</f>
        <v>1.1275641896481448E-2</v>
      </c>
      <c r="AH494" s="1">
        <f>(Table2[[#This Row],[Current Month High]]/Table2[[#This Row],[Close Price]])-1</f>
        <v>6.246641590542712E-2</v>
      </c>
      <c r="AI494">
        <v>20.875873186458801</v>
      </c>
      <c r="AJ494">
        <v>38.9065124090315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0.05</v>
      </c>
      <c r="AM494" t="s">
        <v>3215</v>
      </c>
      <c r="AN494">
        <v>-2.13</v>
      </c>
      <c r="AO494" t="s">
        <v>3216</v>
      </c>
      <c r="AP494">
        <v>-2.5832928428671E-2</v>
      </c>
      <c r="AQ494">
        <f>(Table2[[#This Row],[Sharpe Ratio]]-AVERAGE(Table2[Sharpe Ratio]))/_xlfn.STDEV.P(Table2[Sharpe Ratio])</f>
        <v>-1.0272982824474408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-1.8729853429669536</v>
      </c>
      <c r="AS494">
        <f>_xlfn.RANK.AVG(Table2[[#This Row],[1Y Return vs Nifty Z-Score]],Table2[1Y Return vs Nifty Z-Score])</f>
        <v>528</v>
      </c>
      <c r="AT494">
        <f>_xlfn.RANK.AVG(Table2[[#This Row],[6M Return vs Nifty Z-Score]],Table2[6M Return vs Nifty Z-Score])</f>
        <v>206</v>
      </c>
      <c r="AU494">
        <f>_xlfn.RANK.AVG(Table2[[#This Row],[Sharpe Ratio Z-Score]],Table2[Sharpe Ratio Z-Score])</f>
        <v>621</v>
      </c>
      <c r="AV494">
        <f>(Table2[[#This Row],[Rank 1Y]]+Table2[[#This Row],[Rank 6M]]+Table2[[#This Row],[Rank Sharpe]])/3</f>
        <v>451.66666666666669</v>
      </c>
    </row>
    <row r="495" spans="1:48" x14ac:dyDescent="0.3">
      <c r="A495" t="s">
        <v>1785</v>
      </c>
      <c r="B495" t="s">
        <v>1786</v>
      </c>
      <c r="C495" t="s">
        <v>3166</v>
      </c>
      <c r="D495" t="s">
        <v>69</v>
      </c>
      <c r="E495">
        <v>4482.0159999999996</v>
      </c>
      <c r="F495">
        <v>636.65</v>
      </c>
      <c r="G495">
        <v>23.672229489409901</v>
      </c>
      <c r="H495">
        <f>(Table2[[#This Row],[1Y Return vs Nifty]]-AVERAGE(Table2[1Y Return vs Nifty]))/_xlfn.STDEV.P(Table2[1Y Return vs Nifty])</f>
        <v>5.0778549120232254E-2</v>
      </c>
      <c r="I495">
        <v>11.538705978381801</v>
      </c>
      <c r="J495">
        <f>(Table2[[#This Row],[1M Return vs Nifty]]-AVERAGE(Table2[1M Return vs Nifty]))/_xlfn.STDEV.P(Table2[1M Return vs Nifty])</f>
        <v>0.62994723500346039</v>
      </c>
      <c r="K495">
        <v>-31.1948167365255</v>
      </c>
      <c r="L495">
        <f>(Table2[[#This Row],[6M Return vs Nifty]]-AVERAGE(Table2[6M Return vs Nifty]))/_xlfn.STDEV.P(Table2[6M Return vs Nifty])</f>
        <v>-1.2508077284310315</v>
      </c>
      <c r="M495">
        <v>-1.3225552939009899</v>
      </c>
      <c r="N495">
        <f>(Table2[[#This Row],[1W Return vs Nifty]]-AVERAGE(Table2[1W Return vs Nifty]))/_xlfn.STDEV.P(Table2[1W Return vs Nifty])</f>
        <v>-0.55108309343123074</v>
      </c>
      <c r="O495">
        <v>665.99</v>
      </c>
      <c r="P495">
        <v>704.02838632259295</v>
      </c>
      <c r="Q495">
        <v>750.46123657979501</v>
      </c>
      <c r="R495">
        <v>37.299646305329397</v>
      </c>
      <c r="S495" s="1">
        <f>(Table2[[#This Row],[Close Price]]-Table2[[#This Row],[20D EMA]])/Table2[[#This Row],[20D EMA]]</f>
        <v>-4.4054715536269363E-2</v>
      </c>
      <c r="T495" s="1">
        <f>(Table2[[#This Row],[Close Price]]-Table2[[#This Row],[50D EMA]])/Table2[[#This Row],[50D EMA]]</f>
        <v>-9.5704076187234186E-2</v>
      </c>
      <c r="U495" s="1">
        <f>(Table2[[#This Row],[Close Price]]-Table2[[#This Row],[200D EMA]])/Table2[[#This Row],[200D EMA]]</f>
        <v>-0.15165505029744961</v>
      </c>
      <c r="V495">
        <v>0.73460374017570595</v>
      </c>
      <c r="W495">
        <v>634.45000000000005</v>
      </c>
      <c r="X495">
        <v>658</v>
      </c>
      <c r="Y495">
        <v>634.45000000000005</v>
      </c>
      <c r="Z495">
        <v>676.1</v>
      </c>
      <c r="AA495">
        <v>634.45000000000005</v>
      </c>
      <c r="AB495">
        <v>676.1</v>
      </c>
      <c r="AC495" s="1">
        <f>(Table2[[#This Row],[Close Price]]/Table2[[#This Row],[Day Low]])-1</f>
        <v>3.4675703365119048E-3</v>
      </c>
      <c r="AD495" s="1">
        <f>(Table2[[#This Row],[Day High]]/Table2[[#This Row],[Close Price]])-1</f>
        <v>3.3534909290819259E-2</v>
      </c>
      <c r="AE495" s="1">
        <f>(Table2[[#This Row],[Close Price]]/Table2[[#This Row],[Current Week Low]])-1</f>
        <v>3.4675703365119048E-3</v>
      </c>
      <c r="AF495" s="1">
        <f>(Table2[[#This Row],[Current Week High]]/Table2[[#This Row],[Close Price]])-1</f>
        <v>6.1964972905049986E-2</v>
      </c>
      <c r="AG495" s="1">
        <f>(Table2[[#This Row],[Close Price]]/Table2[[#This Row],[Current Month Low]])-1</f>
        <v>3.4675703365119048E-3</v>
      </c>
      <c r="AH495" s="1">
        <f>(Table2[[#This Row],[Current Month High]]/Table2[[#This Row],[Close Price]])-1</f>
        <v>6.1964972905049986E-2</v>
      </c>
      <c r="AI495">
        <v>82.989083483860796</v>
      </c>
      <c r="AJ495">
        <v>52.564102564102498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-0.23</v>
      </c>
      <c r="AM495" t="s">
        <v>3216</v>
      </c>
      <c r="AN495">
        <v>-5.63</v>
      </c>
      <c r="AO495" t="s">
        <v>3216</v>
      </c>
      <c r="AP495">
        <v>5.4640219498617998E-2</v>
      </c>
      <c r="AQ495">
        <f>(Table2[[#This Row],[Sharpe Ratio]]-AVERAGE(Table2[Sharpe Ratio]))/_xlfn.STDEV.P(Table2[Sharpe Ratio])</f>
        <v>-6.6306052864815321E-2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280</v>
      </c>
      <c r="AT495">
        <f>_xlfn.RANK.AVG(Table2[[#This Row],[6M Return vs Nifty Z-Score]],Table2[6M Return vs Nifty Z-Score])</f>
        <v>705</v>
      </c>
      <c r="AU495">
        <f>_xlfn.RANK.AVG(Table2[[#This Row],[Sharpe Ratio Z-Score]],Table2[Sharpe Ratio Z-Score])</f>
        <v>371</v>
      </c>
      <c r="AV495">
        <f>(Table2[[#This Row],[Rank 1Y]]+Table2[[#This Row],[Rank 6M]]+Table2[[#This Row],[Rank Sharpe]])/3</f>
        <v>452</v>
      </c>
    </row>
    <row r="496" spans="1:48" x14ac:dyDescent="0.3">
      <c r="A496" t="s">
        <v>1367</v>
      </c>
      <c r="B496" t="s">
        <v>1368</v>
      </c>
      <c r="C496" t="s">
        <v>3164</v>
      </c>
      <c r="D496" t="s">
        <v>75</v>
      </c>
      <c r="E496">
        <v>8143.4270417159996</v>
      </c>
      <c r="F496">
        <v>201.48</v>
      </c>
      <c r="G496">
        <v>-1.5674386925139201</v>
      </c>
      <c r="H496">
        <f>(Table2[[#This Row],[1Y Return vs Nifty]]-AVERAGE(Table2[1Y Return vs Nifty]))/_xlfn.STDEV.P(Table2[1Y Return vs Nifty])</f>
        <v>-0.40961017992040194</v>
      </c>
      <c r="I496">
        <v>0.81647166797811699</v>
      </c>
      <c r="J496">
        <f>(Table2[[#This Row],[1M Return vs Nifty]]-AVERAGE(Table2[1M Return vs Nifty]))/_xlfn.STDEV.P(Table2[1M Return vs Nifty])</f>
        <v>-0.41190152209700914</v>
      </c>
      <c r="K496">
        <v>-18.709183490289199</v>
      </c>
      <c r="L496">
        <f>(Table2[[#This Row],[6M Return vs Nifty]]-AVERAGE(Table2[6M Return vs Nifty]))/_xlfn.STDEV.P(Table2[6M Return vs Nifty])</f>
        <v>-0.83999263013931902</v>
      </c>
      <c r="M496">
        <v>-0.18469252392553701</v>
      </c>
      <c r="N496">
        <f>(Table2[[#This Row],[1W Return vs Nifty]]-AVERAGE(Table2[1W Return vs Nifty]))/_xlfn.STDEV.P(Table2[1W Return vs Nifty])</f>
        <v>-0.25846237326791582</v>
      </c>
      <c r="O496">
        <v>204.8</v>
      </c>
      <c r="P496">
        <v>207.678601908064</v>
      </c>
      <c r="Q496">
        <v>203.68045043047701</v>
      </c>
      <c r="R496">
        <v>43.603637023151698</v>
      </c>
      <c r="S496" s="1">
        <f>(Table2[[#This Row],[Close Price]]-Table2[[#This Row],[20D EMA]])/Table2[[#This Row],[20D EMA]]</f>
        <v>-1.6210937500000105E-2</v>
      </c>
      <c r="T496" s="1">
        <f>(Table2[[#This Row],[Close Price]]-Table2[[#This Row],[50D EMA]])/Table2[[#This Row],[50D EMA]]</f>
        <v>-2.9847089931816992E-2</v>
      </c>
      <c r="U496" s="1">
        <f>(Table2[[#This Row],[Close Price]]-Table2[[#This Row],[200D EMA]])/Table2[[#This Row],[200D EMA]]</f>
        <v>-1.0803444443619331E-2</v>
      </c>
      <c r="V496">
        <v>0.817697980560539</v>
      </c>
      <c r="W496">
        <v>198.44</v>
      </c>
      <c r="X496">
        <v>205.1</v>
      </c>
      <c r="Y496">
        <v>198.44</v>
      </c>
      <c r="Z496">
        <v>211.29</v>
      </c>
      <c r="AA496">
        <v>198.44</v>
      </c>
      <c r="AB496">
        <v>213.45</v>
      </c>
      <c r="AC496" s="1">
        <f>(Table2[[#This Row],[Close Price]]/Table2[[#This Row],[Day Low]])-1</f>
        <v>1.5319492037895621E-2</v>
      </c>
      <c r="AD496" s="1">
        <f>(Table2[[#This Row],[Day High]]/Table2[[#This Row],[Close Price]])-1</f>
        <v>1.7967043875322553E-2</v>
      </c>
      <c r="AE496" s="1">
        <f>(Table2[[#This Row],[Close Price]]/Table2[[#This Row],[Current Week Low]])-1</f>
        <v>1.5319492037895621E-2</v>
      </c>
      <c r="AF496" s="1">
        <f>(Table2[[#This Row],[Current Week High]]/Table2[[#This Row],[Close Price]])-1</f>
        <v>4.8689696247766534E-2</v>
      </c>
      <c r="AG496" s="1">
        <f>(Table2[[#This Row],[Close Price]]/Table2[[#This Row],[Current Month Low]])-1</f>
        <v>1.5319492037895621E-2</v>
      </c>
      <c r="AH496" s="1">
        <f>(Table2[[#This Row],[Current Month High]]/Table2[[#This Row],[Close Price]])-1</f>
        <v>5.9410363311494852E-2</v>
      </c>
      <c r="AI496">
        <v>27.059757792336701</v>
      </c>
      <c r="AJ496">
        <v>30.365577483015102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-0.05</v>
      </c>
      <c r="AM496" t="s">
        <v>3216</v>
      </c>
      <c r="AN496">
        <v>0.63</v>
      </c>
      <c r="AO496" t="s">
        <v>3215</v>
      </c>
      <c r="AP496">
        <v>8.2833566418236998E-2</v>
      </c>
      <c r="AQ496">
        <f>(Table2[[#This Row],[Sharpe Ratio]]-AVERAGE(Table2[Sharpe Ratio]))/_xlfn.STDEV.P(Table2[Sharpe Ratio])</f>
        <v>0.27037255377005065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461</v>
      </c>
      <c r="AT496">
        <f>_xlfn.RANK.AVG(Table2[[#This Row],[6M Return vs Nifty Z-Score]],Table2[6M Return vs Nifty Z-Score])</f>
        <v>624</v>
      </c>
      <c r="AU496">
        <f>_xlfn.RANK.AVG(Table2[[#This Row],[Sharpe Ratio Z-Score]],Table2[Sharpe Ratio Z-Score])</f>
        <v>272</v>
      </c>
      <c r="AV496">
        <f>(Table2[[#This Row],[Rank 1Y]]+Table2[[#This Row],[Rank 6M]]+Table2[[#This Row],[Rank Sharpe]])/3</f>
        <v>452.33333333333331</v>
      </c>
    </row>
    <row r="497" spans="1:48" x14ac:dyDescent="0.3">
      <c r="A497" t="s">
        <v>521</v>
      </c>
      <c r="B497" t="s">
        <v>522</v>
      </c>
      <c r="C497" t="s">
        <v>3168</v>
      </c>
      <c r="D497" t="s">
        <v>523</v>
      </c>
      <c r="E497">
        <v>39927.757838849997</v>
      </c>
      <c r="F497">
        <v>607.25</v>
      </c>
      <c r="G497">
        <v>-4.6358380795810703</v>
      </c>
      <c r="H497">
        <f>(Table2[[#This Row],[1Y Return vs Nifty]]-AVERAGE(Table2[1Y Return vs Nifty]))/_xlfn.STDEV.P(Table2[1Y Return vs Nifty])</f>
        <v>-0.46557987349238888</v>
      </c>
      <c r="I497">
        <v>-0.25558957699721302</v>
      </c>
      <c r="J497">
        <f>(Table2[[#This Row],[1M Return vs Nifty]]-AVERAGE(Table2[1M Return vs Nifty]))/_xlfn.STDEV.P(Table2[1M Return vs Nifty])</f>
        <v>-0.516070638652258</v>
      </c>
      <c r="K497">
        <v>21.160460591096999</v>
      </c>
      <c r="L497">
        <f>(Table2[[#This Row],[6M Return vs Nifty]]-AVERAGE(Table2[6M Return vs Nifty]))/_xlfn.STDEV.P(Table2[6M Return vs Nifty])</f>
        <v>0.47183925128228166</v>
      </c>
      <c r="M497">
        <v>3.6479184655333401</v>
      </c>
      <c r="N497">
        <f>(Table2[[#This Row],[1W Return vs Nifty]]-AVERAGE(Table2[1W Return vs Nifty]))/_xlfn.STDEV.P(Table2[1W Return vs Nifty])</f>
        <v>0.72715857983303323</v>
      </c>
      <c r="O497">
        <v>601.85</v>
      </c>
      <c r="P497">
        <v>616.26572611131405</v>
      </c>
      <c r="Q497">
        <v>573.65936666693597</v>
      </c>
      <c r="R497">
        <v>59.710829596769003</v>
      </c>
      <c r="S497" s="1">
        <f>(Table2[[#This Row],[Close Price]]-Table2[[#This Row],[20D EMA]])/Table2[[#This Row],[20D EMA]]</f>
        <v>8.9723352994931903E-3</v>
      </c>
      <c r="T497" s="1">
        <f>(Table2[[#This Row],[Close Price]]-Table2[[#This Row],[50D EMA]])/Table2[[#This Row],[50D EMA]]</f>
        <v>-1.462960818574806E-2</v>
      </c>
      <c r="U497" s="1">
        <f>(Table2[[#This Row],[Close Price]]-Table2[[#This Row],[200D EMA]])/Table2[[#This Row],[200D EMA]]</f>
        <v>5.855501589424339E-2</v>
      </c>
      <c r="V497">
        <v>0.824420255250498</v>
      </c>
      <c r="W497">
        <v>594.45000000000005</v>
      </c>
      <c r="X497">
        <v>608.9</v>
      </c>
      <c r="Y497">
        <v>558.25</v>
      </c>
      <c r="Z497">
        <v>608.9</v>
      </c>
      <c r="AA497">
        <v>558.25</v>
      </c>
      <c r="AB497">
        <v>608.9</v>
      </c>
      <c r="AC497" s="1">
        <f>(Table2[[#This Row],[Close Price]]/Table2[[#This Row],[Day Low]])-1</f>
        <v>2.153250904197157E-2</v>
      </c>
      <c r="AD497" s="1">
        <f>(Table2[[#This Row],[Day High]]/Table2[[#This Row],[Close Price]])-1</f>
        <v>2.7171675586661337E-3</v>
      </c>
      <c r="AE497" s="1">
        <f>(Table2[[#This Row],[Close Price]]/Table2[[#This Row],[Current Week Low]])-1</f>
        <v>8.7774294670846409E-2</v>
      </c>
      <c r="AF497" s="1">
        <f>(Table2[[#This Row],[Current Week High]]/Table2[[#This Row],[Close Price]])-1</f>
        <v>2.7171675586661337E-3</v>
      </c>
      <c r="AG497" s="1">
        <f>(Table2[[#This Row],[Close Price]]/Table2[[#This Row],[Current Month Low]])-1</f>
        <v>8.7774294670846409E-2</v>
      </c>
      <c r="AH497" s="1">
        <f>(Table2[[#This Row],[Current Month High]]/Table2[[#This Row],[Close Price]])-1</f>
        <v>2.7171675586661337E-3</v>
      </c>
      <c r="AI497">
        <v>17.818032111980202</v>
      </c>
      <c r="AJ497">
        <v>44.222776392352401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0</v>
      </c>
      <c r="AM497" t="s">
        <v>3217</v>
      </c>
      <c r="AN497">
        <v>7.0000000000000007E-2</v>
      </c>
      <c r="AO497" t="s">
        <v>3215</v>
      </c>
      <c r="AP497">
        <v>-7.9875572985173005E-2</v>
      </c>
      <c r="AQ497">
        <f>(Table2[[#This Row],[Sharpe Ratio]]-AVERAGE(Table2[Sharpe Ratio]))/_xlfn.STDEV.P(Table2[Sharpe Ratio])</f>
        <v>-1.6726633864920761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483</v>
      </c>
      <c r="AT497">
        <f>_xlfn.RANK.AVG(Table2[[#This Row],[6M Return vs Nifty Z-Score]],Table2[6M Return vs Nifty Z-Score])</f>
        <v>171</v>
      </c>
      <c r="AU497">
        <f>_xlfn.RANK.AVG(Table2[[#This Row],[Sharpe Ratio Z-Score]],Table2[Sharpe Ratio Z-Score])</f>
        <v>704</v>
      </c>
      <c r="AV497">
        <f>(Table2[[#This Row],[Rank 1Y]]+Table2[[#This Row],[Rank 6M]]+Table2[[#This Row],[Rank Sharpe]])/3</f>
        <v>452.66666666666669</v>
      </c>
    </row>
    <row r="498" spans="1:48" x14ac:dyDescent="0.3">
      <c r="A498" t="s">
        <v>1642</v>
      </c>
      <c r="B498" t="s">
        <v>1643</v>
      </c>
      <c r="C498" t="s">
        <v>3162</v>
      </c>
      <c r="D498" t="s">
        <v>253</v>
      </c>
      <c r="E498">
        <v>5612.7856032</v>
      </c>
      <c r="F498">
        <v>2061</v>
      </c>
      <c r="G498">
        <v>-33.417820485234799</v>
      </c>
      <c r="H498">
        <f>(Table2[[#This Row],[1Y Return vs Nifty]]-AVERAGE(Table2[1Y Return vs Nifty]))/_xlfn.STDEV.P(Table2[1Y Return vs Nifty])</f>
        <v>-0.99058282533384223</v>
      </c>
      <c r="I498">
        <v>-0.177317101028625</v>
      </c>
      <c r="J498">
        <f>(Table2[[#This Row],[1M Return vs Nifty]]-AVERAGE(Table2[1M Return vs Nifty]))/_xlfn.STDEV.P(Table2[1M Return vs Nifty])</f>
        <v>-0.50846512664400756</v>
      </c>
      <c r="K498">
        <v>-4.1324682654495903E-2</v>
      </c>
      <c r="L498">
        <f>(Table2[[#This Row],[6M Return vs Nifty]]-AVERAGE(Table2[6M Return vs Nifty]))/_xlfn.STDEV.P(Table2[6M Return vs Nifty])</f>
        <v>-0.22576361189821145</v>
      </c>
      <c r="M498">
        <v>2.4796335444764899</v>
      </c>
      <c r="N498">
        <f>(Table2[[#This Row],[1W Return vs Nifty]]-AVERAGE(Table2[1W Return vs Nifty]))/_xlfn.STDEV.P(Table2[1W Return vs Nifty])</f>
        <v>0.4267142872730682</v>
      </c>
      <c r="O498">
        <v>2215.02</v>
      </c>
      <c r="P498">
        <v>2297.72099406089</v>
      </c>
      <c r="Q498">
        <v>2288.0366130509301</v>
      </c>
      <c r="R498">
        <v>29.134977701537501</v>
      </c>
      <c r="S498" s="1">
        <f>(Table2[[#This Row],[Close Price]]-Table2[[#This Row],[20D EMA]])/Table2[[#This Row],[20D EMA]]</f>
        <v>-6.9534360863558783E-2</v>
      </c>
      <c r="T498" s="1">
        <f>(Table2[[#This Row],[Close Price]]-Table2[[#This Row],[50D EMA]])/Table2[[#This Row],[50D EMA]]</f>
        <v>-0.10302425519580592</v>
      </c>
      <c r="U498" s="1">
        <f>(Table2[[#This Row],[Close Price]]-Table2[[#This Row],[200D EMA]])/Table2[[#This Row],[200D EMA]]</f>
        <v>-9.9227701058591591E-2</v>
      </c>
      <c r="V498">
        <v>0.68233119155689503</v>
      </c>
      <c r="W498">
        <v>1982.35</v>
      </c>
      <c r="X498">
        <v>2230.6999999999998</v>
      </c>
      <c r="Y498">
        <v>1982.35</v>
      </c>
      <c r="Z498">
        <v>2319.9499999999998</v>
      </c>
      <c r="AA498">
        <v>1982.35</v>
      </c>
      <c r="AB498">
        <v>2319.9499999999998</v>
      </c>
      <c r="AC498" s="1">
        <f>(Table2[[#This Row],[Close Price]]/Table2[[#This Row],[Day Low]])-1</f>
        <v>3.9675133049158928E-2</v>
      </c>
      <c r="AD498" s="1">
        <f>(Table2[[#This Row],[Day High]]/Table2[[#This Row],[Close Price]])-1</f>
        <v>8.2338670548277371E-2</v>
      </c>
      <c r="AE498" s="1">
        <f>(Table2[[#This Row],[Close Price]]/Table2[[#This Row],[Current Week Low]])-1</f>
        <v>3.9675133049158928E-2</v>
      </c>
      <c r="AF498" s="1">
        <f>(Table2[[#This Row],[Current Week High]]/Table2[[#This Row],[Close Price]])-1</f>
        <v>0.12564289180009691</v>
      </c>
      <c r="AG498" s="1">
        <f>(Table2[[#This Row],[Close Price]]/Table2[[#This Row],[Current Month Low]])-1</f>
        <v>3.9675133049158928E-2</v>
      </c>
      <c r="AH498" s="1">
        <f>(Table2[[#This Row],[Current Month High]]/Table2[[#This Row],[Close Price]])-1</f>
        <v>0.12564289180009691</v>
      </c>
      <c r="AI498">
        <v>35.565259582726803</v>
      </c>
      <c r="AJ498">
        <v>19.825581395348799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-0.08</v>
      </c>
      <c r="AM498" t="s">
        <v>3216</v>
      </c>
      <c r="AN498">
        <v>-5.05</v>
      </c>
      <c r="AO498" t="s">
        <v>3216</v>
      </c>
      <c r="AP498">
        <v>7.0110620566817994E-2</v>
      </c>
      <c r="AQ498">
        <f>(Table2[[#This Row],[Sharpe Ratio]]-AVERAGE(Table2[Sharpe Ratio]))/_xlfn.STDEV.P(Table2[Sharpe Ratio])</f>
        <v>0.11843799652293663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660</v>
      </c>
      <c r="AT498">
        <f>_xlfn.RANK.AVG(Table2[[#This Row],[6M Return vs Nifty Z-Score]],Table2[6M Return vs Nifty Z-Score])</f>
        <v>385</v>
      </c>
      <c r="AU498">
        <f>_xlfn.RANK.AVG(Table2[[#This Row],[Sharpe Ratio Z-Score]],Table2[Sharpe Ratio Z-Score])</f>
        <v>313</v>
      </c>
      <c r="AV498">
        <f>(Table2[[#This Row],[Rank 1Y]]+Table2[[#This Row],[Rank 6M]]+Table2[[#This Row],[Rank Sharpe]])/3</f>
        <v>452.66666666666669</v>
      </c>
    </row>
    <row r="499" spans="1:48" x14ac:dyDescent="0.3">
      <c r="A499" t="s">
        <v>179</v>
      </c>
      <c r="B499" t="s">
        <v>180</v>
      </c>
      <c r="C499" t="s">
        <v>3164</v>
      </c>
      <c r="D499" t="s">
        <v>75</v>
      </c>
      <c r="E499">
        <v>139141.84527222</v>
      </c>
      <c r="F499">
        <v>564.9</v>
      </c>
      <c r="G499">
        <v>9.9837472933788707</v>
      </c>
      <c r="H499">
        <f>(Table2[[#This Row],[1Y Return vs Nifty]]-AVERAGE(Table2[1Y Return vs Nifty]))/_xlfn.STDEV.P(Table2[1Y Return vs Nifty])</f>
        <v>-0.19890868429749811</v>
      </c>
      <c r="I499">
        <v>0.83875066085175298</v>
      </c>
      <c r="J499">
        <f>(Table2[[#This Row],[1M Return vs Nifty]]-AVERAGE(Table2[1M Return vs Nifty]))/_xlfn.STDEV.P(Table2[1M Return vs Nifty])</f>
        <v>-0.40973673625453544</v>
      </c>
      <c r="K499">
        <v>-13.2627187707164</v>
      </c>
      <c r="L499">
        <f>(Table2[[#This Row],[6M Return vs Nifty]]-AVERAGE(Table2[6M Return vs Nifty]))/_xlfn.STDEV.P(Table2[6M Return vs Nifty])</f>
        <v>-0.66078746729440563</v>
      </c>
      <c r="M499">
        <v>-1.60981324694992</v>
      </c>
      <c r="N499">
        <f>(Table2[[#This Row],[1W Return vs Nifty]]-AVERAGE(Table2[1W Return vs Nifty]))/_xlfn.STDEV.P(Table2[1W Return vs Nifty])</f>
        <v>-0.62495635065681965</v>
      </c>
      <c r="O499">
        <v>577.80999999999995</v>
      </c>
      <c r="P499">
        <v>595.90798305603698</v>
      </c>
      <c r="Q499">
        <v>595.42955225273499</v>
      </c>
      <c r="R499">
        <v>39.275851774741597</v>
      </c>
      <c r="S499" s="1">
        <f>(Table2[[#This Row],[Close Price]]-Table2[[#This Row],[20D EMA]])/Table2[[#This Row],[20D EMA]]</f>
        <v>-2.2342984718159896E-2</v>
      </c>
      <c r="T499" s="1">
        <f>(Table2[[#This Row],[Close Price]]-Table2[[#This Row],[50D EMA]])/Table2[[#This Row],[50D EMA]]</f>
        <v>-5.20348509127476E-2</v>
      </c>
      <c r="U499" s="1">
        <f>(Table2[[#This Row],[Close Price]]-Table2[[#This Row],[200D EMA]])/Table2[[#This Row],[200D EMA]]</f>
        <v>-5.1273155887594402E-2</v>
      </c>
      <c r="V499">
        <v>0.65216846191434796</v>
      </c>
      <c r="W499">
        <v>561.5</v>
      </c>
      <c r="X499">
        <v>574.70000000000005</v>
      </c>
      <c r="Y499">
        <v>561.5</v>
      </c>
      <c r="Z499">
        <v>585.04999999999995</v>
      </c>
      <c r="AA499">
        <v>561.5</v>
      </c>
      <c r="AB499">
        <v>585.5</v>
      </c>
      <c r="AC499" s="1">
        <f>(Table2[[#This Row],[Close Price]]/Table2[[#This Row],[Day Low]])-1</f>
        <v>6.0552092609083008E-3</v>
      </c>
      <c r="AD499" s="1">
        <f>(Table2[[#This Row],[Day High]]/Table2[[#This Row],[Close Price]])-1</f>
        <v>1.73482032218093E-2</v>
      </c>
      <c r="AE499" s="1">
        <f>(Table2[[#This Row],[Close Price]]/Table2[[#This Row],[Current Week Low]])-1</f>
        <v>6.0552092609083008E-3</v>
      </c>
      <c r="AF499" s="1">
        <f>(Table2[[#This Row],[Current Week High]]/Table2[[#This Row],[Close Price]])-1</f>
        <v>3.5670030093821969E-2</v>
      </c>
      <c r="AG499" s="1">
        <f>(Table2[[#This Row],[Close Price]]/Table2[[#This Row],[Current Month Low]])-1</f>
        <v>6.0552092609083008E-3</v>
      </c>
      <c r="AH499" s="1">
        <f>(Table2[[#This Row],[Current Month High]]/Table2[[#This Row],[Close Price]])-1</f>
        <v>3.6466631262170424E-2</v>
      </c>
      <c r="AI499">
        <v>25.1460435475305</v>
      </c>
      <c r="AJ499">
        <v>38.252569750367101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-0.05</v>
      </c>
      <c r="AM499" t="s">
        <v>3216</v>
      </c>
      <c r="AN499">
        <v>1.63</v>
      </c>
      <c r="AO499" t="s">
        <v>3215</v>
      </c>
      <c r="AP499">
        <v>2.5665312779714001E-2</v>
      </c>
      <c r="AQ499">
        <f>(Table2[[#This Row],[Sharpe Ratio]]-AVERAGE(Table2[Sharpe Ratio]))/_xlfn.STDEV.P(Table2[Sharpe Ratio])</f>
        <v>-0.41231787080571419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357</v>
      </c>
      <c r="AT499">
        <f>_xlfn.RANK.AVG(Table2[[#This Row],[6M Return vs Nifty Z-Score]],Table2[6M Return vs Nifty Z-Score])</f>
        <v>559</v>
      </c>
      <c r="AU499">
        <f>_xlfn.RANK.AVG(Table2[[#This Row],[Sharpe Ratio Z-Score]],Table2[Sharpe Ratio Z-Score])</f>
        <v>449</v>
      </c>
      <c r="AV499">
        <f>(Table2[[#This Row],[Rank 1Y]]+Table2[[#This Row],[Rank 6M]]+Table2[[#This Row],[Rank Sharpe]])/3</f>
        <v>455</v>
      </c>
    </row>
    <row r="500" spans="1:48" x14ac:dyDescent="0.3">
      <c r="A500" t="s">
        <v>486</v>
      </c>
      <c r="B500" t="s">
        <v>487</v>
      </c>
      <c r="C500" t="s">
        <v>3162</v>
      </c>
      <c r="D500" t="s">
        <v>206</v>
      </c>
      <c r="E500">
        <v>43734.246335999997</v>
      </c>
      <c r="F500">
        <v>704</v>
      </c>
      <c r="G500">
        <v>0.93653436190108497</v>
      </c>
      <c r="H500">
        <f>(Table2[[#This Row],[1Y Return vs Nifty]]-AVERAGE(Table2[1Y Return vs Nifty]))/_xlfn.STDEV.P(Table2[1Y Return vs Nifty])</f>
        <v>-0.36393600687799504</v>
      </c>
      <c r="I500">
        <v>8.07530720987595</v>
      </c>
      <c r="J500">
        <f>(Table2[[#This Row],[1M Return vs Nifty]]-AVERAGE(Table2[1M Return vs Nifty]))/_xlfn.STDEV.P(Table2[1M Return vs Nifty])</f>
        <v>0.29341870952533489</v>
      </c>
      <c r="K500">
        <v>6.2889328979290102</v>
      </c>
      <c r="L500">
        <f>(Table2[[#This Row],[6M Return vs Nifty]]-AVERAGE(Table2[6M Return vs Nifty]))/_xlfn.STDEV.P(Table2[6M Return vs Nifty])</f>
        <v>-1.747899077471414E-2</v>
      </c>
      <c r="M500">
        <v>0.66376927741219505</v>
      </c>
      <c r="N500">
        <f>(Table2[[#This Row],[1W Return vs Nifty]]-AVERAGE(Table2[1W Return vs Nifty]))/_xlfn.STDEV.P(Table2[1W Return vs Nifty])</f>
        <v>-4.0266023154565393E-2</v>
      </c>
      <c r="O500">
        <v>689.71</v>
      </c>
      <c r="P500">
        <v>690.65338721786702</v>
      </c>
      <c r="Q500">
        <v>661.56805316642703</v>
      </c>
      <c r="R500">
        <v>60.408551954306603</v>
      </c>
      <c r="S500" s="1">
        <f>(Table2[[#This Row],[Close Price]]-Table2[[#This Row],[20D EMA]])/Table2[[#This Row],[20D EMA]]</f>
        <v>2.0718852851198274E-2</v>
      </c>
      <c r="T500" s="1">
        <f>(Table2[[#This Row],[Close Price]]-Table2[[#This Row],[50D EMA]])/Table2[[#This Row],[50D EMA]]</f>
        <v>1.9324617860627072E-2</v>
      </c>
      <c r="U500" s="1">
        <f>(Table2[[#This Row],[Close Price]]-Table2[[#This Row],[200D EMA]])/Table2[[#This Row],[200D EMA]]</f>
        <v>6.4138445970120916E-2</v>
      </c>
      <c r="V500">
        <v>0.71741296437902102</v>
      </c>
      <c r="W500">
        <v>698.25</v>
      </c>
      <c r="X500">
        <v>709.9</v>
      </c>
      <c r="Y500">
        <v>675.25</v>
      </c>
      <c r="Z500">
        <v>720.9</v>
      </c>
      <c r="AA500">
        <v>675.25</v>
      </c>
      <c r="AB500">
        <v>720.9</v>
      </c>
      <c r="AC500" s="1">
        <f>(Table2[[#This Row],[Close Price]]/Table2[[#This Row],[Day Low]])-1</f>
        <v>8.2348728965271345E-3</v>
      </c>
      <c r="AD500" s="1">
        <f>(Table2[[#This Row],[Day High]]/Table2[[#This Row],[Close Price]])-1</f>
        <v>8.3806818181817455E-3</v>
      </c>
      <c r="AE500" s="1">
        <f>(Table2[[#This Row],[Close Price]]/Table2[[#This Row],[Current Week Low]])-1</f>
        <v>4.2576823398741137E-2</v>
      </c>
      <c r="AF500" s="1">
        <f>(Table2[[#This Row],[Current Week High]]/Table2[[#This Row],[Close Price]])-1</f>
        <v>2.4005681818181746E-2</v>
      </c>
      <c r="AG500" s="1">
        <f>(Table2[[#This Row],[Close Price]]/Table2[[#This Row],[Current Month Low]])-1</f>
        <v>4.2576823398741137E-2</v>
      </c>
      <c r="AH500" s="1">
        <f>(Table2[[#This Row],[Current Month High]]/Table2[[#This Row],[Close Price]])-1</f>
        <v>2.4005681818181746E-2</v>
      </c>
      <c r="AI500">
        <v>9.1832386363636296</v>
      </c>
      <c r="AJ500">
        <v>32.430398796087204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0.1</v>
      </c>
      <c r="AM500" t="s">
        <v>3215</v>
      </c>
      <c r="AN500">
        <v>9.3000000000000007</v>
      </c>
      <c r="AO500" t="s">
        <v>3215</v>
      </c>
      <c r="AP500">
        <v>-1.8826204090764E-2</v>
      </c>
      <c r="AQ500">
        <f>(Table2[[#This Row],[Sharpe Ratio]]-AVERAGE(Table2[Sharpe Ratio]))/_xlfn.STDEV.P(Table2[Sharpe Ratio])</f>
        <v>-0.94362555661297964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441</v>
      </c>
      <c r="AT500">
        <f>_xlfn.RANK.AVG(Table2[[#This Row],[6M Return vs Nifty Z-Score]],Table2[6M Return vs Nifty Z-Score])</f>
        <v>314</v>
      </c>
      <c r="AU500">
        <f>_xlfn.RANK.AVG(Table2[[#This Row],[Sharpe Ratio Z-Score]],Table2[Sharpe Ratio Z-Score])</f>
        <v>610</v>
      </c>
      <c r="AV500">
        <f>(Table2[[#This Row],[Rank 1Y]]+Table2[[#This Row],[Rank 6M]]+Table2[[#This Row],[Rank Sharpe]])/3</f>
        <v>455</v>
      </c>
    </row>
    <row r="501" spans="1:48" x14ac:dyDescent="0.3">
      <c r="A501" t="s">
        <v>436</v>
      </c>
      <c r="B501" t="s">
        <v>437</v>
      </c>
      <c r="C501" t="s">
        <v>3156</v>
      </c>
      <c r="D501" t="s">
        <v>387</v>
      </c>
      <c r="E501">
        <v>52395.456922627003</v>
      </c>
      <c r="F501">
        <v>201.11</v>
      </c>
      <c r="G501">
        <v>-9.0464746707393697</v>
      </c>
      <c r="H501">
        <f>(Table2[[#This Row],[1Y Return vs Nifty]]-AVERAGE(Table2[1Y Return vs Nifty]))/_xlfn.STDEV.P(Table2[1Y Return vs Nifty])</f>
        <v>-0.54603288736829103</v>
      </c>
      <c r="I501">
        <v>-6.2559746589195102</v>
      </c>
      <c r="J501">
        <f>(Table2[[#This Row],[1M Return vs Nifty]]-AVERAGE(Table2[1M Return vs Nifty]))/_xlfn.STDEV.P(Table2[1M Return vs Nifty])</f>
        <v>-1.0991108482528986</v>
      </c>
      <c r="K501">
        <v>-15.9599402060218</v>
      </c>
      <c r="L501">
        <f>(Table2[[#This Row],[6M Return vs Nifty]]-AVERAGE(Table2[6M Return vs Nifty]))/_xlfn.STDEV.P(Table2[6M Return vs Nifty])</f>
        <v>-0.74953421062786985</v>
      </c>
      <c r="M501">
        <v>-1.8284944944428001</v>
      </c>
      <c r="N501">
        <f>(Table2[[#This Row],[1W Return vs Nifty]]-AVERAGE(Table2[1W Return vs Nifty]))/_xlfn.STDEV.P(Table2[1W Return vs Nifty])</f>
        <v>-0.68119394434218028</v>
      </c>
      <c r="O501">
        <v>209.62</v>
      </c>
      <c r="P501">
        <v>216.22479210219799</v>
      </c>
      <c r="Q501">
        <v>210.25532258766901</v>
      </c>
      <c r="R501">
        <v>39.687022643649698</v>
      </c>
      <c r="S501" s="1">
        <f>(Table2[[#This Row],[Close Price]]-Table2[[#This Row],[20D EMA]])/Table2[[#This Row],[20D EMA]]</f>
        <v>-4.0597271252743011E-2</v>
      </c>
      <c r="T501" s="1">
        <f>(Table2[[#This Row],[Close Price]]-Table2[[#This Row],[50D EMA]])/Table2[[#This Row],[50D EMA]]</f>
        <v>-6.9903140871348468E-2</v>
      </c>
      <c r="U501" s="1">
        <f>(Table2[[#This Row],[Close Price]]-Table2[[#This Row],[200D EMA]])/Table2[[#This Row],[200D EMA]]</f>
        <v>-4.3496271462310901E-2</v>
      </c>
      <c r="V501">
        <v>1.6326909630495701</v>
      </c>
      <c r="W501">
        <v>200.37</v>
      </c>
      <c r="X501">
        <v>204.55</v>
      </c>
      <c r="Y501">
        <v>197</v>
      </c>
      <c r="Z501">
        <v>207.19</v>
      </c>
      <c r="AA501">
        <v>197</v>
      </c>
      <c r="AB501">
        <v>208.8</v>
      </c>
      <c r="AC501" s="1">
        <f>(Table2[[#This Row],[Close Price]]/Table2[[#This Row],[Day Low]])-1</f>
        <v>3.6931676398663793E-3</v>
      </c>
      <c r="AD501" s="1">
        <f>(Table2[[#This Row],[Day High]]/Table2[[#This Row],[Close Price]])-1</f>
        <v>1.7105066878822628E-2</v>
      </c>
      <c r="AE501" s="1">
        <f>(Table2[[#This Row],[Close Price]]/Table2[[#This Row],[Current Week Low]])-1</f>
        <v>2.0862944162436614E-2</v>
      </c>
      <c r="AF501" s="1">
        <f>(Table2[[#This Row],[Current Week High]]/Table2[[#This Row],[Close Price]])-1</f>
        <v>3.0232211227686268E-2</v>
      </c>
      <c r="AG501" s="1">
        <f>(Table2[[#This Row],[Close Price]]/Table2[[#This Row],[Current Month Low]])-1</f>
        <v>2.0862944162436614E-2</v>
      </c>
      <c r="AH501" s="1">
        <f>(Table2[[#This Row],[Current Month High]]/Table2[[#This Row],[Close Price]])-1</f>
        <v>3.8237780319228198E-2</v>
      </c>
      <c r="AI501">
        <v>22.7686340808512</v>
      </c>
      <c r="AJ501">
        <v>29.748387096774199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-0.12</v>
      </c>
      <c r="AM501" t="s">
        <v>3216</v>
      </c>
      <c r="AN501">
        <v>-4.71</v>
      </c>
      <c r="AO501" t="s">
        <v>3216</v>
      </c>
      <c r="AP501">
        <v>8.3857388829826005E-2</v>
      </c>
      <c r="AQ501">
        <f>(Table2[[#This Row],[Sharpe Ratio]]-AVERAGE(Table2[Sharpe Ratio]))/_xlfn.STDEV.P(Table2[Sharpe Ratio])</f>
        <v>0.28259881069364662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507</v>
      </c>
      <c r="AT501">
        <f>_xlfn.RANK.AVG(Table2[[#This Row],[6M Return vs Nifty Z-Score]],Table2[6M Return vs Nifty Z-Score])</f>
        <v>593</v>
      </c>
      <c r="AU501">
        <f>_xlfn.RANK.AVG(Table2[[#This Row],[Sharpe Ratio Z-Score]],Table2[Sharpe Ratio Z-Score])</f>
        <v>269</v>
      </c>
      <c r="AV501">
        <f>(Table2[[#This Row],[Rank 1Y]]+Table2[[#This Row],[Rank 6M]]+Table2[[#This Row],[Rank Sharpe]])/3</f>
        <v>456.33333333333331</v>
      </c>
    </row>
    <row r="502" spans="1:48" x14ac:dyDescent="0.3">
      <c r="A502" t="s">
        <v>134</v>
      </c>
      <c r="B502" t="s">
        <v>135</v>
      </c>
      <c r="C502" t="s">
        <v>3154</v>
      </c>
      <c r="D502" t="s">
        <v>18</v>
      </c>
      <c r="E502">
        <v>198177.45946702201</v>
      </c>
      <c r="F502">
        <v>140.34</v>
      </c>
      <c r="G502">
        <v>11.4242977101751</v>
      </c>
      <c r="H502">
        <f>(Table2[[#This Row],[1Y Return vs Nifty]]-AVERAGE(Table2[1Y Return vs Nifty]))/_xlfn.STDEV.P(Table2[1Y Return vs Nifty])</f>
        <v>-0.17263206406907716</v>
      </c>
      <c r="I502">
        <v>-7.7960975781063997</v>
      </c>
      <c r="J502">
        <f>(Table2[[#This Row],[1M Return vs Nifty]]-AVERAGE(Table2[1M Return vs Nifty]))/_xlfn.STDEV.P(Table2[1M Return vs Nifty])</f>
        <v>-1.2487601753133886</v>
      </c>
      <c r="K502">
        <v>-22.2567529198563</v>
      </c>
      <c r="L502">
        <f>(Table2[[#This Row],[6M Return vs Nifty]]-AVERAGE(Table2[6M Return vs Nifty]))/_xlfn.STDEV.P(Table2[6M Return vs Nifty])</f>
        <v>-0.95671839447679108</v>
      </c>
      <c r="M502">
        <v>0.66329356785149995</v>
      </c>
      <c r="N502">
        <f>(Table2[[#This Row],[1W Return vs Nifty]]-AVERAGE(Table2[1W Return vs Nifty]))/_xlfn.STDEV.P(Table2[1W Return vs Nifty])</f>
        <v>-4.0388359940610498E-2</v>
      </c>
      <c r="O502">
        <v>149.91</v>
      </c>
      <c r="P502">
        <v>159.030011411093</v>
      </c>
      <c r="Q502">
        <v>157.31546979899301</v>
      </c>
      <c r="R502">
        <v>31.4695198804569</v>
      </c>
      <c r="S502" s="1">
        <f>(Table2[[#This Row],[Close Price]]-Table2[[#This Row],[20D EMA]])/Table2[[#This Row],[20D EMA]]</f>
        <v>-6.3838302981789025E-2</v>
      </c>
      <c r="T502" s="1">
        <f>(Table2[[#This Row],[Close Price]]-Table2[[#This Row],[50D EMA]])/Table2[[#This Row],[50D EMA]]</f>
        <v>-0.11752505860531738</v>
      </c>
      <c r="U502" s="1">
        <f>(Table2[[#This Row],[Close Price]]-Table2[[#This Row],[200D EMA]])/Table2[[#This Row],[200D EMA]]</f>
        <v>-0.10790718688176759</v>
      </c>
      <c r="V502">
        <v>1.16435348097507</v>
      </c>
      <c r="W502">
        <v>140</v>
      </c>
      <c r="X502">
        <v>144.38999999999999</v>
      </c>
      <c r="Y502">
        <v>136.36000000000001</v>
      </c>
      <c r="Z502">
        <v>145.74</v>
      </c>
      <c r="AA502">
        <v>136.36000000000001</v>
      </c>
      <c r="AB502">
        <v>145.74</v>
      </c>
      <c r="AC502" s="1">
        <f>(Table2[[#This Row],[Close Price]]/Table2[[#This Row],[Day Low]])-1</f>
        <v>2.4285714285714466E-3</v>
      </c>
      <c r="AD502" s="1">
        <f>(Table2[[#This Row],[Day High]]/Table2[[#This Row],[Close Price]])-1</f>
        <v>2.8858486532706173E-2</v>
      </c>
      <c r="AE502" s="1">
        <f>(Table2[[#This Row],[Close Price]]/Table2[[#This Row],[Current Week Low]])-1</f>
        <v>2.9187444998533207E-2</v>
      </c>
      <c r="AF502" s="1">
        <f>(Table2[[#This Row],[Current Week High]]/Table2[[#This Row],[Close Price]])-1</f>
        <v>3.8477982043608527E-2</v>
      </c>
      <c r="AG502" s="1">
        <f>(Table2[[#This Row],[Close Price]]/Table2[[#This Row],[Current Month Low]])-1</f>
        <v>2.9187444998533207E-2</v>
      </c>
      <c r="AH502" s="1">
        <f>(Table2[[#This Row],[Current Month High]]/Table2[[#This Row],[Close Price]])-1</f>
        <v>3.8477982043608527E-2</v>
      </c>
      <c r="AI502">
        <v>40.2308678922616</v>
      </c>
      <c r="AJ502">
        <v>44.086242299794598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-0.09</v>
      </c>
      <c r="AM502" t="s">
        <v>3216</v>
      </c>
      <c r="AN502">
        <v>-8.24</v>
      </c>
      <c r="AO502" t="s">
        <v>3216</v>
      </c>
      <c r="AP502">
        <v>5.1964485347179998E-2</v>
      </c>
      <c r="AQ502">
        <f>(Table2[[#This Row],[Sharpe Ratio]]-AVERAGE(Table2[Sharpe Ratio]))/_xlfn.STDEV.P(Table2[Sharpe Ratio])</f>
        <v>-9.825906817725362E-2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347</v>
      </c>
      <c r="AT502">
        <f>_xlfn.RANK.AVG(Table2[[#This Row],[6M Return vs Nifty Z-Score]],Table2[6M Return vs Nifty Z-Score])</f>
        <v>655</v>
      </c>
      <c r="AU502">
        <f>_xlfn.RANK.AVG(Table2[[#This Row],[Sharpe Ratio Z-Score]],Table2[Sharpe Ratio Z-Score])</f>
        <v>376</v>
      </c>
      <c r="AV502">
        <f>(Table2[[#This Row],[Rank 1Y]]+Table2[[#This Row],[Rank 6M]]+Table2[[#This Row],[Rank Sharpe]])/3</f>
        <v>459.33333333333331</v>
      </c>
    </row>
    <row r="503" spans="1:48" x14ac:dyDescent="0.3">
      <c r="A503" t="s">
        <v>406</v>
      </c>
      <c r="B503" t="s">
        <v>407</v>
      </c>
      <c r="C503" t="s">
        <v>3162</v>
      </c>
      <c r="D503" t="s">
        <v>408</v>
      </c>
      <c r="E503">
        <v>54690.399636950002</v>
      </c>
      <c r="F503">
        <v>2829.05</v>
      </c>
      <c r="G503">
        <v>-15.408080790111301</v>
      </c>
      <c r="H503">
        <f>(Table2[[#This Row],[1Y Return vs Nifty]]-AVERAGE(Table2[1Y Return vs Nifty]))/_xlfn.STDEV.P(Table2[1Y Return vs Nifty])</f>
        <v>-0.6620729135225305</v>
      </c>
      <c r="I503">
        <v>4.5048985117891496</v>
      </c>
      <c r="J503">
        <f>(Table2[[#This Row],[1M Return vs Nifty]]-AVERAGE(Table2[1M Return vs Nifty]))/_xlfn.STDEV.P(Table2[1M Return vs Nifty])</f>
        <v>-5.3507663910948459E-2</v>
      </c>
      <c r="K503">
        <v>6.3326036320319696</v>
      </c>
      <c r="L503">
        <f>(Table2[[#This Row],[6M Return vs Nifty]]-AVERAGE(Table2[6M Return vs Nifty]))/_xlfn.STDEV.P(Table2[6M Return vs Nifty])</f>
        <v>-1.6042091534670663E-2</v>
      </c>
      <c r="M503">
        <v>0.70356280378573499</v>
      </c>
      <c r="N503">
        <f>(Table2[[#This Row],[1W Return vs Nifty]]-AVERAGE(Table2[1W Return vs Nifty]))/_xlfn.STDEV.P(Table2[1W Return vs Nifty])</f>
        <v>-3.0032442574796245E-2</v>
      </c>
      <c r="O503">
        <v>2897.11</v>
      </c>
      <c r="P503">
        <v>2949.07286433843</v>
      </c>
      <c r="Q503">
        <v>2836.8860104768401</v>
      </c>
      <c r="R503">
        <v>38.442842195276903</v>
      </c>
      <c r="S503" s="1">
        <f>(Table2[[#This Row],[Close Price]]-Table2[[#This Row],[20D EMA]])/Table2[[#This Row],[20D EMA]]</f>
        <v>-2.3492376885931133E-2</v>
      </c>
      <c r="T503" s="1">
        <f>(Table2[[#This Row],[Close Price]]-Table2[[#This Row],[50D EMA]])/Table2[[#This Row],[50D EMA]]</f>
        <v>-4.0698507585147356E-2</v>
      </c>
      <c r="U503" s="1">
        <f>(Table2[[#This Row],[Close Price]]-Table2[[#This Row],[200D EMA]])/Table2[[#This Row],[200D EMA]]</f>
        <v>-2.7621872884214874E-3</v>
      </c>
      <c r="V503">
        <v>0.59786651428702797</v>
      </c>
      <c r="W503">
        <v>2815</v>
      </c>
      <c r="X503">
        <v>2870</v>
      </c>
      <c r="Y503">
        <v>2745.5</v>
      </c>
      <c r="Z503">
        <v>2893.3</v>
      </c>
      <c r="AA503">
        <v>2745.5</v>
      </c>
      <c r="AB503">
        <v>2893.3</v>
      </c>
      <c r="AC503" s="1">
        <f>(Table2[[#This Row],[Close Price]]/Table2[[#This Row],[Day Low]])-1</f>
        <v>4.9911190053286703E-3</v>
      </c>
      <c r="AD503" s="1">
        <f>(Table2[[#This Row],[Day High]]/Table2[[#This Row],[Close Price]])-1</f>
        <v>1.4474823704070161E-2</v>
      </c>
      <c r="AE503" s="1">
        <f>(Table2[[#This Row],[Close Price]]/Table2[[#This Row],[Current Week Low]])-1</f>
        <v>3.0431615370606568E-2</v>
      </c>
      <c r="AF503" s="1">
        <f>(Table2[[#This Row],[Current Week High]]/Table2[[#This Row],[Close Price]])-1</f>
        <v>2.2710803980134697E-2</v>
      </c>
      <c r="AG503" s="1">
        <f>(Table2[[#This Row],[Close Price]]/Table2[[#This Row],[Current Month Low]])-1</f>
        <v>3.0431615370606568E-2</v>
      </c>
      <c r="AH503" s="1">
        <f>(Table2[[#This Row],[Current Month High]]/Table2[[#This Row],[Close Price]])-1</f>
        <v>2.2710803980134697E-2</v>
      </c>
      <c r="AI503">
        <v>19.2979975610187</v>
      </c>
      <c r="AJ503">
        <v>28.956604977664298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0.06</v>
      </c>
      <c r="AM503" t="s">
        <v>3215</v>
      </c>
      <c r="AN503">
        <v>-3.94</v>
      </c>
      <c r="AO503" t="s">
        <v>3216</v>
      </c>
      <c r="AP503">
        <v>3.2208050397239999E-3</v>
      </c>
      <c r="AQ503">
        <f>(Table2[[#This Row],[Sharpe Ratio]]-AVERAGE(Table2[Sharpe Ratio]))/_xlfn.STDEV.P(Table2[Sharpe Ratio])</f>
        <v>-0.68034513319671719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557</v>
      </c>
      <c r="AT503">
        <f>_xlfn.RANK.AVG(Table2[[#This Row],[6M Return vs Nifty Z-Score]],Table2[6M Return vs Nifty Z-Score])</f>
        <v>312</v>
      </c>
      <c r="AU503">
        <f>_xlfn.RANK.AVG(Table2[[#This Row],[Sharpe Ratio Z-Score]],Table2[Sharpe Ratio Z-Score])</f>
        <v>510</v>
      </c>
      <c r="AV503">
        <f>(Table2[[#This Row],[Rank 1Y]]+Table2[[#This Row],[Rank 6M]]+Table2[[#This Row],[Rank Sharpe]])/3</f>
        <v>459.66666666666669</v>
      </c>
    </row>
    <row r="504" spans="1:48" x14ac:dyDescent="0.3">
      <c r="A504" t="s">
        <v>532</v>
      </c>
      <c r="B504" t="s">
        <v>533</v>
      </c>
      <c r="C504" t="s">
        <v>3160</v>
      </c>
      <c r="D504" t="s">
        <v>534</v>
      </c>
      <c r="E504">
        <v>38480.637671279997</v>
      </c>
      <c r="F504">
        <v>321.3</v>
      </c>
      <c r="G504">
        <v>17.438666650033099</v>
      </c>
      <c r="H504">
        <f>(Table2[[#This Row],[1Y Return vs Nifty]]-AVERAGE(Table2[1Y Return vs Nifty]))/_xlfn.STDEV.P(Table2[1Y Return vs Nifty])</f>
        <v>-6.2925880443978677E-2</v>
      </c>
      <c r="I504">
        <v>0.744055549515652</v>
      </c>
      <c r="J504">
        <f>(Table2[[#This Row],[1M Return vs Nifty]]-AVERAGE(Table2[1M Return vs Nifty]))/_xlfn.STDEV.P(Table2[1M Return vs Nifty])</f>
        <v>-0.41893798864213533</v>
      </c>
      <c r="K504">
        <v>-3.6177733832296202</v>
      </c>
      <c r="L504">
        <f>(Table2[[#This Row],[6M Return vs Nifty]]-AVERAGE(Table2[6M Return vs Nifty]))/_xlfn.STDEV.P(Table2[6M Return vs Nifty])</f>
        <v>-0.34343959160111787</v>
      </c>
      <c r="M504">
        <v>3.9495641953469498</v>
      </c>
      <c r="N504">
        <f>(Table2[[#This Row],[1W Return vs Nifty]]-AVERAGE(Table2[1W Return vs Nifty]))/_xlfn.STDEV.P(Table2[1W Return vs Nifty])</f>
        <v>0.80473189800579603</v>
      </c>
      <c r="O504">
        <v>328.03</v>
      </c>
      <c r="P504">
        <v>339.90400656495001</v>
      </c>
      <c r="Q504">
        <v>322.70974847676598</v>
      </c>
      <c r="R504">
        <v>45.976877991974497</v>
      </c>
      <c r="S504" s="1">
        <f>(Table2[[#This Row],[Close Price]]-Table2[[#This Row],[20D EMA]])/Table2[[#This Row],[20D EMA]]</f>
        <v>-2.0516416181446704E-2</v>
      </c>
      <c r="T504" s="1">
        <f>(Table2[[#This Row],[Close Price]]-Table2[[#This Row],[50D EMA]])/Table2[[#This Row],[50D EMA]]</f>
        <v>-5.4733119367909193E-2</v>
      </c>
      <c r="U504" s="1">
        <f>(Table2[[#This Row],[Close Price]]-Table2[[#This Row],[200D EMA]])/Table2[[#This Row],[200D EMA]]</f>
        <v>-4.3684719269255871E-3</v>
      </c>
      <c r="V504">
        <v>0.85578565260709805</v>
      </c>
      <c r="W504">
        <v>319.60000000000002</v>
      </c>
      <c r="X504">
        <v>331.9</v>
      </c>
      <c r="Y504">
        <v>306.10000000000002</v>
      </c>
      <c r="Z504">
        <v>331.9</v>
      </c>
      <c r="AA504">
        <v>306.10000000000002</v>
      </c>
      <c r="AB504">
        <v>331.9</v>
      </c>
      <c r="AC504" s="1">
        <f>(Table2[[#This Row],[Close Price]]/Table2[[#This Row],[Day Low]])-1</f>
        <v>5.3191489361701372E-3</v>
      </c>
      <c r="AD504" s="1">
        <f>(Table2[[#This Row],[Day High]]/Table2[[#This Row],[Close Price]])-1</f>
        <v>3.2990974167444564E-2</v>
      </c>
      <c r="AE504" s="1">
        <f>(Table2[[#This Row],[Close Price]]/Table2[[#This Row],[Current Week Low]])-1</f>
        <v>4.9656974844821899E-2</v>
      </c>
      <c r="AF504" s="1">
        <f>(Table2[[#This Row],[Current Week High]]/Table2[[#This Row],[Close Price]])-1</f>
        <v>3.2990974167444564E-2</v>
      </c>
      <c r="AG504" s="1">
        <f>(Table2[[#This Row],[Close Price]]/Table2[[#This Row],[Current Month Low]])-1</f>
        <v>4.9656974844821899E-2</v>
      </c>
      <c r="AH504" s="1">
        <f>(Table2[[#This Row],[Current Month High]]/Table2[[#This Row],[Close Price]])-1</f>
        <v>3.2990974167444564E-2</v>
      </c>
      <c r="AI504">
        <v>23.187052598817299</v>
      </c>
      <c r="AJ504">
        <v>44.372051224443901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</v>
      </c>
      <c r="AM504" t="s">
        <v>3216</v>
      </c>
      <c r="AN504">
        <v>-1.2</v>
      </c>
      <c r="AO504" t="s">
        <v>3216</v>
      </c>
      <c r="AP504">
        <v>-3.3819304879982998E-2</v>
      </c>
      <c r="AQ504">
        <f>(Table2[[#This Row],[Sharpe Ratio]]-AVERAGE(Table2[Sharpe Ratio]))/_xlfn.STDEV.P(Table2[Sharpe Ratio])</f>
        <v>-1.1226697934409842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314</v>
      </c>
      <c r="AT504">
        <f>_xlfn.RANK.AVG(Table2[[#This Row],[6M Return vs Nifty Z-Score]],Table2[6M Return vs Nifty Z-Score])</f>
        <v>424</v>
      </c>
      <c r="AU504">
        <f>_xlfn.RANK.AVG(Table2[[#This Row],[Sharpe Ratio Z-Score]],Table2[Sharpe Ratio Z-Score])</f>
        <v>641</v>
      </c>
      <c r="AV504">
        <f>(Table2[[#This Row],[Rank 1Y]]+Table2[[#This Row],[Rank 6M]]+Table2[[#This Row],[Rank Sharpe]])/3</f>
        <v>459.66666666666669</v>
      </c>
    </row>
    <row r="505" spans="1:48" x14ac:dyDescent="0.3">
      <c r="A505" t="s">
        <v>1249</v>
      </c>
      <c r="B505" t="s">
        <v>1250</v>
      </c>
      <c r="C505" t="s">
        <v>3154</v>
      </c>
      <c r="D505" t="s">
        <v>18</v>
      </c>
      <c r="E505">
        <v>9303.2397149999997</v>
      </c>
      <c r="F505">
        <v>624.75</v>
      </c>
      <c r="G505">
        <v>-15.8554937320128</v>
      </c>
      <c r="H505">
        <f>(Table2[[#This Row],[1Y Return vs Nifty]]-AVERAGE(Table2[1Y Return vs Nifty]))/_xlfn.STDEV.P(Table2[1Y Return vs Nifty])</f>
        <v>-0.67023403015027938</v>
      </c>
      <c r="I505">
        <v>-24.271721813784598</v>
      </c>
      <c r="J505">
        <f>(Table2[[#This Row],[1M Return vs Nifty]]-AVERAGE(Table2[1M Return vs Nifty]))/_xlfn.STDEV.P(Table2[1M Return vs Nifty])</f>
        <v>-2.8496493310130138</v>
      </c>
      <c r="K505">
        <v>-38.408833687164403</v>
      </c>
      <c r="L505">
        <f>(Table2[[#This Row],[6M Return vs Nifty]]-AVERAGE(Table2[6M Return vs Nifty]))/_xlfn.STDEV.P(Table2[6M Return vs Nifty])</f>
        <v>-1.4881707058793847</v>
      </c>
      <c r="M505">
        <v>1.27951802940459</v>
      </c>
      <c r="N505">
        <f>(Table2[[#This Row],[1W Return vs Nifty]]-AVERAGE(Table2[1W Return vs Nifty]))/_xlfn.STDEV.P(Table2[1W Return vs Nifty])</f>
        <v>0.11808421731561368</v>
      </c>
      <c r="O505">
        <v>729.9</v>
      </c>
      <c r="P505">
        <v>823.54858327780698</v>
      </c>
      <c r="Q505">
        <v>852.694991837668</v>
      </c>
      <c r="R505">
        <v>27.714137823119401</v>
      </c>
      <c r="S505" s="1">
        <f>(Table2[[#This Row],[Close Price]]-Table2[[#This Row],[20D EMA]])/Table2[[#This Row],[20D EMA]]</f>
        <v>-0.14406083025071925</v>
      </c>
      <c r="T505" s="1">
        <f>(Table2[[#This Row],[Close Price]]-Table2[[#This Row],[50D EMA]])/Table2[[#This Row],[50D EMA]]</f>
        <v>-0.24139266014710198</v>
      </c>
      <c r="U505" s="1">
        <f>(Table2[[#This Row],[Close Price]]-Table2[[#This Row],[200D EMA]])/Table2[[#This Row],[200D EMA]]</f>
        <v>-0.26732301000902686</v>
      </c>
      <c r="V505">
        <v>2.0565448094458998</v>
      </c>
      <c r="W505">
        <v>619</v>
      </c>
      <c r="X505">
        <v>656.75</v>
      </c>
      <c r="Y505">
        <v>610</v>
      </c>
      <c r="Z505">
        <v>676.9</v>
      </c>
      <c r="AA505">
        <v>610</v>
      </c>
      <c r="AB505">
        <v>676.9</v>
      </c>
      <c r="AC505" s="1">
        <f>(Table2[[#This Row],[Close Price]]/Table2[[#This Row],[Day Low]])-1</f>
        <v>9.2891760904685317E-3</v>
      </c>
      <c r="AD505" s="1">
        <f>(Table2[[#This Row],[Day High]]/Table2[[#This Row],[Close Price]])-1</f>
        <v>5.1220488195278024E-2</v>
      </c>
      <c r="AE505" s="1">
        <f>(Table2[[#This Row],[Close Price]]/Table2[[#This Row],[Current Week Low]])-1</f>
        <v>2.418032786885238E-2</v>
      </c>
      <c r="AF505" s="1">
        <f>(Table2[[#This Row],[Current Week High]]/Table2[[#This Row],[Close Price]])-1</f>
        <v>8.3473389355742222E-2</v>
      </c>
      <c r="AG505" s="1">
        <f>(Table2[[#This Row],[Close Price]]/Table2[[#This Row],[Current Month Low]])-1</f>
        <v>2.418032786885238E-2</v>
      </c>
      <c r="AH505" s="1">
        <f>(Table2[[#This Row],[Current Month High]]/Table2[[#This Row],[Close Price]])-1</f>
        <v>8.3473389355742222E-2</v>
      </c>
      <c r="AI505">
        <v>104.08163265306101</v>
      </c>
      <c r="AJ505">
        <v>9.7785977859778495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-0.28999999999999998</v>
      </c>
      <c r="AM505" t="s">
        <v>3216</v>
      </c>
      <c r="AN505">
        <v>-20.52</v>
      </c>
      <c r="AO505" t="s">
        <v>3216</v>
      </c>
      <c r="AP505">
        <v>0.15358438350782799</v>
      </c>
      <c r="AQ505">
        <f>(Table2[[#This Row],[Sharpe Ratio]]-AVERAGE(Table2[Sharpe Ratio]))/_xlfn.STDEV.P(Table2[Sharpe Ratio])</f>
        <v>1.1152628955912929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563</v>
      </c>
      <c r="AT505">
        <f>_xlfn.RANK.AVG(Table2[[#This Row],[6M Return vs Nifty Z-Score]],Table2[6M Return vs Nifty Z-Score])</f>
        <v>729</v>
      </c>
      <c r="AU505">
        <f>_xlfn.RANK.AVG(Table2[[#This Row],[Sharpe Ratio Z-Score]],Table2[Sharpe Ratio Z-Score])</f>
        <v>95</v>
      </c>
      <c r="AV505">
        <f>(Table2[[#This Row],[Rank 1Y]]+Table2[[#This Row],[Rank 6M]]+Table2[[#This Row],[Rank Sharpe]])/3</f>
        <v>462.33333333333331</v>
      </c>
    </row>
    <row r="506" spans="1:48" x14ac:dyDescent="0.3">
      <c r="A506" t="s">
        <v>227</v>
      </c>
      <c r="B506" t="s">
        <v>228</v>
      </c>
      <c r="C506" t="s">
        <v>3160</v>
      </c>
      <c r="D506" t="s">
        <v>51</v>
      </c>
      <c r="E506">
        <v>106933.9703284</v>
      </c>
      <c r="F506">
        <v>1283.6500000000001</v>
      </c>
      <c r="G506">
        <v>-6.5073802906910299</v>
      </c>
      <c r="H506">
        <f>(Table2[[#This Row],[1Y Return vs Nifty]]-AVERAGE(Table2[1Y Return vs Nifty]))/_xlfn.STDEV.P(Table2[1Y Return vs Nifty])</f>
        <v>-0.49971807743818802</v>
      </c>
      <c r="I506">
        <v>0.70674788166795599</v>
      </c>
      <c r="J506">
        <f>(Table2[[#This Row],[1M Return vs Nifty]]-AVERAGE(Table2[1M Return vs Nifty]))/_xlfn.STDEV.P(Table2[1M Return vs Nifty])</f>
        <v>-0.42256306773033669</v>
      </c>
      <c r="K506">
        <v>-2.3002075118472698</v>
      </c>
      <c r="L506">
        <f>(Table2[[#This Row],[6M Return vs Nifty]]-AVERAGE(Table2[6M Return vs Nifty]))/_xlfn.STDEV.P(Table2[6M Return vs Nifty])</f>
        <v>-0.3000876892760268</v>
      </c>
      <c r="M506">
        <v>1.02455875392899</v>
      </c>
      <c r="N506">
        <f>(Table2[[#This Row],[1W Return vs Nifty]]-AVERAGE(Table2[1W Return vs Nifty]))/_xlfn.STDEV.P(Table2[1W Return vs Nifty])</f>
        <v>5.2517113117629799E-2</v>
      </c>
      <c r="O506">
        <v>1297.82</v>
      </c>
      <c r="P506">
        <v>1315.54855575798</v>
      </c>
      <c r="Q506">
        <v>1267.7223546862599</v>
      </c>
      <c r="R506">
        <v>45.819473839154398</v>
      </c>
      <c r="S506" s="1">
        <f>(Table2[[#This Row],[Close Price]]-Table2[[#This Row],[20D EMA]])/Table2[[#This Row],[20D EMA]]</f>
        <v>-1.0918309164598978E-2</v>
      </c>
      <c r="T506" s="1">
        <f>(Table2[[#This Row],[Close Price]]-Table2[[#This Row],[50D EMA]])/Table2[[#This Row],[50D EMA]]</f>
        <v>-2.4247342006772924E-2</v>
      </c>
      <c r="U506" s="1">
        <f>(Table2[[#This Row],[Close Price]]-Table2[[#This Row],[200D EMA]])/Table2[[#This Row],[200D EMA]]</f>
        <v>1.2563985524797353E-2</v>
      </c>
      <c r="V506">
        <v>0.93249947838814895</v>
      </c>
      <c r="W506">
        <v>1259.1500000000001</v>
      </c>
      <c r="X506">
        <v>1293</v>
      </c>
      <c r="Y506">
        <v>1241.25</v>
      </c>
      <c r="Z506">
        <v>1321.9</v>
      </c>
      <c r="AA506">
        <v>1201.8</v>
      </c>
      <c r="AB506">
        <v>1321.9</v>
      </c>
      <c r="AC506" s="1">
        <f>(Table2[[#This Row],[Close Price]]/Table2[[#This Row],[Day Low]])-1</f>
        <v>1.9457570583329975E-2</v>
      </c>
      <c r="AD506" s="1">
        <f>(Table2[[#This Row],[Day High]]/Table2[[#This Row],[Close Price]])-1</f>
        <v>7.2839169555563021E-3</v>
      </c>
      <c r="AE506" s="1">
        <f>(Table2[[#This Row],[Close Price]]/Table2[[#This Row],[Current Week Low]])-1</f>
        <v>3.4159113796576213E-2</v>
      </c>
      <c r="AF506" s="1">
        <f>(Table2[[#This Row],[Current Week High]]/Table2[[#This Row],[Close Price]])-1</f>
        <v>2.979784209091263E-2</v>
      </c>
      <c r="AG506" s="1">
        <f>(Table2[[#This Row],[Close Price]]/Table2[[#This Row],[Current Month Low]])-1</f>
        <v>6.8106174072225079E-2</v>
      </c>
      <c r="AH506" s="1">
        <f>(Table2[[#This Row],[Current Month High]]/Table2[[#This Row],[Close Price]])-1</f>
        <v>2.979784209091263E-2</v>
      </c>
      <c r="AI506">
        <v>10.738129552447999</v>
      </c>
      <c r="AJ506">
        <v>19.520484171322099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-0.08</v>
      </c>
      <c r="AM506" t="s">
        <v>3216</v>
      </c>
      <c r="AN506">
        <v>-2.87</v>
      </c>
      <c r="AO506" t="s">
        <v>3216</v>
      </c>
      <c r="AP506">
        <v>1.1936147512111001E-2</v>
      </c>
      <c r="AQ506">
        <f>(Table2[[#This Row],[Sharpe Ratio]]-AVERAGE(Table2[Sharpe Ratio]))/_xlfn.STDEV.P(Table2[Sharpe Ratio])</f>
        <v>-0.57626847396520742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495</v>
      </c>
      <c r="AT506">
        <f>_xlfn.RANK.AVG(Table2[[#This Row],[6M Return vs Nifty Z-Score]],Table2[6M Return vs Nifty Z-Score])</f>
        <v>410</v>
      </c>
      <c r="AU506">
        <f>_xlfn.RANK.AVG(Table2[[#This Row],[Sharpe Ratio Z-Score]],Table2[Sharpe Ratio Z-Score])</f>
        <v>483</v>
      </c>
      <c r="AV506">
        <f>(Table2[[#This Row],[Rank 1Y]]+Table2[[#This Row],[Rank 6M]]+Table2[[#This Row],[Rank Sharpe]])/3</f>
        <v>462.66666666666669</v>
      </c>
    </row>
    <row r="507" spans="1:48" x14ac:dyDescent="0.3">
      <c r="A507" t="s">
        <v>1016</v>
      </c>
      <c r="B507" t="s">
        <v>1017</v>
      </c>
      <c r="C507" t="s">
        <v>3159</v>
      </c>
      <c r="D507" t="s">
        <v>417</v>
      </c>
      <c r="E507">
        <v>13670.77435143</v>
      </c>
      <c r="F507">
        <v>284.45</v>
      </c>
      <c r="G507">
        <v>2.3238518825116801</v>
      </c>
      <c r="H507">
        <f>(Table2[[#This Row],[1Y Return vs Nifty]]-AVERAGE(Table2[1Y Return vs Nifty]))/_xlfn.STDEV.P(Table2[1Y Return vs Nifty])</f>
        <v>-0.33863039091323593</v>
      </c>
      <c r="I507">
        <v>1.30816585168845</v>
      </c>
      <c r="J507">
        <f>(Table2[[#This Row],[1M Return vs Nifty]]-AVERAGE(Table2[1M Return vs Nifty]))/_xlfn.STDEV.P(Table2[1M Return vs Nifty])</f>
        <v>-0.36412500842064888</v>
      </c>
      <c r="K507">
        <v>-22.423493973564899</v>
      </c>
      <c r="L507">
        <f>(Table2[[#This Row],[6M Return vs Nifty]]-AVERAGE(Table2[6M Return vs Nifty]))/_xlfn.STDEV.P(Table2[6M Return vs Nifty])</f>
        <v>-0.96220467947472743</v>
      </c>
      <c r="M507">
        <v>-3.1871691669279398</v>
      </c>
      <c r="N507">
        <f>(Table2[[#This Row],[1W Return vs Nifty]]-AVERAGE(Table2[1W Return vs Nifty]))/_xlfn.STDEV.P(Table2[1W Return vs Nifty])</f>
        <v>-1.0306001922843946</v>
      </c>
      <c r="O507">
        <v>298.63</v>
      </c>
      <c r="P507">
        <v>313.98515416098599</v>
      </c>
      <c r="Q507">
        <v>319.35719814911403</v>
      </c>
      <c r="R507">
        <v>35.0292010883526</v>
      </c>
      <c r="S507" s="1">
        <f>(Table2[[#This Row],[Close Price]]-Table2[[#This Row],[20D EMA]])/Table2[[#This Row],[20D EMA]]</f>
        <v>-4.7483508019957828E-2</v>
      </c>
      <c r="T507" s="1">
        <f>(Table2[[#This Row],[Close Price]]-Table2[[#This Row],[50D EMA]])/Table2[[#This Row],[50D EMA]]</f>
        <v>-9.4065447902810004E-2</v>
      </c>
      <c r="U507" s="1">
        <f>(Table2[[#This Row],[Close Price]]-Table2[[#This Row],[200D EMA]])/Table2[[#This Row],[200D EMA]]</f>
        <v>-0.10930456038387208</v>
      </c>
      <c r="V507">
        <v>0.50554873018344804</v>
      </c>
      <c r="W507">
        <v>281.55</v>
      </c>
      <c r="X507">
        <v>291.3</v>
      </c>
      <c r="Y507">
        <v>281.55</v>
      </c>
      <c r="Z507">
        <v>301.95</v>
      </c>
      <c r="AA507">
        <v>281.55</v>
      </c>
      <c r="AB507">
        <v>304.60000000000002</v>
      </c>
      <c r="AC507" s="1">
        <f>(Table2[[#This Row],[Close Price]]/Table2[[#This Row],[Day Low]])-1</f>
        <v>1.0300124311845016E-2</v>
      </c>
      <c r="AD507" s="1">
        <f>(Table2[[#This Row],[Day High]]/Table2[[#This Row],[Close Price]])-1</f>
        <v>2.4081560907013522E-2</v>
      </c>
      <c r="AE507" s="1">
        <f>(Table2[[#This Row],[Close Price]]/Table2[[#This Row],[Current Week Low]])-1</f>
        <v>1.0300124311845016E-2</v>
      </c>
      <c r="AF507" s="1">
        <f>(Table2[[#This Row],[Current Week High]]/Table2[[#This Row],[Close Price]])-1</f>
        <v>6.1522235893830102E-2</v>
      </c>
      <c r="AG507" s="1">
        <f>(Table2[[#This Row],[Close Price]]/Table2[[#This Row],[Current Month Low]])-1</f>
        <v>1.0300124311845016E-2</v>
      </c>
      <c r="AH507" s="1">
        <f>(Table2[[#This Row],[Current Month High]]/Table2[[#This Row],[Close Price]])-1</f>
        <v>7.0838460186324559E-2</v>
      </c>
      <c r="AI507">
        <v>45.183687818597299</v>
      </c>
      <c r="AJ507">
        <v>30.631458094144602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-0.08</v>
      </c>
      <c r="AM507" t="s">
        <v>3216</v>
      </c>
      <c r="AN507">
        <v>-2.87</v>
      </c>
      <c r="AO507" t="s">
        <v>3216</v>
      </c>
      <c r="AP507">
        <v>7.3319759769154003E-2</v>
      </c>
      <c r="AQ507">
        <f>(Table2[[#This Row],[Sharpe Ratio]]-AVERAGE(Table2[Sharpe Ratio]))/_xlfn.STDEV.P(Table2[Sharpe Ratio])</f>
        <v>0.15676081496021685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429</v>
      </c>
      <c r="AT507">
        <f>_xlfn.RANK.AVG(Table2[[#This Row],[6M Return vs Nifty Z-Score]],Table2[6M Return vs Nifty Z-Score])</f>
        <v>656</v>
      </c>
      <c r="AU507">
        <f>_xlfn.RANK.AVG(Table2[[#This Row],[Sharpe Ratio Z-Score]],Table2[Sharpe Ratio Z-Score])</f>
        <v>305</v>
      </c>
      <c r="AV507">
        <f>(Table2[[#This Row],[Rank 1Y]]+Table2[[#This Row],[Rank 6M]]+Table2[[#This Row],[Rank Sharpe]])/3</f>
        <v>463.33333333333331</v>
      </c>
    </row>
    <row r="508" spans="1:48" x14ac:dyDescent="0.3">
      <c r="A508" t="s">
        <v>1734</v>
      </c>
      <c r="B508" t="s">
        <v>1735</v>
      </c>
      <c r="C508" t="s">
        <v>3168</v>
      </c>
      <c r="D508" t="s">
        <v>1469</v>
      </c>
      <c r="E508">
        <v>4794.3059186549999</v>
      </c>
      <c r="F508">
        <v>847.45</v>
      </c>
      <c r="G508">
        <v>-28.6233005905388</v>
      </c>
      <c r="H508">
        <f>(Table2[[#This Row],[1Y Return vs Nifty]]-AVERAGE(Table2[1Y Return vs Nifty]))/_xlfn.STDEV.P(Table2[1Y Return vs Nifty])</f>
        <v>-0.90312751868048524</v>
      </c>
      <c r="I508">
        <v>5.1588070425950097</v>
      </c>
      <c r="J508">
        <f>(Table2[[#This Row],[1M Return vs Nifty]]-AVERAGE(Table2[1M Return vs Nifty]))/_xlfn.STDEV.P(Table2[1M Return vs Nifty])</f>
        <v>1.0030752649902649E-2</v>
      </c>
      <c r="K508">
        <v>-22.109002441187499</v>
      </c>
      <c r="L508">
        <f>(Table2[[#This Row],[6M Return vs Nifty]]-AVERAGE(Table2[6M Return vs Nifty]))/_xlfn.STDEV.P(Table2[6M Return vs Nifty])</f>
        <v>-0.95185695683723281</v>
      </c>
      <c r="M508">
        <v>-4.0257566334273998</v>
      </c>
      <c r="N508">
        <f>(Table2[[#This Row],[1W Return vs Nifty]]-AVERAGE(Table2[1W Return vs Nifty]))/_xlfn.STDEV.P(Table2[1W Return vs Nifty])</f>
        <v>-1.2462571896324099</v>
      </c>
      <c r="O508">
        <v>861.66</v>
      </c>
      <c r="P508">
        <v>866.52872514163801</v>
      </c>
      <c r="Q508">
        <v>857.65689503015403</v>
      </c>
      <c r="R508">
        <v>42.341080513173097</v>
      </c>
      <c r="S508" s="1">
        <f>(Table2[[#This Row],[Close Price]]-Table2[[#This Row],[20D EMA]])/Table2[[#This Row],[20D EMA]]</f>
        <v>-1.6491423531323171E-2</v>
      </c>
      <c r="T508" s="1">
        <f>(Table2[[#This Row],[Close Price]]-Table2[[#This Row],[50D EMA]])/Table2[[#This Row],[50D EMA]]</f>
        <v>-2.2017417989830004E-2</v>
      </c>
      <c r="U508" s="1">
        <f>(Table2[[#This Row],[Close Price]]-Table2[[#This Row],[200D EMA]])/Table2[[#This Row],[200D EMA]]</f>
        <v>-1.1900907098514175E-2</v>
      </c>
      <c r="V508">
        <v>0.95177702308164802</v>
      </c>
      <c r="W508">
        <v>822.5</v>
      </c>
      <c r="X508">
        <v>855</v>
      </c>
      <c r="Y508">
        <v>822.5</v>
      </c>
      <c r="Z508">
        <v>873</v>
      </c>
      <c r="AA508">
        <v>822.5</v>
      </c>
      <c r="AB508">
        <v>887.95</v>
      </c>
      <c r="AC508" s="1">
        <f>(Table2[[#This Row],[Close Price]]/Table2[[#This Row],[Day Low]])-1</f>
        <v>3.0334346504559351E-2</v>
      </c>
      <c r="AD508" s="1">
        <f>(Table2[[#This Row],[Day High]]/Table2[[#This Row],[Close Price]])-1</f>
        <v>8.9090801817215404E-3</v>
      </c>
      <c r="AE508" s="1">
        <f>(Table2[[#This Row],[Close Price]]/Table2[[#This Row],[Current Week Low]])-1</f>
        <v>3.0334346504559351E-2</v>
      </c>
      <c r="AF508" s="1">
        <f>(Table2[[#This Row],[Current Week High]]/Table2[[#This Row],[Close Price]])-1</f>
        <v>3.0149271343442141E-2</v>
      </c>
      <c r="AG508" s="1">
        <f>(Table2[[#This Row],[Close Price]]/Table2[[#This Row],[Current Month Low]])-1</f>
        <v>3.0334346504559351E-2</v>
      </c>
      <c r="AH508" s="1">
        <f>(Table2[[#This Row],[Current Month High]]/Table2[[#This Row],[Close Price]])-1</f>
        <v>4.7790430113870963E-2</v>
      </c>
      <c r="AI508">
        <v>30.497374476370201</v>
      </c>
      <c r="AJ508">
        <v>10.0512953704305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0.01</v>
      </c>
      <c r="AM508" t="s">
        <v>3215</v>
      </c>
      <c r="AN508">
        <v>-1.01</v>
      </c>
      <c r="AO508" t="s">
        <v>3216</v>
      </c>
      <c r="AP508">
        <v>0.14993763501543</v>
      </c>
      <c r="AQ508">
        <f>(Table2[[#This Row],[Sharpe Ratio]]-AVERAGE(Table2[Sharpe Ratio]))/_xlfn.STDEV.P(Table2[Sharpe Ratio])</f>
        <v>1.0717142454551867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632</v>
      </c>
      <c r="AT508">
        <f>_xlfn.RANK.AVG(Table2[[#This Row],[6M Return vs Nifty Z-Score]],Table2[6M Return vs Nifty Z-Score])</f>
        <v>654</v>
      </c>
      <c r="AU508">
        <f>_xlfn.RANK.AVG(Table2[[#This Row],[Sharpe Ratio Z-Score]],Table2[Sharpe Ratio Z-Score])</f>
        <v>104</v>
      </c>
      <c r="AV508">
        <f>(Table2[[#This Row],[Rank 1Y]]+Table2[[#This Row],[Rank 6M]]+Table2[[#This Row],[Rank Sharpe]])/3</f>
        <v>463.33333333333331</v>
      </c>
    </row>
    <row r="509" spans="1:48" x14ac:dyDescent="0.3">
      <c r="A509" t="s">
        <v>1408</v>
      </c>
      <c r="B509" t="s">
        <v>1409</v>
      </c>
      <c r="C509" t="s">
        <v>3169</v>
      </c>
      <c r="D509" t="s">
        <v>138</v>
      </c>
      <c r="E509">
        <v>7688.9513702039903</v>
      </c>
      <c r="F509">
        <v>120.92</v>
      </c>
      <c r="G509">
        <v>26.953224728058199</v>
      </c>
      <c r="H509">
        <f>(Table2[[#This Row],[1Y Return vs Nifty]]-AVERAGE(Table2[1Y Return vs Nifty]))/_xlfn.STDEV.P(Table2[1Y Return vs Nifty])</f>
        <v>0.11062613574545889</v>
      </c>
      <c r="I509">
        <v>6.7801005300312003</v>
      </c>
      <c r="J509">
        <f>(Table2[[#This Row],[1M Return vs Nifty]]-AVERAGE(Table2[1M Return vs Nifty]))/_xlfn.STDEV.P(Table2[1M Return vs Nifty])</f>
        <v>0.16756719103397355</v>
      </c>
      <c r="K509">
        <v>-8.7531200943997192</v>
      </c>
      <c r="L509">
        <f>(Table2[[#This Row],[6M Return vs Nifty]]-AVERAGE(Table2[6M Return vs Nifty]))/_xlfn.STDEV.P(Table2[6M Return vs Nifty])</f>
        <v>-0.51240803095098519</v>
      </c>
      <c r="M509">
        <v>10.723122742464</v>
      </c>
      <c r="N509">
        <f>(Table2[[#This Row],[1W Return vs Nifty]]-AVERAGE(Table2[1W Return vs Nifty]))/_xlfn.STDEV.P(Table2[1W Return vs Nifty])</f>
        <v>2.5466674217144485</v>
      </c>
      <c r="O509">
        <v>116.95</v>
      </c>
      <c r="P509">
        <v>122.10461279147</v>
      </c>
      <c r="Q509">
        <v>120.844988337552</v>
      </c>
      <c r="R509">
        <v>60.538962464627303</v>
      </c>
      <c r="S509" s="1">
        <f>(Table2[[#This Row],[Close Price]]-Table2[[#This Row],[20D EMA]])/Table2[[#This Row],[20D EMA]]</f>
        <v>3.3946130825138934E-2</v>
      </c>
      <c r="T509" s="1">
        <f>(Table2[[#This Row],[Close Price]]-Table2[[#This Row],[50D EMA]])/Table2[[#This Row],[50D EMA]]</f>
        <v>-9.701621948493307E-3</v>
      </c>
      <c r="U509" s="1">
        <f>(Table2[[#This Row],[Close Price]]-Table2[[#This Row],[200D EMA]])/Table2[[#This Row],[200D EMA]]</f>
        <v>6.2072629969956491E-4</v>
      </c>
      <c r="V509">
        <v>1.01396961106199</v>
      </c>
      <c r="W509">
        <v>119.21</v>
      </c>
      <c r="X509">
        <v>123.6</v>
      </c>
      <c r="Y509">
        <v>105.22</v>
      </c>
      <c r="Z509">
        <v>123.95</v>
      </c>
      <c r="AA509">
        <v>105.22</v>
      </c>
      <c r="AB509">
        <v>123.95</v>
      </c>
      <c r="AC509" s="1">
        <f>(Table2[[#This Row],[Close Price]]/Table2[[#This Row],[Day Low]])-1</f>
        <v>1.4344434191762456E-2</v>
      </c>
      <c r="AD509" s="1">
        <f>(Table2[[#This Row],[Day High]]/Table2[[#This Row],[Close Price]])-1</f>
        <v>2.2163413827323897E-2</v>
      </c>
      <c r="AE509" s="1">
        <f>(Table2[[#This Row],[Close Price]]/Table2[[#This Row],[Current Week Low]])-1</f>
        <v>0.14921117658239891</v>
      </c>
      <c r="AF509" s="1">
        <f>(Table2[[#This Row],[Current Week High]]/Table2[[#This Row],[Close Price]])-1</f>
        <v>2.5057889513728115E-2</v>
      </c>
      <c r="AG509" s="1">
        <f>(Table2[[#This Row],[Close Price]]/Table2[[#This Row],[Current Month Low]])-1</f>
        <v>0.14921117658239891</v>
      </c>
      <c r="AH509" s="1">
        <f>(Table2[[#This Row],[Current Month High]]/Table2[[#This Row],[Close Price]])-1</f>
        <v>2.5057889513728115E-2</v>
      </c>
      <c r="AI509">
        <v>35.924578233542803</v>
      </c>
      <c r="AJ509">
        <v>54.431673052362697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-0.08</v>
      </c>
      <c r="AM509" t="s">
        <v>3216</v>
      </c>
      <c r="AN509">
        <v>2.14</v>
      </c>
      <c r="AO509" t="s">
        <v>3215</v>
      </c>
      <c r="AP509">
        <v>-3.1039184620938999E-2</v>
      </c>
      <c r="AQ509">
        <f>(Table2[[#This Row],[Sharpe Ratio]]-AVERAGE(Table2[Sharpe Ratio]))/_xlfn.STDEV.P(Table2[Sharpe Ratio])</f>
        <v>-1.0894702227138582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261</v>
      </c>
      <c r="AT509">
        <f>_xlfn.RANK.AVG(Table2[[#This Row],[6M Return vs Nifty Z-Score]],Table2[6M Return vs Nifty Z-Score])</f>
        <v>498</v>
      </c>
      <c r="AU509">
        <f>_xlfn.RANK.AVG(Table2[[#This Row],[Sharpe Ratio Z-Score]],Table2[Sharpe Ratio Z-Score])</f>
        <v>632</v>
      </c>
      <c r="AV509">
        <f>(Table2[[#This Row],[Rank 1Y]]+Table2[[#This Row],[Rank 6M]]+Table2[[#This Row],[Rank Sharpe]])/3</f>
        <v>463.66666666666669</v>
      </c>
    </row>
    <row r="510" spans="1:48" x14ac:dyDescent="0.3">
      <c r="A510" t="s">
        <v>1760</v>
      </c>
      <c r="B510" t="s">
        <v>1761</v>
      </c>
      <c r="C510" t="s">
        <v>3165</v>
      </c>
      <c r="D510" t="s">
        <v>1762</v>
      </c>
      <c r="E510">
        <v>4630.6662859759999</v>
      </c>
      <c r="F510">
        <v>68.58</v>
      </c>
      <c r="G510">
        <v>-9.9919459630325296</v>
      </c>
      <c r="H510">
        <f>(Table2[[#This Row],[1Y Return vs Nifty]]-AVERAGE(Table2[1Y Return vs Nifty]))/_xlfn.STDEV.P(Table2[1Y Return vs Nifty])</f>
        <v>-0.56327892735050444</v>
      </c>
      <c r="I510">
        <v>19.573065086640099</v>
      </c>
      <c r="J510">
        <f>(Table2[[#This Row],[1M Return vs Nifty]]-AVERAGE(Table2[1M Return vs Nifty]))/_xlfn.STDEV.P(Table2[1M Return vs Nifty])</f>
        <v>1.4106228674055468</v>
      </c>
      <c r="K510">
        <v>-7.8657977631209803</v>
      </c>
      <c r="L510">
        <f>(Table2[[#This Row],[6M Return vs Nifty]]-AVERAGE(Table2[6M Return vs Nifty]))/_xlfn.STDEV.P(Table2[6M Return vs Nifty])</f>
        <v>-0.48321244242522182</v>
      </c>
      <c r="M510">
        <v>6.1426286842259898</v>
      </c>
      <c r="N510">
        <f>(Table2[[#This Row],[1W Return vs Nifty]]-AVERAGE(Table2[1W Return vs Nifty]))/_xlfn.STDEV.P(Table2[1W Return vs Nifty])</f>
        <v>1.3687156463397194</v>
      </c>
      <c r="O510">
        <v>63.67</v>
      </c>
      <c r="P510">
        <v>64.594791882674102</v>
      </c>
      <c r="Q510">
        <v>64.345029814710898</v>
      </c>
      <c r="R510">
        <v>67.521992187341596</v>
      </c>
      <c r="S510" s="1">
        <f>(Table2[[#This Row],[Close Price]]-Table2[[#This Row],[20D EMA]])/Table2[[#This Row],[20D EMA]]</f>
        <v>7.7116381341290979E-2</v>
      </c>
      <c r="T510" s="1">
        <f>(Table2[[#This Row],[Close Price]]-Table2[[#This Row],[50D EMA]])/Table2[[#This Row],[50D EMA]]</f>
        <v>6.1695502085746742E-2</v>
      </c>
      <c r="U510" s="1">
        <f>(Table2[[#This Row],[Close Price]]-Table2[[#This Row],[200D EMA]])/Table2[[#This Row],[200D EMA]]</f>
        <v>6.5816585950526349E-2</v>
      </c>
      <c r="V510">
        <v>1.57561044975371</v>
      </c>
      <c r="W510">
        <v>67.75</v>
      </c>
      <c r="X510">
        <v>70.709999999999994</v>
      </c>
      <c r="Y510">
        <v>62.74</v>
      </c>
      <c r="Z510">
        <v>71.7</v>
      </c>
      <c r="AA510">
        <v>62.74</v>
      </c>
      <c r="AB510">
        <v>71.7</v>
      </c>
      <c r="AC510" s="1">
        <f>(Table2[[#This Row],[Close Price]]/Table2[[#This Row],[Day Low]])-1</f>
        <v>1.2250922509225104E-2</v>
      </c>
      <c r="AD510" s="1">
        <f>(Table2[[#This Row],[Day High]]/Table2[[#This Row],[Close Price]])-1</f>
        <v>3.1058617672790945E-2</v>
      </c>
      <c r="AE510" s="1">
        <f>(Table2[[#This Row],[Close Price]]/Table2[[#This Row],[Current Week Low]])-1</f>
        <v>9.3082562958240356E-2</v>
      </c>
      <c r="AF510" s="1">
        <f>(Table2[[#This Row],[Current Week High]]/Table2[[#This Row],[Close Price]])-1</f>
        <v>4.5494313210848736E-2</v>
      </c>
      <c r="AG510" s="1">
        <f>(Table2[[#This Row],[Close Price]]/Table2[[#This Row],[Current Month Low]])-1</f>
        <v>9.3082562958240356E-2</v>
      </c>
      <c r="AH510" s="1">
        <f>(Table2[[#This Row],[Current Month High]]/Table2[[#This Row],[Close Price]])-1</f>
        <v>4.5494313210848736E-2</v>
      </c>
      <c r="AI510">
        <v>22.761738116068798</v>
      </c>
      <c r="AJ510">
        <v>57.293577981651303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0.08</v>
      </c>
      <c r="AM510" t="s">
        <v>3215</v>
      </c>
      <c r="AN510">
        <v>18.28</v>
      </c>
      <c r="AO510" t="s">
        <v>3215</v>
      </c>
      <c r="AP510">
        <v>4.5450355754649001E-2</v>
      </c>
      <c r="AQ510">
        <f>(Table2[[#This Row],[Sharpe Ratio]]-AVERAGE(Table2[Sharpe Ratio]))/_xlfn.STDEV.P(Table2[Sharpe Ratio])</f>
        <v>-0.1760493383748695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516</v>
      </c>
      <c r="AT510">
        <f>_xlfn.RANK.AVG(Table2[[#This Row],[6M Return vs Nifty Z-Score]],Table2[6M Return vs Nifty Z-Score])</f>
        <v>484</v>
      </c>
      <c r="AU510">
        <f>_xlfn.RANK.AVG(Table2[[#This Row],[Sharpe Ratio Z-Score]],Table2[Sharpe Ratio Z-Score])</f>
        <v>394</v>
      </c>
      <c r="AV510">
        <f>(Table2[[#This Row],[Rank 1Y]]+Table2[[#This Row],[Rank 6M]]+Table2[[#This Row],[Rank Sharpe]])/3</f>
        <v>464.66666666666669</v>
      </c>
    </row>
    <row r="511" spans="1:48" x14ac:dyDescent="0.3">
      <c r="A511" t="s">
        <v>968</v>
      </c>
      <c r="B511" t="s">
        <v>969</v>
      </c>
      <c r="C511" t="s">
        <v>3156</v>
      </c>
      <c r="D511" t="s">
        <v>970</v>
      </c>
      <c r="E511">
        <v>15212.218843475001</v>
      </c>
      <c r="F511">
        <v>171.07</v>
      </c>
      <c r="G511">
        <v>5.0101733685415901</v>
      </c>
      <c r="H511">
        <f>(Table2[[#This Row],[1Y Return vs Nifty]]-AVERAGE(Table2[1Y Return vs Nifty]))/_xlfn.STDEV.P(Table2[1Y Return vs Nifty])</f>
        <v>-0.28963005834810351</v>
      </c>
      <c r="I511">
        <v>-8.7690050266850896</v>
      </c>
      <c r="J511">
        <f>(Table2[[#This Row],[1M Return vs Nifty]]-AVERAGE(Table2[1M Return vs Nifty]))/_xlfn.STDEV.P(Table2[1M Return vs Nifty])</f>
        <v>-1.3432948018409949</v>
      </c>
      <c r="K511">
        <v>7.7039071776934502</v>
      </c>
      <c r="L511">
        <f>(Table2[[#This Row],[6M Return vs Nifty]]-AVERAGE(Table2[6M Return vs Nifty]))/_xlfn.STDEV.P(Table2[6M Return vs Nifty])</f>
        <v>2.9077942811085319E-2</v>
      </c>
      <c r="M511">
        <v>-2.2970583402899001</v>
      </c>
      <c r="N511">
        <f>(Table2[[#This Row],[1W Return vs Nifty]]-AVERAGE(Table2[1W Return vs Nifty]))/_xlfn.STDEV.P(Table2[1W Return vs Nifty])</f>
        <v>-0.80169308855552768</v>
      </c>
      <c r="O511">
        <v>182.55</v>
      </c>
      <c r="P511">
        <v>190.652892854801</v>
      </c>
      <c r="Q511">
        <v>176.78424971637699</v>
      </c>
      <c r="R511">
        <v>30.2794723003319</v>
      </c>
      <c r="S511" s="1">
        <f>(Table2[[#This Row],[Close Price]]-Table2[[#This Row],[20D EMA]])/Table2[[#This Row],[20D EMA]]</f>
        <v>-6.2886880306765369E-2</v>
      </c>
      <c r="T511" s="1">
        <f>(Table2[[#This Row],[Close Price]]-Table2[[#This Row],[50D EMA]])/Table2[[#This Row],[50D EMA]]</f>
        <v>-0.10271490016002592</v>
      </c>
      <c r="U511" s="1">
        <f>(Table2[[#This Row],[Close Price]]-Table2[[#This Row],[200D EMA]])/Table2[[#This Row],[200D EMA]]</f>
        <v>-3.2323296478869744E-2</v>
      </c>
      <c r="V511">
        <v>0.42789807840713001</v>
      </c>
      <c r="W511">
        <v>170.53</v>
      </c>
      <c r="X511">
        <v>174.48</v>
      </c>
      <c r="Y511">
        <v>169.69</v>
      </c>
      <c r="Z511">
        <v>179.3</v>
      </c>
      <c r="AA511">
        <v>169.69</v>
      </c>
      <c r="AB511">
        <v>180</v>
      </c>
      <c r="AC511" s="1">
        <f>(Table2[[#This Row],[Close Price]]/Table2[[#This Row],[Day Low]])-1</f>
        <v>3.1665982525068692E-3</v>
      </c>
      <c r="AD511" s="1">
        <f>(Table2[[#This Row],[Day High]]/Table2[[#This Row],[Close Price]])-1</f>
        <v>1.9933360612614637E-2</v>
      </c>
      <c r="AE511" s="1">
        <f>(Table2[[#This Row],[Close Price]]/Table2[[#This Row],[Current Week Low]])-1</f>
        <v>8.1324768695856253E-3</v>
      </c>
      <c r="AF511" s="1">
        <f>(Table2[[#This Row],[Current Week High]]/Table2[[#This Row],[Close Price]])-1</f>
        <v>4.8108961243935378E-2</v>
      </c>
      <c r="AG511" s="1">
        <f>(Table2[[#This Row],[Close Price]]/Table2[[#This Row],[Current Month Low]])-1</f>
        <v>8.1324768695856253E-3</v>
      </c>
      <c r="AH511" s="1">
        <f>(Table2[[#This Row],[Current Month High]]/Table2[[#This Row],[Close Price]])-1</f>
        <v>5.2200853451803475E-2</v>
      </c>
      <c r="AI511">
        <v>42.865493657567001</v>
      </c>
      <c r="AJ511">
        <v>31.744320369657299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-0.01</v>
      </c>
      <c r="AM511" t="s">
        <v>3216</v>
      </c>
      <c r="AN511">
        <v>-6.43</v>
      </c>
      <c r="AO511" t="s">
        <v>3216</v>
      </c>
      <c r="AP511">
        <v>-7.2405447097052003E-2</v>
      </c>
      <c r="AQ511">
        <f>(Table2[[#This Row],[Sharpe Ratio]]-AVERAGE(Table2[Sharpe Ratio]))/_xlfn.STDEV.P(Table2[Sharpe Ratio])</f>
        <v>-1.5834568235901927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406</v>
      </c>
      <c r="AT511">
        <f>_xlfn.RANK.AVG(Table2[[#This Row],[6M Return vs Nifty Z-Score]],Table2[6M Return vs Nifty Z-Score])</f>
        <v>298</v>
      </c>
      <c r="AU511">
        <f>_xlfn.RANK.AVG(Table2[[#This Row],[Sharpe Ratio Z-Score]],Table2[Sharpe Ratio Z-Score])</f>
        <v>695</v>
      </c>
      <c r="AV511">
        <f>(Table2[[#This Row],[Rank 1Y]]+Table2[[#This Row],[Rank 6M]]+Table2[[#This Row],[Rank Sharpe]])/3</f>
        <v>466.33333333333331</v>
      </c>
    </row>
    <row r="512" spans="1:48" x14ac:dyDescent="0.3">
      <c r="A512" t="s">
        <v>578</v>
      </c>
      <c r="B512" t="s">
        <v>579</v>
      </c>
      <c r="C512" t="s">
        <v>3156</v>
      </c>
      <c r="D512" t="s">
        <v>54</v>
      </c>
      <c r="E512">
        <v>34094.011969500003</v>
      </c>
      <c r="F512">
        <v>276.14999999999998</v>
      </c>
      <c r="G512">
        <v>-20.7891736992026</v>
      </c>
      <c r="H512">
        <f>(Table2[[#This Row],[1Y Return vs Nifty]]-AVERAGE(Table2[1Y Return vs Nifty]))/_xlfn.STDEV.P(Table2[1Y Return vs Nifty])</f>
        <v>-0.76022771125637623</v>
      </c>
      <c r="I512">
        <v>-0.91043995069119299</v>
      </c>
      <c r="J512">
        <f>(Table2[[#This Row],[1M Return vs Nifty]]-AVERAGE(Table2[1M Return vs Nifty]))/_xlfn.STDEV.P(Table2[1M Return vs Nifty])</f>
        <v>-0.57970057138538855</v>
      </c>
      <c r="K512">
        <v>8.2103724016816301E-2</v>
      </c>
      <c r="L512">
        <f>(Table2[[#This Row],[6M Return vs Nifty]]-AVERAGE(Table2[6M Return vs Nifty]))/_xlfn.STDEV.P(Table2[6M Return vs Nifty])</f>
        <v>-0.22170244399277506</v>
      </c>
      <c r="M512">
        <v>0.95532263086089397</v>
      </c>
      <c r="N512">
        <f>(Table2[[#This Row],[1W Return vs Nifty]]-AVERAGE(Table2[1W Return vs Nifty]))/_xlfn.STDEV.P(Table2[1W Return vs Nifty])</f>
        <v>3.4711869174250558E-2</v>
      </c>
      <c r="O512">
        <v>280.45</v>
      </c>
      <c r="P512">
        <v>292.31495767063399</v>
      </c>
      <c r="Q512">
        <v>291.70949028557402</v>
      </c>
      <c r="R512">
        <v>47.876279231573498</v>
      </c>
      <c r="S512" s="1">
        <f>(Table2[[#This Row],[Close Price]]-Table2[[#This Row],[20D EMA]])/Table2[[#This Row],[20D EMA]]</f>
        <v>-1.5332501337136786E-2</v>
      </c>
      <c r="T512" s="1">
        <f>(Table2[[#This Row],[Close Price]]-Table2[[#This Row],[50D EMA]])/Table2[[#This Row],[50D EMA]]</f>
        <v>-5.5299796491590704E-2</v>
      </c>
      <c r="U512" s="1">
        <f>(Table2[[#This Row],[Close Price]]-Table2[[#This Row],[200D EMA]])/Table2[[#This Row],[200D EMA]]</f>
        <v>-5.3338992400767671E-2</v>
      </c>
      <c r="V512">
        <v>0.47845442528757698</v>
      </c>
      <c r="W512">
        <v>271</v>
      </c>
      <c r="X512">
        <v>277.89999999999998</v>
      </c>
      <c r="Y512">
        <v>269.85000000000002</v>
      </c>
      <c r="Z512">
        <v>280</v>
      </c>
      <c r="AA512">
        <v>269.85000000000002</v>
      </c>
      <c r="AB512">
        <v>280</v>
      </c>
      <c r="AC512" s="1">
        <f>(Table2[[#This Row],[Close Price]]/Table2[[#This Row],[Day Low]])-1</f>
        <v>1.9003690036900389E-2</v>
      </c>
      <c r="AD512" s="1">
        <f>(Table2[[#This Row],[Day High]]/Table2[[#This Row],[Close Price]])-1</f>
        <v>6.3371356147021718E-3</v>
      </c>
      <c r="AE512" s="1">
        <f>(Table2[[#This Row],[Close Price]]/Table2[[#This Row],[Current Week Low]])-1</f>
        <v>2.3346303501945442E-2</v>
      </c>
      <c r="AF512" s="1">
        <f>(Table2[[#This Row],[Current Week High]]/Table2[[#This Row],[Close Price]])-1</f>
        <v>1.3941698352344822E-2</v>
      </c>
      <c r="AG512" s="1">
        <f>(Table2[[#This Row],[Close Price]]/Table2[[#This Row],[Current Month Low]])-1</f>
        <v>2.3346303501945442E-2</v>
      </c>
      <c r="AH512" s="1">
        <f>(Table2[[#This Row],[Current Month High]]/Table2[[#This Row],[Close Price]])-1</f>
        <v>1.3941698352344822E-2</v>
      </c>
      <c r="AI512">
        <v>24.207858048162201</v>
      </c>
      <c r="AJ512">
        <v>12.164906580016201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-0.14000000000000001</v>
      </c>
      <c r="AM512" t="s">
        <v>3216</v>
      </c>
      <c r="AN512">
        <v>3.21</v>
      </c>
      <c r="AO512" t="s">
        <v>3215</v>
      </c>
      <c r="AP512">
        <v>3.3818837838651999E-2</v>
      </c>
      <c r="AQ512">
        <f>(Table2[[#This Row],[Sharpe Ratio]]-AVERAGE(Table2[Sharpe Ratio]))/_xlfn.STDEV.P(Table2[Sharpe Ratio])</f>
        <v>-0.3149503087410821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592</v>
      </c>
      <c r="AT512">
        <f>_xlfn.RANK.AVG(Table2[[#This Row],[6M Return vs Nifty Z-Score]],Table2[6M Return vs Nifty Z-Score])</f>
        <v>384</v>
      </c>
      <c r="AU512">
        <f>_xlfn.RANK.AVG(Table2[[#This Row],[Sharpe Ratio Z-Score]],Table2[Sharpe Ratio Z-Score])</f>
        <v>426</v>
      </c>
      <c r="AV512">
        <f>(Table2[[#This Row],[Rank 1Y]]+Table2[[#This Row],[Rank 6M]]+Table2[[#This Row],[Rank Sharpe]])/3</f>
        <v>467.33333333333331</v>
      </c>
    </row>
    <row r="513" spans="1:48" x14ac:dyDescent="0.3">
      <c r="A513" t="s">
        <v>1974</v>
      </c>
      <c r="B513" t="s">
        <v>1975</v>
      </c>
      <c r="C513" t="s">
        <v>3165</v>
      </c>
      <c r="D513" t="s">
        <v>417</v>
      </c>
      <c r="E513">
        <v>3549.1831200000001</v>
      </c>
      <c r="F513">
        <v>409.95</v>
      </c>
      <c r="G513">
        <v>-14.949606717644601</v>
      </c>
      <c r="H513">
        <f>(Table2[[#This Row],[1Y Return vs Nifty]]-AVERAGE(Table2[1Y Return vs Nifty]))/_xlfn.STDEV.P(Table2[1Y Return vs Nifty])</f>
        <v>-0.65371003434362773</v>
      </c>
      <c r="I513">
        <v>17.8208619883669</v>
      </c>
      <c r="J513">
        <f>(Table2[[#This Row],[1M Return vs Nifty]]-AVERAGE(Table2[1M Return vs Nifty]))/_xlfn.STDEV.P(Table2[1M Return vs Nifty])</f>
        <v>1.2403663175787789</v>
      </c>
      <c r="K513">
        <v>-46.756339095305201</v>
      </c>
      <c r="L513">
        <f>(Table2[[#This Row],[6M Return vs Nifty]]-AVERAGE(Table2[6M Return vs Nifty]))/_xlfn.STDEV.P(Table2[6M Return vs Nifty])</f>
        <v>-1.7628288819690672</v>
      </c>
      <c r="M513">
        <v>1.0681647619083401</v>
      </c>
      <c r="N513">
        <f>(Table2[[#This Row],[1W Return vs Nifty]]-AVERAGE(Table2[1W Return vs Nifty]))/_xlfn.STDEV.P(Table2[1W Return vs Nifty])</f>
        <v>6.3731138037910792E-2</v>
      </c>
      <c r="O513">
        <v>409.71</v>
      </c>
      <c r="P513">
        <v>420.46535373402799</v>
      </c>
      <c r="Q513">
        <v>459.60648022122399</v>
      </c>
      <c r="R513">
        <v>50.184754312404699</v>
      </c>
      <c r="S513" s="1">
        <f>(Table2[[#This Row],[Close Price]]-Table2[[#This Row],[20D EMA]])/Table2[[#This Row],[20D EMA]]</f>
        <v>5.8578018598523128E-4</v>
      </c>
      <c r="T513" s="1">
        <f>(Table2[[#This Row],[Close Price]]-Table2[[#This Row],[50D EMA]])/Table2[[#This Row],[50D EMA]]</f>
        <v>-2.5008847080132197E-2</v>
      </c>
      <c r="U513" s="1">
        <f>(Table2[[#This Row],[Close Price]]-Table2[[#This Row],[200D EMA]])/Table2[[#This Row],[200D EMA]]</f>
        <v>-0.10804129697501801</v>
      </c>
      <c r="V513">
        <v>0.42798608261469101</v>
      </c>
      <c r="W513">
        <v>405.05</v>
      </c>
      <c r="X513">
        <v>418.7</v>
      </c>
      <c r="Y513">
        <v>395.2</v>
      </c>
      <c r="Z513">
        <v>428.65</v>
      </c>
      <c r="AA513">
        <v>395.2</v>
      </c>
      <c r="AB513">
        <v>428.65</v>
      </c>
      <c r="AC513" s="1">
        <f>(Table2[[#This Row],[Close Price]]/Table2[[#This Row],[Day Low]])-1</f>
        <v>1.2097271941735599E-2</v>
      </c>
      <c r="AD513" s="1">
        <f>(Table2[[#This Row],[Day High]]/Table2[[#This Row],[Close Price]])-1</f>
        <v>2.1344066349554769E-2</v>
      </c>
      <c r="AE513" s="1">
        <f>(Table2[[#This Row],[Close Price]]/Table2[[#This Row],[Current Week Low]])-1</f>
        <v>3.7322874493927127E-2</v>
      </c>
      <c r="AF513" s="1">
        <f>(Table2[[#This Row],[Current Week High]]/Table2[[#This Row],[Close Price]])-1</f>
        <v>4.5615318941334193E-2</v>
      </c>
      <c r="AG513" s="1">
        <f>(Table2[[#This Row],[Close Price]]/Table2[[#This Row],[Current Month Low]])-1</f>
        <v>3.7322874493927127E-2</v>
      </c>
      <c r="AH513" s="1">
        <f>(Table2[[#This Row],[Current Month High]]/Table2[[#This Row],[Close Price]])-1</f>
        <v>4.5615318941334193E-2</v>
      </c>
      <c r="AI513">
        <v>82.333211367239898</v>
      </c>
      <c r="AJ513">
        <v>14.655292966018701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0.04</v>
      </c>
      <c r="AM513" t="s">
        <v>3215</v>
      </c>
      <c r="AN513">
        <v>-0.43</v>
      </c>
      <c r="AO513" t="s">
        <v>3216</v>
      </c>
      <c r="AP513">
        <v>0.14588897901322101</v>
      </c>
      <c r="AQ513">
        <f>(Table2[[#This Row],[Sharpe Ratio]]-AVERAGE(Table2[Sharpe Ratio]))/_xlfn.STDEV.P(Table2[Sharpe Ratio])</f>
        <v>1.023366106248661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554</v>
      </c>
      <c r="AT513">
        <f>_xlfn.RANK.AVG(Table2[[#This Row],[6M Return vs Nifty Z-Score]],Table2[6M Return vs Nifty Z-Score])</f>
        <v>735</v>
      </c>
      <c r="AU513">
        <f>_xlfn.RANK.AVG(Table2[[#This Row],[Sharpe Ratio Z-Score]],Table2[Sharpe Ratio Z-Score])</f>
        <v>114</v>
      </c>
      <c r="AV513">
        <f>(Table2[[#This Row],[Rank 1Y]]+Table2[[#This Row],[Rank 6M]]+Table2[[#This Row],[Rank Sharpe]])/3</f>
        <v>467.66666666666669</v>
      </c>
    </row>
    <row r="514" spans="1:48" x14ac:dyDescent="0.3">
      <c r="A514" t="s">
        <v>2157</v>
      </c>
      <c r="B514" t="s">
        <v>2158</v>
      </c>
      <c r="C514" t="s">
        <v>3162</v>
      </c>
      <c r="D514" t="s">
        <v>253</v>
      </c>
      <c r="E514">
        <v>2794.278558</v>
      </c>
      <c r="F514">
        <v>288.3</v>
      </c>
      <c r="G514">
        <v>-15.4658682381872</v>
      </c>
      <c r="H514">
        <f>(Table2[[#This Row],[1Y Return vs Nifty]]-AVERAGE(Table2[1Y Return vs Nifty]))/_xlfn.STDEV.P(Table2[1Y Return vs Nifty])</f>
        <v>-0.66312699591309143</v>
      </c>
      <c r="I514">
        <v>1.2212780374810699</v>
      </c>
      <c r="J514">
        <f>(Table2[[#This Row],[1M Return vs Nifty]]-AVERAGE(Table2[1M Return vs Nifty]))/_xlfn.STDEV.P(Table2[1M Return vs Nifty])</f>
        <v>-0.37256764813719578</v>
      </c>
      <c r="K514">
        <v>-13.8440473210768</v>
      </c>
      <c r="L514">
        <f>(Table2[[#This Row],[6M Return vs Nifty]]-AVERAGE(Table2[6M Return vs Nifty]))/_xlfn.STDEV.P(Table2[6M Return vs Nifty])</f>
        <v>-0.67991493490827903</v>
      </c>
      <c r="M514">
        <v>5.0630945864408501</v>
      </c>
      <c r="N514">
        <f>(Table2[[#This Row],[1W Return vs Nifty]]-AVERAGE(Table2[1W Return vs Nifty]))/_xlfn.STDEV.P(Table2[1W Return vs Nifty])</f>
        <v>1.0910951340335151</v>
      </c>
      <c r="O514">
        <v>272.72000000000003</v>
      </c>
      <c r="P514">
        <v>286.34627032946401</v>
      </c>
      <c r="Q514">
        <v>299.23577084337097</v>
      </c>
      <c r="R514">
        <v>71.460438917132393</v>
      </c>
      <c r="S514" s="1">
        <f>(Table2[[#This Row],[Close Price]]-Table2[[#This Row],[20D EMA]])/Table2[[#This Row],[20D EMA]]</f>
        <v>5.7128190085068871E-2</v>
      </c>
      <c r="T514" s="1">
        <f>(Table2[[#This Row],[Close Price]]-Table2[[#This Row],[50D EMA]])/Table2[[#This Row],[50D EMA]]</f>
        <v>6.8229618227193464E-3</v>
      </c>
      <c r="U514" s="1">
        <f>(Table2[[#This Row],[Close Price]]-Table2[[#This Row],[200D EMA]])/Table2[[#This Row],[200D EMA]]</f>
        <v>-3.6545667025534433E-2</v>
      </c>
      <c r="V514">
        <v>2.1796737337916601</v>
      </c>
      <c r="W514">
        <v>286.89999999999998</v>
      </c>
      <c r="X514">
        <v>306.55</v>
      </c>
      <c r="Y514">
        <v>258.3</v>
      </c>
      <c r="Z514">
        <v>306.55</v>
      </c>
      <c r="AA514">
        <v>258.3</v>
      </c>
      <c r="AB514">
        <v>306.55</v>
      </c>
      <c r="AC514" s="1">
        <f>(Table2[[#This Row],[Close Price]]/Table2[[#This Row],[Day Low]])-1</f>
        <v>4.879749041478032E-3</v>
      </c>
      <c r="AD514" s="1">
        <f>(Table2[[#This Row],[Day High]]/Table2[[#This Row],[Close Price]])-1</f>
        <v>6.3302115851543439E-2</v>
      </c>
      <c r="AE514" s="1">
        <f>(Table2[[#This Row],[Close Price]]/Table2[[#This Row],[Current Week Low]])-1</f>
        <v>0.11614401858304291</v>
      </c>
      <c r="AF514" s="1">
        <f>(Table2[[#This Row],[Current Week High]]/Table2[[#This Row],[Close Price]])-1</f>
        <v>6.3302115851543439E-2</v>
      </c>
      <c r="AG514" s="1">
        <f>(Table2[[#This Row],[Close Price]]/Table2[[#This Row],[Current Month Low]])-1</f>
        <v>0.11614401858304291</v>
      </c>
      <c r="AH514" s="1">
        <f>(Table2[[#This Row],[Current Month High]]/Table2[[#This Row],[Close Price]])-1</f>
        <v>6.3302115851543439E-2</v>
      </c>
      <c r="AI514">
        <v>39.281997918834499</v>
      </c>
      <c r="AJ514">
        <v>18.837592745259599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-0.02</v>
      </c>
      <c r="AM514" t="s">
        <v>3216</v>
      </c>
      <c r="AN514">
        <v>12.22</v>
      </c>
      <c r="AO514" t="s">
        <v>3215</v>
      </c>
      <c r="AP514">
        <v>8.0568181273633993E-2</v>
      </c>
      <c r="AQ514">
        <f>(Table2[[#This Row],[Sharpe Ratio]]-AVERAGE(Table2[Sharpe Ratio]))/_xlfn.STDEV.P(Table2[Sharpe Ratio])</f>
        <v>0.24331983398652196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560</v>
      </c>
      <c r="AT514">
        <f>_xlfn.RANK.AVG(Table2[[#This Row],[6M Return vs Nifty Z-Score]],Table2[6M Return vs Nifty Z-Score])</f>
        <v>566</v>
      </c>
      <c r="AU514">
        <f>_xlfn.RANK.AVG(Table2[[#This Row],[Sharpe Ratio Z-Score]],Table2[Sharpe Ratio Z-Score])</f>
        <v>278</v>
      </c>
      <c r="AV514">
        <f>(Table2[[#This Row],[Rank 1Y]]+Table2[[#This Row],[Rank 6M]]+Table2[[#This Row],[Rank Sharpe]])/3</f>
        <v>468</v>
      </c>
    </row>
    <row r="515" spans="1:48" x14ac:dyDescent="0.3">
      <c r="A515" t="s">
        <v>150</v>
      </c>
      <c r="B515" t="s">
        <v>151</v>
      </c>
      <c r="C515" t="s">
        <v>3155</v>
      </c>
      <c r="D515" t="s">
        <v>21</v>
      </c>
      <c r="E515">
        <v>175512.06291923899</v>
      </c>
      <c r="F515">
        <v>5926.95</v>
      </c>
      <c r="G515">
        <v>-10.9443963213551</v>
      </c>
      <c r="H515">
        <f>(Table2[[#This Row],[1Y Return vs Nifty]]-AVERAGE(Table2[1Y Return vs Nifty]))/_xlfn.STDEV.P(Table2[1Y Return vs Nifty])</f>
        <v>-0.58065227024795452</v>
      </c>
      <c r="I515">
        <v>-2.4405472635941101</v>
      </c>
      <c r="J515">
        <f>(Table2[[#This Row],[1M Return vs Nifty]]-AVERAGE(Table2[1M Return vs Nifty]))/_xlfn.STDEV.P(Table2[1M Return vs Nifty])</f>
        <v>-0.72837671070753185</v>
      </c>
      <c r="K515">
        <v>17.460382611166398</v>
      </c>
      <c r="L515">
        <f>(Table2[[#This Row],[6M Return vs Nifty]]-AVERAGE(Table2[6M Return vs Nifty]))/_xlfn.STDEV.P(Table2[6M Return vs Nifty])</f>
        <v>0.35009549435506315</v>
      </c>
      <c r="M515">
        <v>3.4188002632062</v>
      </c>
      <c r="N515">
        <f>(Table2[[#This Row],[1W Return vs Nifty]]-AVERAGE(Table2[1W Return vs Nifty]))/_xlfn.STDEV.P(Table2[1W Return vs Nifty])</f>
        <v>0.66823694610303752</v>
      </c>
      <c r="O515">
        <v>5947.64</v>
      </c>
      <c r="P515">
        <v>5988.8445330089198</v>
      </c>
      <c r="Q515">
        <v>5616.4624145452799</v>
      </c>
      <c r="R515">
        <v>52.301606009473304</v>
      </c>
      <c r="S515" s="1">
        <f>(Table2[[#This Row],[Close Price]]-Table2[[#This Row],[20D EMA]])/Table2[[#This Row],[20D EMA]]</f>
        <v>-3.4786907075748546E-3</v>
      </c>
      <c r="T515" s="1">
        <f>(Table2[[#This Row],[Close Price]]-Table2[[#This Row],[50D EMA]])/Table2[[#This Row],[50D EMA]]</f>
        <v>-1.0334970738975404E-2</v>
      </c>
      <c r="U515" s="1">
        <f>(Table2[[#This Row],[Close Price]]-Table2[[#This Row],[200D EMA]])/Table2[[#This Row],[200D EMA]]</f>
        <v>5.5281699144043434E-2</v>
      </c>
      <c r="V515">
        <v>0.40129377933229698</v>
      </c>
      <c r="W515">
        <v>5889.2</v>
      </c>
      <c r="X515">
        <v>5993</v>
      </c>
      <c r="Y515">
        <v>5572.65</v>
      </c>
      <c r="Z515">
        <v>6002.55</v>
      </c>
      <c r="AA515">
        <v>5572.65</v>
      </c>
      <c r="AB515">
        <v>6002.55</v>
      </c>
      <c r="AC515" s="1">
        <f>(Table2[[#This Row],[Close Price]]/Table2[[#This Row],[Day Low]])-1</f>
        <v>6.4100387149357285E-3</v>
      </c>
      <c r="AD515" s="1">
        <f>(Table2[[#This Row],[Day High]]/Table2[[#This Row],[Close Price]])-1</f>
        <v>1.1144011675482401E-2</v>
      </c>
      <c r="AE515" s="1">
        <f>(Table2[[#This Row],[Close Price]]/Table2[[#This Row],[Current Week Low]])-1</f>
        <v>6.3578369357486952E-2</v>
      </c>
      <c r="AF515" s="1">
        <f>(Table2[[#This Row],[Current Week High]]/Table2[[#This Row],[Close Price]])-1</f>
        <v>1.2755295725457527E-2</v>
      </c>
      <c r="AG515" s="1">
        <f>(Table2[[#This Row],[Close Price]]/Table2[[#This Row],[Current Month Low]])-1</f>
        <v>6.3578369357486952E-2</v>
      </c>
      <c r="AH515" s="1">
        <f>(Table2[[#This Row],[Current Month High]]/Table2[[#This Row],[Close Price]])-1</f>
        <v>1.2755295725457527E-2</v>
      </c>
      <c r="AI515">
        <v>10.9331106218206</v>
      </c>
      <c r="AJ515">
        <v>31.314597157448102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0.03</v>
      </c>
      <c r="AM515" t="s">
        <v>3215</v>
      </c>
      <c r="AN515">
        <v>-0.14000000000000001</v>
      </c>
      <c r="AO515" t="s">
        <v>3216</v>
      </c>
      <c r="AP515">
        <v>-6.3865805107271995E-2</v>
      </c>
      <c r="AQ515">
        <f>(Table2[[#This Row],[Sharpe Ratio]]-AVERAGE(Table2[Sharpe Ratio]))/_xlfn.STDEV.P(Table2[Sharpe Ratio])</f>
        <v>-1.4814783399969937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526</v>
      </c>
      <c r="AT515">
        <f>_xlfn.RANK.AVG(Table2[[#This Row],[6M Return vs Nifty Z-Score]],Table2[6M Return vs Nifty Z-Score])</f>
        <v>200</v>
      </c>
      <c r="AU515">
        <f>_xlfn.RANK.AVG(Table2[[#This Row],[Sharpe Ratio Z-Score]],Table2[Sharpe Ratio Z-Score])</f>
        <v>687</v>
      </c>
      <c r="AV515">
        <f>(Table2[[#This Row],[Rank 1Y]]+Table2[[#This Row],[Rank 6M]]+Table2[[#This Row],[Rank Sharpe]])/3</f>
        <v>471</v>
      </c>
    </row>
    <row r="516" spans="1:48" x14ac:dyDescent="0.3">
      <c r="A516" t="s">
        <v>22</v>
      </c>
      <c r="B516" t="s">
        <v>23</v>
      </c>
      <c r="C516" t="s">
        <v>3156</v>
      </c>
      <c r="D516" t="s">
        <v>24</v>
      </c>
      <c r="E516">
        <v>1340676.19500033</v>
      </c>
      <c r="F516">
        <v>1754.45</v>
      </c>
      <c r="G516">
        <v>-6.5708156996847196</v>
      </c>
      <c r="H516">
        <f>(Table2[[#This Row],[1Y Return vs Nifty]]-AVERAGE(Table2[1Y Return vs Nifty]))/_xlfn.STDEV.P(Table2[1Y Return vs Nifty])</f>
        <v>-0.50087518248062646</v>
      </c>
      <c r="I516">
        <v>10.9379811019403</v>
      </c>
      <c r="J516">
        <f>(Table2[[#This Row],[1M Return vs Nifty]]-AVERAGE(Table2[1M Return vs Nifty]))/_xlfn.STDEV.P(Table2[1M Return vs Nifty])</f>
        <v>0.57157652160908512</v>
      </c>
      <c r="K516">
        <v>10.056286763718701</v>
      </c>
      <c r="L516">
        <f>(Table2[[#This Row],[6M Return vs Nifty]]-AVERAGE(Table2[6M Return vs Nifty]))/_xlfn.STDEV.P(Table2[6M Return vs Nifty])</f>
        <v>0.10647834628230633</v>
      </c>
      <c r="M516">
        <v>1.05931193982376</v>
      </c>
      <c r="N516">
        <f>(Table2[[#This Row],[1W Return vs Nifty]]-AVERAGE(Table2[1W Return vs Nifty]))/_xlfn.STDEV.P(Table2[1W Return vs Nifty])</f>
        <v>6.1454484611660282E-2</v>
      </c>
      <c r="O516">
        <v>1728.81</v>
      </c>
      <c r="P516">
        <v>1701.1912986435</v>
      </c>
      <c r="Q516">
        <v>1623.4868692816999</v>
      </c>
      <c r="R516">
        <v>59.770314749619999</v>
      </c>
      <c r="S516" s="1">
        <f>(Table2[[#This Row],[Close Price]]-Table2[[#This Row],[20D EMA]])/Table2[[#This Row],[20D EMA]]</f>
        <v>1.4831010926591181E-2</v>
      </c>
      <c r="T516" s="1">
        <f>(Table2[[#This Row],[Close Price]]-Table2[[#This Row],[50D EMA]])/Table2[[#This Row],[50D EMA]]</f>
        <v>3.1306709244849545E-2</v>
      </c>
      <c r="U516" s="1">
        <f>(Table2[[#This Row],[Close Price]]-Table2[[#This Row],[200D EMA]])/Table2[[#This Row],[200D EMA]]</f>
        <v>8.0667810252289765E-2</v>
      </c>
      <c r="V516">
        <v>0.68239755367542099</v>
      </c>
      <c r="W516">
        <v>1745.85</v>
      </c>
      <c r="X516">
        <v>1761.8</v>
      </c>
      <c r="Y516">
        <v>1697.9</v>
      </c>
      <c r="Z516">
        <v>1771.5</v>
      </c>
      <c r="AA516">
        <v>1697.9</v>
      </c>
      <c r="AB516">
        <v>1771.5</v>
      </c>
      <c r="AC516" s="1">
        <f>(Table2[[#This Row],[Close Price]]/Table2[[#This Row],[Day Low]])-1</f>
        <v>4.9259672938684052E-3</v>
      </c>
      <c r="AD516" s="1">
        <f>(Table2[[#This Row],[Day High]]/Table2[[#This Row],[Close Price]])-1</f>
        <v>4.1893470888312301E-3</v>
      </c>
      <c r="AE516" s="1">
        <f>(Table2[[#This Row],[Close Price]]/Table2[[#This Row],[Current Week Low]])-1</f>
        <v>3.3305848400965843E-2</v>
      </c>
      <c r="AF516" s="1">
        <f>(Table2[[#This Row],[Current Week High]]/Table2[[#This Row],[Close Price]])-1</f>
        <v>9.7181452876968777E-3</v>
      </c>
      <c r="AG516" s="1">
        <f>(Table2[[#This Row],[Close Price]]/Table2[[#This Row],[Current Month Low]])-1</f>
        <v>3.3305848400965843E-2</v>
      </c>
      <c r="AH516" s="1">
        <f>(Table2[[#This Row],[Current Month High]]/Table2[[#This Row],[Close Price]])-1</f>
        <v>9.7181452876968777E-3</v>
      </c>
      <c r="AI516">
        <v>2.2542677192282499</v>
      </c>
      <c r="AJ516">
        <v>28.667815628323101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0.06</v>
      </c>
      <c r="AM516" t="s">
        <v>3215</v>
      </c>
      <c r="AN516">
        <v>1.07</v>
      </c>
      <c r="AO516" t="s">
        <v>3215</v>
      </c>
      <c r="AP516">
        <v>-3.6387386865611999E-2</v>
      </c>
      <c r="AQ516">
        <f>(Table2[[#This Row],[Sharpe Ratio]]-AVERAGE(Table2[Sharpe Ratio]))/_xlfn.STDEV.P(Table2[Sharpe Ratio])</f>
        <v>-1.1533372508063959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-0.91470308078397078</v>
      </c>
      <c r="AS516">
        <f>_xlfn.RANK.AVG(Table2[[#This Row],[1Y Return vs Nifty Z-Score]],Table2[1Y Return vs Nifty Z-Score])</f>
        <v>498</v>
      </c>
      <c r="AT516">
        <f>_xlfn.RANK.AVG(Table2[[#This Row],[6M Return vs Nifty Z-Score]],Table2[6M Return vs Nifty Z-Score])</f>
        <v>269</v>
      </c>
      <c r="AU516">
        <f>_xlfn.RANK.AVG(Table2[[#This Row],[Sharpe Ratio Z-Score]],Table2[Sharpe Ratio Z-Score])</f>
        <v>646</v>
      </c>
      <c r="AV516">
        <f>(Table2[[#This Row],[Rank 1Y]]+Table2[[#This Row],[Rank 6M]]+Table2[[#This Row],[Rank Sharpe]])/3</f>
        <v>471</v>
      </c>
    </row>
    <row r="517" spans="1:48" x14ac:dyDescent="0.3">
      <c r="A517" t="s">
        <v>1568</v>
      </c>
      <c r="B517" t="s">
        <v>1569</v>
      </c>
      <c r="C517" t="s">
        <v>3156</v>
      </c>
      <c r="D517" t="s">
        <v>24</v>
      </c>
      <c r="E517">
        <v>6276.4570034649996</v>
      </c>
      <c r="F517">
        <v>23.99</v>
      </c>
      <c r="G517">
        <v>-18.464490198478</v>
      </c>
      <c r="H517">
        <f>(Table2[[#This Row],[1Y Return vs Nifty]]-AVERAGE(Table2[1Y Return vs Nifty]))/_xlfn.STDEV.P(Table2[1Y Return vs Nifty])</f>
        <v>-0.71782390172108168</v>
      </c>
      <c r="I517">
        <v>8.4063459900643096</v>
      </c>
      <c r="J517">
        <f>(Table2[[#This Row],[1M Return vs Nifty]]-AVERAGE(Table2[1M Return vs Nifty]))/_xlfn.STDEV.P(Table2[1M Return vs Nifty])</f>
        <v>0.32558479839327281</v>
      </c>
      <c r="K517">
        <v>-21.6692556443098</v>
      </c>
      <c r="L517">
        <f>(Table2[[#This Row],[6M Return vs Nifty]]-AVERAGE(Table2[6M Return vs Nifty]))/_xlfn.STDEV.P(Table2[6M Return vs Nifty])</f>
        <v>-0.93738795714614909</v>
      </c>
      <c r="M517">
        <v>-1.32697579503205</v>
      </c>
      <c r="N517">
        <f>(Table2[[#This Row],[1W Return vs Nifty]]-AVERAGE(Table2[1W Return vs Nifty]))/_xlfn.STDEV.P(Table2[1W Return vs Nifty])</f>
        <v>-0.55221990031039558</v>
      </c>
      <c r="O517">
        <v>24.26</v>
      </c>
      <c r="P517">
        <v>24.620614393562199</v>
      </c>
      <c r="Q517">
        <v>25.475037219731099</v>
      </c>
      <c r="R517">
        <v>45.215160852677698</v>
      </c>
      <c r="S517" s="1">
        <f>(Table2[[#This Row],[Close Price]]-Table2[[#This Row],[20D EMA]])/Table2[[#This Row],[20D EMA]]</f>
        <v>-1.1129431162407383E-2</v>
      </c>
      <c r="T517" s="1">
        <f>(Table2[[#This Row],[Close Price]]-Table2[[#This Row],[50D EMA]])/Table2[[#This Row],[50D EMA]]</f>
        <v>-2.5613267950254488E-2</v>
      </c>
      <c r="U517" s="1">
        <f>(Table2[[#This Row],[Close Price]]-Table2[[#This Row],[200D EMA]])/Table2[[#This Row],[200D EMA]]</f>
        <v>-5.8293819432809306E-2</v>
      </c>
      <c r="V517">
        <v>0.98227457001931495</v>
      </c>
      <c r="W517">
        <v>23.91</v>
      </c>
      <c r="X517">
        <v>24.4</v>
      </c>
      <c r="Y517">
        <v>23.91</v>
      </c>
      <c r="Z517">
        <v>24.77</v>
      </c>
      <c r="AA517">
        <v>23.91</v>
      </c>
      <c r="AB517">
        <v>24.95</v>
      </c>
      <c r="AC517" s="1">
        <f>(Table2[[#This Row],[Close Price]]/Table2[[#This Row],[Day Low]])-1</f>
        <v>3.3458803847761232E-3</v>
      </c>
      <c r="AD517" s="1">
        <f>(Table2[[#This Row],[Day High]]/Table2[[#This Row],[Close Price]])-1</f>
        <v>1.7090454355981777E-2</v>
      </c>
      <c r="AE517" s="1">
        <f>(Table2[[#This Row],[Close Price]]/Table2[[#This Row],[Current Week Low]])-1</f>
        <v>3.3458803847761232E-3</v>
      </c>
      <c r="AF517" s="1">
        <f>(Table2[[#This Row],[Current Week High]]/Table2[[#This Row],[Close Price]])-1</f>
        <v>3.2513547311379787E-2</v>
      </c>
      <c r="AG517" s="1">
        <f>(Table2[[#This Row],[Close Price]]/Table2[[#This Row],[Current Month Low]])-1</f>
        <v>3.3458803847761232E-3</v>
      </c>
      <c r="AH517" s="1">
        <f>(Table2[[#This Row],[Current Month High]]/Table2[[#This Row],[Close Price]])-1</f>
        <v>4.001667361400596E-2</v>
      </c>
      <c r="AI517">
        <v>53.737911910735498</v>
      </c>
      <c r="AJ517">
        <v>7.9168364179567696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-0.12</v>
      </c>
      <c r="AM517" t="s">
        <v>3216</v>
      </c>
      <c r="AN517">
        <v>1.1399999999999999</v>
      </c>
      <c r="AO517" t="s">
        <v>3215</v>
      </c>
      <c r="AP517">
        <v>0.113529402603</v>
      </c>
      <c r="AQ517">
        <f>(Table2[[#This Row],[Sharpe Ratio]]-AVERAGE(Table2[Sharpe Ratio]))/_xlfn.STDEV.P(Table2[Sharpe Ratio])</f>
        <v>0.63693532425781108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583</v>
      </c>
      <c r="AT517">
        <f>_xlfn.RANK.AVG(Table2[[#This Row],[6M Return vs Nifty Z-Score]],Table2[6M Return vs Nifty Z-Score])</f>
        <v>649</v>
      </c>
      <c r="AU517">
        <f>_xlfn.RANK.AVG(Table2[[#This Row],[Sharpe Ratio Z-Score]],Table2[Sharpe Ratio Z-Score])</f>
        <v>182</v>
      </c>
      <c r="AV517">
        <f>(Table2[[#This Row],[Rank 1Y]]+Table2[[#This Row],[Rank 6M]]+Table2[[#This Row],[Rank Sharpe]])/3</f>
        <v>471.33333333333331</v>
      </c>
    </row>
    <row r="518" spans="1:48" x14ac:dyDescent="0.3">
      <c r="A518" t="s">
        <v>1065</v>
      </c>
      <c r="B518" t="s">
        <v>1066</v>
      </c>
      <c r="C518" t="s">
        <v>3158</v>
      </c>
      <c r="D518" t="s">
        <v>122</v>
      </c>
      <c r="E518">
        <v>12441.6749556</v>
      </c>
      <c r="F518">
        <v>1955.25</v>
      </c>
      <c r="G518">
        <v>3.1253269786110902</v>
      </c>
      <c r="H518">
        <f>(Table2[[#This Row],[1Y Return vs Nifty]]-AVERAGE(Table2[1Y Return vs Nifty]))/_xlfn.STDEV.P(Table2[1Y Return vs Nifty])</f>
        <v>-0.32401093957214455</v>
      </c>
      <c r="I518">
        <v>7.5209519545407897</v>
      </c>
      <c r="J518">
        <f>(Table2[[#This Row],[1M Return vs Nifty]]-AVERAGE(Table2[1M Return vs Nifty]))/_xlfn.STDEV.P(Table2[1M Return vs Nifty])</f>
        <v>0.23955359922806649</v>
      </c>
      <c r="K518">
        <v>5.3388195068612703</v>
      </c>
      <c r="L518">
        <f>(Table2[[#This Row],[6M Return vs Nifty]]-AVERAGE(Table2[6M Return vs Nifty]))/_xlfn.STDEV.P(Table2[6M Return vs Nifty])</f>
        <v>-4.8740595087609119E-2</v>
      </c>
      <c r="M518">
        <v>2.55567149558884</v>
      </c>
      <c r="N518">
        <f>(Table2[[#This Row],[1W Return vs Nifty]]-AVERAGE(Table2[1W Return vs Nifty]))/_xlfn.STDEV.P(Table2[1W Return vs Nifty])</f>
        <v>0.44626873672106165</v>
      </c>
      <c r="O518">
        <v>1939.49</v>
      </c>
      <c r="P518">
        <v>1997.4433875361401</v>
      </c>
      <c r="Q518">
        <v>1910.48446608785</v>
      </c>
      <c r="R518">
        <v>55.318664470599401</v>
      </c>
      <c r="S518" s="1">
        <f>(Table2[[#This Row],[Close Price]]-Table2[[#This Row],[20D EMA]])/Table2[[#This Row],[20D EMA]]</f>
        <v>8.1258475166151884E-3</v>
      </c>
      <c r="T518" s="1">
        <f>(Table2[[#This Row],[Close Price]]-Table2[[#This Row],[50D EMA]])/Table2[[#This Row],[50D EMA]]</f>
        <v>-2.1123696320718224E-2</v>
      </c>
      <c r="U518" s="1">
        <f>(Table2[[#This Row],[Close Price]]-Table2[[#This Row],[200D EMA]])/Table2[[#This Row],[200D EMA]]</f>
        <v>2.3431508974170071E-2</v>
      </c>
      <c r="V518">
        <v>1.5540153784747299</v>
      </c>
      <c r="W518">
        <v>1943.8</v>
      </c>
      <c r="X518">
        <v>2029</v>
      </c>
      <c r="Y518">
        <v>1925.55</v>
      </c>
      <c r="Z518">
        <v>2029</v>
      </c>
      <c r="AA518">
        <v>1925.55</v>
      </c>
      <c r="AB518">
        <v>2029</v>
      </c>
      <c r="AC518" s="1">
        <f>(Table2[[#This Row],[Close Price]]/Table2[[#This Row],[Day Low]])-1</f>
        <v>5.8905237164317281E-3</v>
      </c>
      <c r="AD518" s="1">
        <f>(Table2[[#This Row],[Day High]]/Table2[[#This Row],[Close Price]])-1</f>
        <v>3.7718961769594772E-2</v>
      </c>
      <c r="AE518" s="1">
        <f>(Table2[[#This Row],[Close Price]]/Table2[[#This Row],[Current Week Low]])-1</f>
        <v>1.5424164524421524E-2</v>
      </c>
      <c r="AF518" s="1">
        <f>(Table2[[#This Row],[Current Week High]]/Table2[[#This Row],[Close Price]])-1</f>
        <v>3.7718961769594772E-2</v>
      </c>
      <c r="AG518" s="1">
        <f>(Table2[[#This Row],[Close Price]]/Table2[[#This Row],[Current Month Low]])-1</f>
        <v>1.5424164524421524E-2</v>
      </c>
      <c r="AH518" s="1">
        <f>(Table2[[#This Row],[Current Month High]]/Table2[[#This Row],[Close Price]])-1</f>
        <v>3.7718961769594772E-2</v>
      </c>
      <c r="AI518">
        <v>27.042577675488999</v>
      </c>
      <c r="AJ518">
        <v>35.767107592959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-0.08</v>
      </c>
      <c r="AM518" t="s">
        <v>3216</v>
      </c>
      <c r="AN518">
        <v>5.61</v>
      </c>
      <c r="AO518" t="s">
        <v>3215</v>
      </c>
      <c r="AP518">
        <v>-4.6541120095938998E-2</v>
      </c>
      <c r="AQ518">
        <f>(Table2[[#This Row],[Sharpe Ratio]]-AVERAGE(Table2[Sharpe Ratio]))/_xlfn.STDEV.P(Table2[Sharpe Ratio])</f>
        <v>-1.274590848893743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420</v>
      </c>
      <c r="AT518">
        <f>_xlfn.RANK.AVG(Table2[[#This Row],[6M Return vs Nifty Z-Score]],Table2[6M Return vs Nifty Z-Score])</f>
        <v>329</v>
      </c>
      <c r="AU518">
        <f>_xlfn.RANK.AVG(Table2[[#This Row],[Sharpe Ratio Z-Score]],Table2[Sharpe Ratio Z-Score])</f>
        <v>666</v>
      </c>
      <c r="AV518">
        <f>(Table2[[#This Row],[Rank 1Y]]+Table2[[#This Row],[Rank 6M]]+Table2[[#This Row],[Rank Sharpe]])/3</f>
        <v>471.66666666666669</v>
      </c>
    </row>
    <row r="519" spans="1:48" x14ac:dyDescent="0.3">
      <c r="A519" t="s">
        <v>1251</v>
      </c>
      <c r="B519" t="s">
        <v>1252</v>
      </c>
      <c r="C519" t="s">
        <v>3167</v>
      </c>
      <c r="D519" t="s">
        <v>426</v>
      </c>
      <c r="E519">
        <v>9284.1101135999997</v>
      </c>
      <c r="F519">
        <v>304</v>
      </c>
      <c r="G519">
        <v>-10.1896498266014</v>
      </c>
      <c r="H519">
        <f>(Table2[[#This Row],[1Y Return vs Nifty]]-AVERAGE(Table2[1Y Return vs Nifty]))/_xlfn.STDEV.P(Table2[1Y Return vs Nifty])</f>
        <v>-0.56688518040497526</v>
      </c>
      <c r="I519">
        <v>3.4102863483632802</v>
      </c>
      <c r="J519">
        <f>(Table2[[#This Row],[1M Return vs Nifty]]-AVERAGE(Table2[1M Return vs Nifty]))/_xlfn.STDEV.P(Table2[1M Return vs Nifty])</f>
        <v>-0.15986798853710954</v>
      </c>
      <c r="K519">
        <v>14.676723410491499</v>
      </c>
      <c r="L519">
        <f>(Table2[[#This Row],[6M Return vs Nifty]]-AVERAGE(Table2[6M Return vs Nifty]))/_xlfn.STDEV.P(Table2[6M Return vs Nifty])</f>
        <v>0.2585046870982019</v>
      </c>
      <c r="M519">
        <v>4.5598329530745598</v>
      </c>
      <c r="N519">
        <f>(Table2[[#This Row],[1W Return vs Nifty]]-AVERAGE(Table2[1W Return vs Nifty]))/_xlfn.STDEV.P(Table2[1W Return vs Nifty])</f>
        <v>0.96167286495849569</v>
      </c>
      <c r="O519">
        <v>300.69</v>
      </c>
      <c r="P519">
        <v>303.81970261896799</v>
      </c>
      <c r="Q519">
        <v>292.47460707978502</v>
      </c>
      <c r="R519">
        <v>54.970663710013</v>
      </c>
      <c r="S519" s="1">
        <f>(Table2[[#This Row],[Close Price]]-Table2[[#This Row],[20D EMA]])/Table2[[#This Row],[20D EMA]]</f>
        <v>1.100801489906549E-2</v>
      </c>
      <c r="T519" s="1">
        <f>(Table2[[#This Row],[Close Price]]-Table2[[#This Row],[50D EMA]])/Table2[[#This Row],[50D EMA]]</f>
        <v>5.9343544700299876E-4</v>
      </c>
      <c r="U519" s="1">
        <f>(Table2[[#This Row],[Close Price]]-Table2[[#This Row],[200D EMA]])/Table2[[#This Row],[200D EMA]]</f>
        <v>3.9406473728746429E-2</v>
      </c>
      <c r="V519">
        <v>0.50775273657715503</v>
      </c>
      <c r="W519">
        <v>299.89999999999998</v>
      </c>
      <c r="X519">
        <v>315.05</v>
      </c>
      <c r="Y519">
        <v>286.2</v>
      </c>
      <c r="Z519">
        <v>320.95</v>
      </c>
      <c r="AA519">
        <v>286.2</v>
      </c>
      <c r="AB519">
        <v>320.95</v>
      </c>
      <c r="AC519" s="1">
        <f>(Table2[[#This Row],[Close Price]]/Table2[[#This Row],[Day Low]])-1</f>
        <v>1.3671223741247074E-2</v>
      </c>
      <c r="AD519" s="1">
        <f>(Table2[[#This Row],[Day High]]/Table2[[#This Row],[Close Price]])-1</f>
        <v>3.6348684210526283E-2</v>
      </c>
      <c r="AE519" s="1">
        <f>(Table2[[#This Row],[Close Price]]/Table2[[#This Row],[Current Week Low]])-1</f>
        <v>6.219426974143949E-2</v>
      </c>
      <c r="AF519" s="1">
        <f>(Table2[[#This Row],[Current Week High]]/Table2[[#This Row],[Close Price]])-1</f>
        <v>5.5756578947368407E-2</v>
      </c>
      <c r="AG519" s="1">
        <f>(Table2[[#This Row],[Close Price]]/Table2[[#This Row],[Current Month Low]])-1</f>
        <v>6.219426974143949E-2</v>
      </c>
      <c r="AH519" s="1">
        <f>(Table2[[#This Row],[Current Month High]]/Table2[[#This Row],[Close Price]])-1</f>
        <v>5.5756578947368407E-2</v>
      </c>
      <c r="AI519">
        <v>22.335526315789402</v>
      </c>
      <c r="AJ519">
        <v>42.723004694835602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0.12</v>
      </c>
      <c r="AM519" t="s">
        <v>3215</v>
      </c>
      <c r="AN519">
        <v>5.43</v>
      </c>
      <c r="AO519" t="s">
        <v>3215</v>
      </c>
      <c r="AP519">
        <v>-5.1703718095202002E-2</v>
      </c>
      <c r="AQ519">
        <f>(Table2[[#This Row],[Sharpe Ratio]]-AVERAGE(Table2[Sharpe Ratio]))/_xlfn.STDEV.P(Table2[Sharpe Ratio])</f>
        <v>-1.336241432840493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519</v>
      </c>
      <c r="AT519">
        <f>_xlfn.RANK.AVG(Table2[[#This Row],[6M Return vs Nifty Z-Score]],Table2[6M Return vs Nifty Z-Score])</f>
        <v>228</v>
      </c>
      <c r="AU519">
        <f>_xlfn.RANK.AVG(Table2[[#This Row],[Sharpe Ratio Z-Score]],Table2[Sharpe Ratio Z-Score])</f>
        <v>672</v>
      </c>
      <c r="AV519">
        <f>(Table2[[#This Row],[Rank 1Y]]+Table2[[#This Row],[Rank 6M]]+Table2[[#This Row],[Rank Sharpe]])/3</f>
        <v>473</v>
      </c>
    </row>
    <row r="520" spans="1:48" x14ac:dyDescent="0.3">
      <c r="A520" t="s">
        <v>1459</v>
      </c>
      <c r="B520" t="s">
        <v>1460</v>
      </c>
      <c r="C520" t="s">
        <v>3159</v>
      </c>
      <c r="D520" t="s">
        <v>46</v>
      </c>
      <c r="E520">
        <v>7120.6690877000001</v>
      </c>
      <c r="F520">
        <v>487</v>
      </c>
      <c r="G520">
        <v>12.160497582601099</v>
      </c>
      <c r="H520">
        <f>(Table2[[#This Row],[1Y Return vs Nifty]]-AVERAGE(Table2[1Y Return vs Nifty]))/_xlfn.STDEV.P(Table2[1Y Return vs Nifty])</f>
        <v>-0.15920327724259961</v>
      </c>
      <c r="I520">
        <v>6.5457939866346804</v>
      </c>
      <c r="J520">
        <f>(Table2[[#This Row],[1M Return vs Nifty]]-AVERAGE(Table2[1M Return vs Nifty]))/_xlfn.STDEV.P(Table2[1M Return vs Nifty])</f>
        <v>0.14480029619179388</v>
      </c>
      <c r="K520">
        <v>-4.9664623670452404</v>
      </c>
      <c r="L520">
        <f>(Table2[[#This Row],[6M Return vs Nifty]]-AVERAGE(Table2[6M Return vs Nifty]))/_xlfn.STDEV.P(Table2[6M Return vs Nifty])</f>
        <v>-0.38781553846133665</v>
      </c>
      <c r="M520">
        <v>0.19666818945587899</v>
      </c>
      <c r="N520">
        <f>(Table2[[#This Row],[1W Return vs Nifty]]-AVERAGE(Table2[1W Return vs Nifty]))/_xlfn.STDEV.P(Table2[1W Return vs Nifty])</f>
        <v>-0.16038899435415371</v>
      </c>
      <c r="O520">
        <v>496.07</v>
      </c>
      <c r="P520">
        <v>507.34004765354302</v>
      </c>
      <c r="Q520">
        <v>474.20837416944698</v>
      </c>
      <c r="R520">
        <v>44.312291738728703</v>
      </c>
      <c r="S520" s="1">
        <f>(Table2[[#This Row],[Close Price]]-Table2[[#This Row],[20D EMA]])/Table2[[#This Row],[20D EMA]]</f>
        <v>-1.8283709960287848E-2</v>
      </c>
      <c r="T520" s="1">
        <f>(Table2[[#This Row],[Close Price]]-Table2[[#This Row],[50D EMA]])/Table2[[#This Row],[50D EMA]]</f>
        <v>-4.009154756778243E-2</v>
      </c>
      <c r="U520" s="1">
        <f>(Table2[[#This Row],[Close Price]]-Table2[[#This Row],[200D EMA]])/Table2[[#This Row],[200D EMA]]</f>
        <v>2.6974694095094651E-2</v>
      </c>
      <c r="V520">
        <v>0.31048220574423602</v>
      </c>
      <c r="W520">
        <v>482.25</v>
      </c>
      <c r="X520">
        <v>506</v>
      </c>
      <c r="Y520">
        <v>482.25</v>
      </c>
      <c r="Z520">
        <v>509.35</v>
      </c>
      <c r="AA520">
        <v>482.25</v>
      </c>
      <c r="AB520">
        <v>511.15</v>
      </c>
      <c r="AC520" s="1">
        <f>(Table2[[#This Row],[Close Price]]/Table2[[#This Row],[Day Low]])-1</f>
        <v>9.8496630378435146E-3</v>
      </c>
      <c r="AD520" s="1">
        <f>(Table2[[#This Row],[Day High]]/Table2[[#This Row],[Close Price]])-1</f>
        <v>3.9014373716632411E-2</v>
      </c>
      <c r="AE520" s="1">
        <f>(Table2[[#This Row],[Close Price]]/Table2[[#This Row],[Current Week Low]])-1</f>
        <v>9.8496630378435146E-3</v>
      </c>
      <c r="AF520" s="1">
        <f>(Table2[[#This Row],[Current Week High]]/Table2[[#This Row],[Close Price]])-1</f>
        <v>4.5893223819301943E-2</v>
      </c>
      <c r="AG520" s="1">
        <f>(Table2[[#This Row],[Close Price]]/Table2[[#This Row],[Current Month Low]])-1</f>
        <v>9.8496630378435146E-3</v>
      </c>
      <c r="AH520" s="1">
        <f>(Table2[[#This Row],[Current Month High]]/Table2[[#This Row],[Close Price]])-1</f>
        <v>4.9589322381930145E-2</v>
      </c>
      <c r="AI520">
        <v>20.7392197125256</v>
      </c>
      <c r="AJ520">
        <v>48.204503956177703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-0.01</v>
      </c>
      <c r="AM520" t="s">
        <v>3216</v>
      </c>
      <c r="AN520">
        <v>-0.35</v>
      </c>
      <c r="AO520" t="s">
        <v>3216</v>
      </c>
      <c r="AP520">
        <v>-3.1105594393507002E-2</v>
      </c>
      <c r="AQ520">
        <f>(Table2[[#This Row],[Sharpe Ratio]]-AVERAGE(Table2[Sharpe Ratio]))/_xlfn.STDEV.P(Table2[Sharpe Ratio])</f>
        <v>-1.0902632732785491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343</v>
      </c>
      <c r="AT520">
        <f>_xlfn.RANK.AVG(Table2[[#This Row],[6M Return vs Nifty Z-Score]],Table2[6M Return vs Nifty Z-Score])</f>
        <v>444</v>
      </c>
      <c r="AU520">
        <f>_xlfn.RANK.AVG(Table2[[#This Row],[Sharpe Ratio Z-Score]],Table2[Sharpe Ratio Z-Score])</f>
        <v>633</v>
      </c>
      <c r="AV520">
        <f>(Table2[[#This Row],[Rank 1Y]]+Table2[[#This Row],[Rank 6M]]+Table2[[#This Row],[Rank Sharpe]])/3</f>
        <v>473.33333333333331</v>
      </c>
    </row>
    <row r="521" spans="1:48" x14ac:dyDescent="0.3">
      <c r="A521" t="s">
        <v>544</v>
      </c>
      <c r="B521" t="s">
        <v>545</v>
      </c>
      <c r="C521" t="s">
        <v>3170</v>
      </c>
      <c r="D521" t="s">
        <v>289</v>
      </c>
      <c r="E521">
        <v>36529.466205825003</v>
      </c>
      <c r="F521">
        <v>2678.25</v>
      </c>
      <c r="G521">
        <v>0.87911320701958895</v>
      </c>
      <c r="H521">
        <f>(Table2[[#This Row],[1Y Return vs Nifty]]-AVERAGE(Table2[1Y Return vs Nifty]))/_xlfn.STDEV.P(Table2[1Y Return vs Nifty])</f>
        <v>-0.3649834078313432</v>
      </c>
      <c r="I521">
        <v>5.4869666091867497</v>
      </c>
      <c r="J521">
        <f>(Table2[[#This Row],[1M Return vs Nifty]]-AVERAGE(Table2[1M Return vs Nifty]))/_xlfn.STDEV.P(Table2[1M Return vs Nifty])</f>
        <v>4.1917076590100258E-2</v>
      </c>
      <c r="K521">
        <v>-1.3168880245592001</v>
      </c>
      <c r="L521">
        <f>(Table2[[#This Row],[6M Return vs Nifty]]-AVERAGE(Table2[6M Return vs Nifty]))/_xlfn.STDEV.P(Table2[6M Return vs Nifty])</f>
        <v>-0.26773350396114287</v>
      </c>
      <c r="M521">
        <v>6.5330147425101499</v>
      </c>
      <c r="N521">
        <f>(Table2[[#This Row],[1W Return vs Nifty]]-AVERAGE(Table2[1W Return vs Nifty]))/_xlfn.STDEV.P(Table2[1W Return vs Nifty])</f>
        <v>1.4691100458500341</v>
      </c>
      <c r="O521">
        <v>2748.14</v>
      </c>
      <c r="P521">
        <v>2791.3300571436498</v>
      </c>
      <c r="Q521">
        <v>2614.31028872564</v>
      </c>
      <c r="R521">
        <v>42.987176180625603</v>
      </c>
      <c r="S521" s="1">
        <f>(Table2[[#This Row],[Close Price]]-Table2[[#This Row],[20D EMA]])/Table2[[#This Row],[20D EMA]]</f>
        <v>-2.5431746563129926E-2</v>
      </c>
      <c r="T521" s="1">
        <f>(Table2[[#This Row],[Close Price]]-Table2[[#This Row],[50D EMA]])/Table2[[#This Row],[50D EMA]]</f>
        <v>-4.0511173823479657E-2</v>
      </c>
      <c r="U521" s="1">
        <f>(Table2[[#This Row],[Close Price]]-Table2[[#This Row],[200D EMA]])/Table2[[#This Row],[200D EMA]]</f>
        <v>2.4457583153041772E-2</v>
      </c>
      <c r="V521">
        <v>0.58310628532052799</v>
      </c>
      <c r="W521">
        <v>2670</v>
      </c>
      <c r="X521">
        <v>2833.8</v>
      </c>
      <c r="Y521">
        <v>2600.8000000000002</v>
      </c>
      <c r="Z521">
        <v>2885.1</v>
      </c>
      <c r="AA521">
        <v>2600.8000000000002</v>
      </c>
      <c r="AB521">
        <v>2885.1</v>
      </c>
      <c r="AC521" s="1">
        <f>(Table2[[#This Row],[Close Price]]/Table2[[#This Row],[Day Low]])-1</f>
        <v>3.0898876404494846E-3</v>
      </c>
      <c r="AD521" s="1">
        <f>(Table2[[#This Row],[Day High]]/Table2[[#This Row],[Close Price]])-1</f>
        <v>5.8078969476337283E-2</v>
      </c>
      <c r="AE521" s="1">
        <f>(Table2[[#This Row],[Close Price]]/Table2[[#This Row],[Current Week Low]])-1</f>
        <v>2.9779298677329979E-2</v>
      </c>
      <c r="AF521" s="1">
        <f>(Table2[[#This Row],[Current Week High]]/Table2[[#This Row],[Close Price]])-1</f>
        <v>7.7233267992159016E-2</v>
      </c>
      <c r="AG521" s="1">
        <f>(Table2[[#This Row],[Close Price]]/Table2[[#This Row],[Current Month Low]])-1</f>
        <v>2.9779298677329979E-2</v>
      </c>
      <c r="AH521" s="1">
        <f>(Table2[[#This Row],[Current Month High]]/Table2[[#This Row],[Close Price]])-1</f>
        <v>7.7233267992159016E-2</v>
      </c>
      <c r="AI521">
        <v>18.323532157192201</v>
      </c>
      <c r="AJ521">
        <v>32.5210291934685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-0.02</v>
      </c>
      <c r="AM521" t="s">
        <v>3216</v>
      </c>
      <c r="AN521">
        <v>-2.08</v>
      </c>
      <c r="AO521" t="s">
        <v>3216</v>
      </c>
      <c r="AP521">
        <v>-5.9743182725069998E-3</v>
      </c>
      <c r="AQ521">
        <f>(Table2[[#This Row],[Sharpe Ratio]]-AVERAGE(Table2[Sharpe Ratio]))/_xlfn.STDEV.P(Table2[Sharpe Ratio])</f>
        <v>-0.79015122728778175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442</v>
      </c>
      <c r="AT521">
        <f>_xlfn.RANK.AVG(Table2[[#This Row],[6M Return vs Nifty Z-Score]],Table2[6M Return vs Nifty Z-Score])</f>
        <v>402</v>
      </c>
      <c r="AU521">
        <f>_xlfn.RANK.AVG(Table2[[#This Row],[Sharpe Ratio Z-Score]],Table2[Sharpe Ratio Z-Score])</f>
        <v>578</v>
      </c>
      <c r="AV521">
        <f>(Table2[[#This Row],[Rank 1Y]]+Table2[[#This Row],[Rank 6M]]+Table2[[#This Row],[Rank Sharpe]])/3</f>
        <v>474</v>
      </c>
    </row>
    <row r="522" spans="1:48" x14ac:dyDescent="0.3">
      <c r="A522" t="s">
        <v>41</v>
      </c>
      <c r="B522" t="s">
        <v>42</v>
      </c>
      <c r="C522" t="s">
        <v>3156</v>
      </c>
      <c r="D522" t="s">
        <v>43</v>
      </c>
      <c r="E522">
        <v>578515.91472196497</v>
      </c>
      <c r="F522">
        <v>914.65</v>
      </c>
      <c r="G522">
        <v>24.9268898458539</v>
      </c>
      <c r="H522">
        <f>(Table2[[#This Row],[1Y Return vs Nifty]]-AVERAGE(Table2[1Y Return vs Nifty]))/_xlfn.STDEV.P(Table2[1Y Return vs Nifty])</f>
        <v>7.3664408106865475E-2</v>
      </c>
      <c r="I522">
        <v>3.31834630065145</v>
      </c>
      <c r="J522">
        <f>(Table2[[#This Row],[1M Return vs Nifty]]-AVERAGE(Table2[1M Return vs Nifty]))/_xlfn.STDEV.P(Table2[1M Return vs Nifty])</f>
        <v>-0.16880153929372621</v>
      </c>
      <c r="K522">
        <v>-9.9104260982221906</v>
      </c>
      <c r="L522">
        <f>(Table2[[#This Row],[6M Return vs Nifty]]-AVERAGE(Table2[6M Return vs Nifty]))/_xlfn.STDEV.P(Table2[6M Return vs Nifty])</f>
        <v>-0.55048689890565894</v>
      </c>
      <c r="M522">
        <v>0.64247758117373099</v>
      </c>
      <c r="N522">
        <f>(Table2[[#This Row],[1W Return vs Nifty]]-AVERAGE(Table2[1W Return vs Nifty]))/_xlfn.STDEV.P(Table2[1W Return vs Nifty])</f>
        <v>-4.57415441498892E-2</v>
      </c>
      <c r="O522">
        <v>935.87</v>
      </c>
      <c r="P522">
        <v>970.74558316149</v>
      </c>
      <c r="Q522">
        <v>961.87266221702396</v>
      </c>
      <c r="R522">
        <v>39.3269327643129</v>
      </c>
      <c r="S522" s="1">
        <f>(Table2[[#This Row],[Close Price]]-Table2[[#This Row],[20D EMA]])/Table2[[#This Row],[20D EMA]]</f>
        <v>-2.267408935001659E-2</v>
      </c>
      <c r="T522" s="1">
        <f>(Table2[[#This Row],[Close Price]]-Table2[[#This Row],[50D EMA]])/Table2[[#This Row],[50D EMA]]</f>
        <v>-5.7786081270439479E-2</v>
      </c>
      <c r="U522" s="1">
        <f>(Table2[[#This Row],[Close Price]]-Table2[[#This Row],[200D EMA]])/Table2[[#This Row],[200D EMA]]</f>
        <v>-4.9094504992147597E-2</v>
      </c>
      <c r="V522">
        <v>0.57862147294170996</v>
      </c>
      <c r="W522">
        <v>911.9</v>
      </c>
      <c r="X522">
        <v>934.85</v>
      </c>
      <c r="Y522">
        <v>911.25</v>
      </c>
      <c r="Z522">
        <v>954</v>
      </c>
      <c r="AA522">
        <v>911.25</v>
      </c>
      <c r="AB522">
        <v>954</v>
      </c>
      <c r="AC522" s="1">
        <f>(Table2[[#This Row],[Close Price]]/Table2[[#This Row],[Day Low]])-1</f>
        <v>3.0156815440289808E-3</v>
      </c>
      <c r="AD522" s="1">
        <f>(Table2[[#This Row],[Day High]]/Table2[[#This Row],[Close Price]])-1</f>
        <v>2.2084950527524239E-2</v>
      </c>
      <c r="AE522" s="1">
        <f>(Table2[[#This Row],[Close Price]]/Table2[[#This Row],[Current Week Low]])-1</f>
        <v>3.7311385459533053E-3</v>
      </c>
      <c r="AF522" s="1">
        <f>(Table2[[#This Row],[Current Week High]]/Table2[[#This Row],[Close Price]])-1</f>
        <v>4.3021920953370207E-2</v>
      </c>
      <c r="AG522" s="1">
        <f>(Table2[[#This Row],[Close Price]]/Table2[[#This Row],[Current Month Low]])-1</f>
        <v>3.7311385459533053E-3</v>
      </c>
      <c r="AH522" s="1">
        <f>(Table2[[#This Row],[Current Month High]]/Table2[[#This Row],[Close Price]])-1</f>
        <v>4.3021920953370207E-2</v>
      </c>
      <c r="AI522">
        <v>33.603017547695799</v>
      </c>
      <c r="AJ522">
        <v>52.887588800668603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-0.17</v>
      </c>
      <c r="AM522" t="s">
        <v>3216</v>
      </c>
      <c r="AN522">
        <v>0.56999999999999995</v>
      </c>
      <c r="AO522" t="s">
        <v>3215</v>
      </c>
      <c r="AP522">
        <v>-3.6338584104602001E-2</v>
      </c>
      <c r="AQ522">
        <f>(Table2[[#This Row],[Sharpe Ratio]]-AVERAGE(Table2[Sharpe Ratio]))/_xlfn.STDEV.P(Table2[Sharpe Ratio])</f>
        <v>-1.1527544592129171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273</v>
      </c>
      <c r="AT522">
        <f>_xlfn.RANK.AVG(Table2[[#This Row],[6M Return vs Nifty Z-Score]],Table2[6M Return vs Nifty Z-Score])</f>
        <v>508</v>
      </c>
      <c r="AU522">
        <f>_xlfn.RANK.AVG(Table2[[#This Row],[Sharpe Ratio Z-Score]],Table2[Sharpe Ratio Z-Score])</f>
        <v>645</v>
      </c>
      <c r="AV522">
        <f>(Table2[[#This Row],[Rank 1Y]]+Table2[[#This Row],[Rank 6M]]+Table2[[#This Row],[Rank Sharpe]])/3</f>
        <v>475.33333333333331</v>
      </c>
    </row>
    <row r="523" spans="1:48" x14ac:dyDescent="0.3">
      <c r="A523" t="s">
        <v>1117</v>
      </c>
      <c r="B523" t="s">
        <v>1118</v>
      </c>
      <c r="C523" t="s">
        <v>3155</v>
      </c>
      <c r="D523" t="s">
        <v>260</v>
      </c>
      <c r="E523">
        <v>11198.680841235</v>
      </c>
      <c r="F523">
        <v>2058.4499999999998</v>
      </c>
      <c r="G523">
        <v>-25.4867265990571</v>
      </c>
      <c r="H523">
        <f>(Table2[[#This Row],[1Y Return vs Nifty]]-AVERAGE(Table2[1Y Return vs Nifty]))/_xlfn.STDEV.P(Table2[1Y Return vs Nifty])</f>
        <v>-0.84591427391547025</v>
      </c>
      <c r="I523">
        <v>4.3302582814150696</v>
      </c>
      <c r="J523">
        <f>(Table2[[#This Row],[1M Return vs Nifty]]-AVERAGE(Table2[1M Return vs Nifty]))/_xlfn.STDEV.P(Table2[1M Return vs Nifty])</f>
        <v>-7.0476954236793302E-2</v>
      </c>
      <c r="K523">
        <v>1.3620624057509501</v>
      </c>
      <c r="L523">
        <f>(Table2[[#This Row],[6M Return vs Nifty]]-AVERAGE(Table2[6M Return vs Nifty]))/_xlfn.STDEV.P(Table2[6M Return vs Nifty])</f>
        <v>-0.17958793195515413</v>
      </c>
      <c r="M523">
        <v>5.28305992876244</v>
      </c>
      <c r="N523">
        <f>(Table2[[#This Row],[1W Return vs Nifty]]-AVERAGE(Table2[1W Return vs Nifty]))/_xlfn.STDEV.P(Table2[1W Return vs Nifty])</f>
        <v>1.147662954494415</v>
      </c>
      <c r="O523">
        <v>2014.51</v>
      </c>
      <c r="P523">
        <v>2065.8143614588498</v>
      </c>
      <c r="Q523">
        <v>2036.1222684915001</v>
      </c>
      <c r="R523">
        <v>60.590568149911597</v>
      </c>
      <c r="S523" s="1">
        <f>(Table2[[#This Row],[Close Price]]-Table2[[#This Row],[20D EMA]])/Table2[[#This Row],[20D EMA]]</f>
        <v>2.1811755712307125E-2</v>
      </c>
      <c r="T523" s="1">
        <f>(Table2[[#This Row],[Close Price]]-Table2[[#This Row],[50D EMA]])/Table2[[#This Row],[50D EMA]]</f>
        <v>-3.5648708791284553E-3</v>
      </c>
      <c r="U523" s="1">
        <f>(Table2[[#This Row],[Close Price]]-Table2[[#This Row],[200D EMA]])/Table2[[#This Row],[200D EMA]]</f>
        <v>1.0965810773751635E-2</v>
      </c>
      <c r="V523">
        <v>0.72706956261793398</v>
      </c>
      <c r="W523">
        <v>2021.15</v>
      </c>
      <c r="X523">
        <v>2088</v>
      </c>
      <c r="Y523">
        <v>1890.05</v>
      </c>
      <c r="Z523">
        <v>2092</v>
      </c>
      <c r="AA523">
        <v>1890.05</v>
      </c>
      <c r="AB523">
        <v>2092</v>
      </c>
      <c r="AC523" s="1">
        <f>(Table2[[#This Row],[Close Price]]/Table2[[#This Row],[Day Low]])-1</f>
        <v>1.8454840066298717E-2</v>
      </c>
      <c r="AD523" s="1">
        <f>(Table2[[#This Row],[Day High]]/Table2[[#This Row],[Close Price]])-1</f>
        <v>1.4355461633753563E-2</v>
      </c>
      <c r="AE523" s="1">
        <f>(Table2[[#This Row],[Close Price]]/Table2[[#This Row],[Current Week Low]])-1</f>
        <v>8.909817200603154E-2</v>
      </c>
      <c r="AF523" s="1">
        <f>(Table2[[#This Row],[Current Week High]]/Table2[[#This Row],[Close Price]])-1</f>
        <v>1.6298671330370107E-2</v>
      </c>
      <c r="AG523" s="1">
        <f>(Table2[[#This Row],[Close Price]]/Table2[[#This Row],[Current Month Low]])-1</f>
        <v>8.909817200603154E-2</v>
      </c>
      <c r="AH523" s="1">
        <f>(Table2[[#This Row],[Current Month High]]/Table2[[#This Row],[Close Price]])-1</f>
        <v>1.6298671330370107E-2</v>
      </c>
      <c r="AI523">
        <v>33.491219121183398</v>
      </c>
      <c r="AJ523">
        <v>28.6531249999999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-0.06</v>
      </c>
      <c r="AM523" t="s">
        <v>3216</v>
      </c>
      <c r="AN523">
        <v>0.61</v>
      </c>
      <c r="AO523" t="s">
        <v>3215</v>
      </c>
      <c r="AP523">
        <v>2.9305164962276999E-2</v>
      </c>
      <c r="AQ523">
        <f>(Table2[[#This Row],[Sharpe Ratio]]-AVERAGE(Table2[Sharpe Ratio]))/_xlfn.STDEV.P(Table2[Sharpe Ratio])</f>
        <v>-0.36885157485028724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618</v>
      </c>
      <c r="AT523">
        <f>_xlfn.RANK.AVG(Table2[[#This Row],[6M Return vs Nifty Z-Score]],Table2[6M Return vs Nifty Z-Score])</f>
        <v>371</v>
      </c>
      <c r="AU523">
        <f>_xlfn.RANK.AVG(Table2[[#This Row],[Sharpe Ratio Z-Score]],Table2[Sharpe Ratio Z-Score])</f>
        <v>437</v>
      </c>
      <c r="AV523">
        <f>(Table2[[#This Row],[Rank 1Y]]+Table2[[#This Row],[Rank 6M]]+Table2[[#This Row],[Rank Sharpe]])/3</f>
        <v>475.33333333333331</v>
      </c>
    </row>
    <row r="524" spans="1:48" x14ac:dyDescent="0.3">
      <c r="A524" t="s">
        <v>974</v>
      </c>
      <c r="B524" t="s">
        <v>975</v>
      </c>
      <c r="C524" t="s">
        <v>582</v>
      </c>
      <c r="D524" t="s">
        <v>582</v>
      </c>
      <c r="E524">
        <v>14999.316994452</v>
      </c>
      <c r="F524">
        <v>157.99</v>
      </c>
      <c r="G524">
        <v>-17.842012565782198</v>
      </c>
      <c r="H524">
        <f>(Table2[[#This Row],[1Y Return vs Nifty]]-AVERAGE(Table2[1Y Return vs Nifty]))/_xlfn.STDEV.P(Table2[1Y Return vs Nifty])</f>
        <v>-0.70646948596143677</v>
      </c>
      <c r="I524">
        <v>6.9110812609228898</v>
      </c>
      <c r="J524">
        <f>(Table2[[#This Row],[1M Return vs Nifty]]-AVERAGE(Table2[1M Return vs Nifty]))/_xlfn.STDEV.P(Table2[1M Return vs Nifty])</f>
        <v>0.180294213008415</v>
      </c>
      <c r="K524">
        <v>3.3385167365125801</v>
      </c>
      <c r="L524">
        <f>(Table2[[#This Row],[6M Return vs Nifty]]-AVERAGE(Table2[6M Return vs Nifty]))/_xlfn.STDEV.P(Table2[6M Return vs Nifty])</f>
        <v>-0.11455660641900819</v>
      </c>
      <c r="M524">
        <v>6.2857011671208696</v>
      </c>
      <c r="N524">
        <f>(Table2[[#This Row],[1W Return vs Nifty]]-AVERAGE(Table2[1W Return vs Nifty]))/_xlfn.STDEV.P(Table2[1W Return vs Nifty])</f>
        <v>1.4055091631722954</v>
      </c>
      <c r="O524">
        <v>158.51</v>
      </c>
      <c r="P524">
        <v>164.51440635637201</v>
      </c>
      <c r="Q524">
        <v>158.26219776113899</v>
      </c>
      <c r="R524">
        <v>51.539626580542397</v>
      </c>
      <c r="S524" s="1">
        <f>(Table2[[#This Row],[Close Price]]-Table2[[#This Row],[20D EMA]])/Table2[[#This Row],[20D EMA]]</f>
        <v>-3.2805501230205149E-3</v>
      </c>
      <c r="T524" s="1">
        <f>(Table2[[#This Row],[Close Price]]-Table2[[#This Row],[50D EMA]])/Table2[[#This Row],[50D EMA]]</f>
        <v>-3.9658571555361496E-2</v>
      </c>
      <c r="U524" s="1">
        <f>(Table2[[#This Row],[Close Price]]-Table2[[#This Row],[200D EMA]])/Table2[[#This Row],[200D EMA]]</f>
        <v>-1.7199164739883379E-3</v>
      </c>
      <c r="V524">
        <v>0.531013126733618</v>
      </c>
      <c r="W524">
        <v>157.25</v>
      </c>
      <c r="X524">
        <v>163.19999999999999</v>
      </c>
      <c r="Y524">
        <v>147.29</v>
      </c>
      <c r="Z524">
        <v>165</v>
      </c>
      <c r="AA524">
        <v>147.29</v>
      </c>
      <c r="AB524">
        <v>165</v>
      </c>
      <c r="AC524" s="1">
        <f>(Table2[[#This Row],[Close Price]]/Table2[[#This Row],[Day Low]])-1</f>
        <v>4.7058823529413374E-3</v>
      </c>
      <c r="AD524" s="1">
        <f>(Table2[[#This Row],[Day High]]/Table2[[#This Row],[Close Price]])-1</f>
        <v>3.2976770681688583E-2</v>
      </c>
      <c r="AE524" s="1">
        <f>(Table2[[#This Row],[Close Price]]/Table2[[#This Row],[Current Week Low]])-1</f>
        <v>7.2645800801140803E-2</v>
      </c>
      <c r="AF524" s="1">
        <f>(Table2[[#This Row],[Current Week High]]/Table2[[#This Row],[Close Price]])-1</f>
        <v>4.4369896828913236E-2</v>
      </c>
      <c r="AG524" s="1">
        <f>(Table2[[#This Row],[Close Price]]/Table2[[#This Row],[Current Month Low]])-1</f>
        <v>7.2645800801140803E-2</v>
      </c>
      <c r="AH524" s="1">
        <f>(Table2[[#This Row],[Current Month High]]/Table2[[#This Row],[Close Price]])-1</f>
        <v>4.4369896828913236E-2</v>
      </c>
      <c r="AI524">
        <v>34.7870118361921</v>
      </c>
      <c r="AJ524">
        <v>28.813697513249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-0.15</v>
      </c>
      <c r="AM524" t="s">
        <v>3216</v>
      </c>
      <c r="AN524">
        <v>-0.74</v>
      </c>
      <c r="AO524" t="s">
        <v>3216</v>
      </c>
      <c r="AP524">
        <v>6.1510803079230002E-3</v>
      </c>
      <c r="AQ524">
        <f>(Table2[[#This Row],[Sharpe Ratio]]-AVERAGE(Table2[Sharpe Ratio]))/_xlfn.STDEV.P(Table2[Sharpe Ratio])</f>
        <v>-0.64535244512862111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580</v>
      </c>
      <c r="AT524">
        <f>_xlfn.RANK.AVG(Table2[[#This Row],[6M Return vs Nifty Z-Score]],Table2[6M Return vs Nifty Z-Score])</f>
        <v>347</v>
      </c>
      <c r="AU524">
        <f>_xlfn.RANK.AVG(Table2[[#This Row],[Sharpe Ratio Z-Score]],Table2[Sharpe Ratio Z-Score])</f>
        <v>501</v>
      </c>
      <c r="AV524">
        <f>(Table2[[#This Row],[Rank 1Y]]+Table2[[#This Row],[Rank 6M]]+Table2[[#This Row],[Rank Sharpe]])/3</f>
        <v>476</v>
      </c>
    </row>
    <row r="525" spans="1:48" x14ac:dyDescent="0.3">
      <c r="A525" t="s">
        <v>718</v>
      </c>
      <c r="B525" t="s">
        <v>719</v>
      </c>
      <c r="C525" t="s">
        <v>3165</v>
      </c>
      <c r="D525" t="s">
        <v>253</v>
      </c>
      <c r="E525">
        <v>25135.743528089999</v>
      </c>
      <c r="F525">
        <v>5084.3</v>
      </c>
      <c r="G525">
        <v>-22.175124039386599</v>
      </c>
      <c r="H525">
        <f>(Table2[[#This Row],[1Y Return vs Nifty]]-AVERAGE(Table2[1Y Return vs Nifty]))/_xlfn.STDEV.P(Table2[1Y Return vs Nifty])</f>
        <v>-0.78550838891947328</v>
      </c>
      <c r="I525">
        <v>2.0519035933702701</v>
      </c>
      <c r="J525">
        <f>(Table2[[#This Row],[1M Return vs Nifty]]-AVERAGE(Table2[1M Return vs Nifty]))/_xlfn.STDEV.P(Table2[1M Return vs Nifty])</f>
        <v>-0.29185814506474628</v>
      </c>
      <c r="K525">
        <v>2.9427873238326101</v>
      </c>
      <c r="L525">
        <f>(Table2[[#This Row],[6M Return vs Nifty]]-AVERAGE(Table2[6M Return vs Nifty]))/_xlfn.STDEV.P(Table2[6M Return vs Nifty])</f>
        <v>-0.12757730103344031</v>
      </c>
      <c r="M525">
        <v>-1.4566214312977901</v>
      </c>
      <c r="N525">
        <f>(Table2[[#This Row],[1W Return vs Nifty]]-AVERAGE(Table2[1W Return vs Nifty]))/_xlfn.STDEV.P(Table2[1W Return vs Nifty])</f>
        <v>-0.58556047568657232</v>
      </c>
      <c r="O525">
        <v>5181.03</v>
      </c>
      <c r="P525">
        <v>5286.0997846391101</v>
      </c>
      <c r="Q525">
        <v>5266.0066022844303</v>
      </c>
      <c r="R525">
        <v>40.922955579024404</v>
      </c>
      <c r="S525" s="1">
        <f>(Table2[[#This Row],[Close Price]]-Table2[[#This Row],[20D EMA]])/Table2[[#This Row],[20D EMA]]</f>
        <v>-1.867003279270716E-2</v>
      </c>
      <c r="T525" s="1">
        <f>(Table2[[#This Row],[Close Price]]-Table2[[#This Row],[50D EMA]])/Table2[[#This Row],[50D EMA]]</f>
        <v>-3.8175553406222182E-2</v>
      </c>
      <c r="U525" s="1">
        <f>(Table2[[#This Row],[Close Price]]-Table2[[#This Row],[200D EMA]])/Table2[[#This Row],[200D EMA]]</f>
        <v>-3.4505578136875964E-2</v>
      </c>
      <c r="V525">
        <v>0.68080981163999599</v>
      </c>
      <c r="W525">
        <v>5040.05</v>
      </c>
      <c r="X525">
        <v>5125</v>
      </c>
      <c r="Y525">
        <v>5024</v>
      </c>
      <c r="Z525">
        <v>5226.1000000000004</v>
      </c>
      <c r="AA525">
        <v>5024</v>
      </c>
      <c r="AB525">
        <v>5255</v>
      </c>
      <c r="AC525" s="1">
        <f>(Table2[[#This Row],[Close Price]]/Table2[[#This Row],[Day Low]])-1</f>
        <v>8.7796748048134532E-3</v>
      </c>
      <c r="AD525" s="1">
        <f>(Table2[[#This Row],[Day High]]/Table2[[#This Row],[Close Price]])-1</f>
        <v>8.0050351080778182E-3</v>
      </c>
      <c r="AE525" s="1">
        <f>(Table2[[#This Row],[Close Price]]/Table2[[#This Row],[Current Week Low]])-1</f>
        <v>1.2002388535031994E-2</v>
      </c>
      <c r="AF525" s="1">
        <f>(Table2[[#This Row],[Current Week High]]/Table2[[#This Row],[Close Price]])-1</f>
        <v>2.7889778337234272E-2</v>
      </c>
      <c r="AG525" s="1">
        <f>(Table2[[#This Row],[Close Price]]/Table2[[#This Row],[Current Month Low]])-1</f>
        <v>1.2002388535031994E-2</v>
      </c>
      <c r="AH525" s="1">
        <f>(Table2[[#This Row],[Current Month High]]/Table2[[#This Row],[Close Price]])-1</f>
        <v>3.3573943315697408E-2</v>
      </c>
      <c r="AI525">
        <v>44.562673327695002</v>
      </c>
      <c r="AJ525">
        <v>26.333706050440998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0.03</v>
      </c>
      <c r="AM525" t="s">
        <v>3215</v>
      </c>
      <c r="AN525">
        <v>-1.6</v>
      </c>
      <c r="AO525" t="s">
        <v>3216</v>
      </c>
      <c r="AP525">
        <v>1.3986653807562E-2</v>
      </c>
      <c r="AQ525">
        <f>(Table2[[#This Row],[Sharpe Ratio]]-AVERAGE(Table2[Sharpe Ratio]))/_xlfn.STDEV.P(Table2[Sharpe Ratio])</f>
        <v>-0.55178178905983855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599</v>
      </c>
      <c r="AT525">
        <f>_xlfn.RANK.AVG(Table2[[#This Row],[6M Return vs Nifty Z-Score]],Table2[6M Return vs Nifty Z-Score])</f>
        <v>353</v>
      </c>
      <c r="AU525">
        <f>_xlfn.RANK.AVG(Table2[[#This Row],[Sharpe Ratio Z-Score]],Table2[Sharpe Ratio Z-Score])</f>
        <v>477</v>
      </c>
      <c r="AV525">
        <f>(Table2[[#This Row],[Rank 1Y]]+Table2[[#This Row],[Rank 6M]]+Table2[[#This Row],[Rank Sharpe]])/3</f>
        <v>476.33333333333331</v>
      </c>
    </row>
    <row r="526" spans="1:48" x14ac:dyDescent="0.3">
      <c r="A526" t="s">
        <v>1693</v>
      </c>
      <c r="B526" t="s">
        <v>1694</v>
      </c>
      <c r="C526" t="s">
        <v>3164</v>
      </c>
      <c r="D526" t="s">
        <v>75</v>
      </c>
      <c r="E526">
        <v>5187.8540645879903</v>
      </c>
      <c r="F526">
        <v>228.93</v>
      </c>
      <c r="G526">
        <v>-2.06820765391029</v>
      </c>
      <c r="H526">
        <f>(Table2[[#This Row],[1Y Return vs Nifty]]-AVERAGE(Table2[1Y Return vs Nifty]))/_xlfn.STDEV.P(Table2[1Y Return vs Nifty])</f>
        <v>-0.41874454666478672</v>
      </c>
      <c r="I526">
        <v>3.4275476425255702</v>
      </c>
      <c r="J526">
        <f>(Table2[[#This Row],[1M Return vs Nifty]]-AVERAGE(Table2[1M Return vs Nifty]))/_xlfn.STDEV.P(Table2[1M Return vs Nifty])</f>
        <v>-0.15819075808790381</v>
      </c>
      <c r="K526">
        <v>8.43594639016057</v>
      </c>
      <c r="L526">
        <f>(Table2[[#This Row],[6M Return vs Nifty]]-AVERAGE(Table2[6M Return vs Nifty]))/_xlfn.STDEV.P(Table2[6M Return vs Nifty])</f>
        <v>5.3164247053100522E-2</v>
      </c>
      <c r="M526">
        <v>-0.24118119722189299</v>
      </c>
      <c r="N526">
        <f>(Table2[[#This Row],[1W Return vs Nifty]]-AVERAGE(Table2[1W Return vs Nifty]))/_xlfn.STDEV.P(Table2[1W Return vs Nifty])</f>
        <v>-0.2729893941857427</v>
      </c>
      <c r="O526">
        <v>227.81</v>
      </c>
      <c r="P526">
        <v>226.60156210814901</v>
      </c>
      <c r="Q526">
        <v>217.668495297937</v>
      </c>
      <c r="R526">
        <v>50.820120249800297</v>
      </c>
      <c r="S526" s="1">
        <f>(Table2[[#This Row],[Close Price]]-Table2[[#This Row],[20D EMA]])/Table2[[#This Row],[20D EMA]]</f>
        <v>4.9163776831570366E-3</v>
      </c>
      <c r="T526" s="1">
        <f>(Table2[[#This Row],[Close Price]]-Table2[[#This Row],[50D EMA]])/Table2[[#This Row],[50D EMA]]</f>
        <v>1.027547149361536E-2</v>
      </c>
      <c r="U526" s="1">
        <f>(Table2[[#This Row],[Close Price]]-Table2[[#This Row],[200D EMA]])/Table2[[#This Row],[200D EMA]]</f>
        <v>5.1736952959814668E-2</v>
      </c>
      <c r="V526">
        <v>0.47748720644431603</v>
      </c>
      <c r="W526">
        <v>227.86</v>
      </c>
      <c r="X526">
        <v>231.35</v>
      </c>
      <c r="Y526">
        <v>225</v>
      </c>
      <c r="Z526">
        <v>240</v>
      </c>
      <c r="AA526">
        <v>225</v>
      </c>
      <c r="AB526">
        <v>240</v>
      </c>
      <c r="AC526" s="1">
        <f>(Table2[[#This Row],[Close Price]]/Table2[[#This Row],[Day Low]])-1</f>
        <v>4.6958658825595467E-3</v>
      </c>
      <c r="AD526" s="1">
        <f>(Table2[[#This Row],[Day High]]/Table2[[#This Row],[Close Price]])-1</f>
        <v>1.057091687415368E-2</v>
      </c>
      <c r="AE526" s="1">
        <f>(Table2[[#This Row],[Close Price]]/Table2[[#This Row],[Current Week Low]])-1</f>
        <v>1.7466666666666741E-2</v>
      </c>
      <c r="AF526" s="1">
        <f>(Table2[[#This Row],[Current Week High]]/Table2[[#This Row],[Close Price]])-1</f>
        <v>4.8355392478049986E-2</v>
      </c>
      <c r="AG526" s="1">
        <f>(Table2[[#This Row],[Close Price]]/Table2[[#This Row],[Current Month Low]])-1</f>
        <v>1.7466666666666741E-2</v>
      </c>
      <c r="AH526" s="1">
        <f>(Table2[[#This Row],[Current Month High]]/Table2[[#This Row],[Close Price]])-1</f>
        <v>4.8355392478049986E-2</v>
      </c>
      <c r="AI526">
        <v>12.6982046913903</v>
      </c>
      <c r="AJ526">
        <v>23.0475678581026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0.06</v>
      </c>
      <c r="AM526" t="s">
        <v>3215</v>
      </c>
      <c r="AN526">
        <v>2.2599999999999998</v>
      </c>
      <c r="AO526" t="s">
        <v>3215</v>
      </c>
      <c r="AP526">
        <v>-5.5178249205038998E-2</v>
      </c>
      <c r="AQ526">
        <f>(Table2[[#This Row],[Sharpe Ratio]]-AVERAGE(Table2[Sharpe Ratio]))/_xlfn.STDEV.P(Table2[Sharpe Ratio])</f>
        <v>-1.377733501735491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-2.1744939536208236</v>
      </c>
      <c r="AS526">
        <f>_xlfn.RANK.AVG(Table2[[#This Row],[1Y Return vs Nifty Z-Score]],Table2[1Y Return vs Nifty Z-Score])</f>
        <v>465</v>
      </c>
      <c r="AT526">
        <f>_xlfn.RANK.AVG(Table2[[#This Row],[6M Return vs Nifty Z-Score]],Table2[6M Return vs Nifty Z-Score])</f>
        <v>288</v>
      </c>
      <c r="AU526">
        <f>_xlfn.RANK.AVG(Table2[[#This Row],[Sharpe Ratio Z-Score]],Table2[Sharpe Ratio Z-Score])</f>
        <v>679</v>
      </c>
      <c r="AV526">
        <f>(Table2[[#This Row],[Rank 1Y]]+Table2[[#This Row],[Rank 6M]]+Table2[[#This Row],[Rank Sharpe]])/3</f>
        <v>477.33333333333331</v>
      </c>
    </row>
    <row r="527" spans="1:48" x14ac:dyDescent="0.3">
      <c r="A527" t="s">
        <v>1849</v>
      </c>
      <c r="B527" t="s">
        <v>1850</v>
      </c>
      <c r="C527" t="s">
        <v>3159</v>
      </c>
      <c r="D527" t="s">
        <v>46</v>
      </c>
      <c r="E527">
        <v>4157.5016665499998</v>
      </c>
      <c r="F527">
        <v>51.5</v>
      </c>
      <c r="G527">
        <v>-16.230318248880899</v>
      </c>
      <c r="H527">
        <f>(Table2[[#This Row],[1Y Return vs Nifty]]-AVERAGE(Table2[1Y Return vs Nifty]))/_xlfn.STDEV.P(Table2[1Y Return vs Nifty])</f>
        <v>-0.67707108449229181</v>
      </c>
      <c r="I527">
        <v>1.50352189890432</v>
      </c>
      <c r="J527">
        <f>(Table2[[#This Row],[1M Return vs Nifty]]-AVERAGE(Table2[1M Return vs Nifty]))/_xlfn.STDEV.P(Table2[1M Return vs Nifty])</f>
        <v>-0.34514282158423276</v>
      </c>
      <c r="K527">
        <v>-17.845551907736802</v>
      </c>
      <c r="L527">
        <f>(Table2[[#This Row],[6M Return vs Nifty]]-AVERAGE(Table2[6M Return vs Nifty]))/_xlfn.STDEV.P(Table2[6M Return vs Nifty])</f>
        <v>-0.81157653890253389</v>
      </c>
      <c r="M527">
        <v>-0.46757026571621702</v>
      </c>
      <c r="N527">
        <f>(Table2[[#This Row],[1W Return vs Nifty]]-AVERAGE(Table2[1W Return vs Nifty]))/_xlfn.STDEV.P(Table2[1W Return vs Nifty])</f>
        <v>-0.3312091848388285</v>
      </c>
      <c r="O527">
        <v>52.05</v>
      </c>
      <c r="P527">
        <v>54.209528583212702</v>
      </c>
      <c r="Q527">
        <v>56.429669265823897</v>
      </c>
      <c r="R527">
        <v>49.452719266744303</v>
      </c>
      <c r="S527" s="1">
        <f>(Table2[[#This Row],[Close Price]]-Table2[[#This Row],[20D EMA]])/Table2[[#This Row],[20D EMA]]</f>
        <v>-1.0566762728145959E-2</v>
      </c>
      <c r="T527" s="1">
        <f>(Table2[[#This Row],[Close Price]]-Table2[[#This Row],[50D EMA]])/Table2[[#This Row],[50D EMA]]</f>
        <v>-4.9982515141291477E-2</v>
      </c>
      <c r="U527" s="1">
        <f>(Table2[[#This Row],[Close Price]]-Table2[[#This Row],[200D EMA]])/Table2[[#This Row],[200D EMA]]</f>
        <v>-8.7359527885971594E-2</v>
      </c>
      <c r="V527">
        <v>0.603382607838711</v>
      </c>
      <c r="W527">
        <v>50.69</v>
      </c>
      <c r="X527">
        <v>52.3</v>
      </c>
      <c r="Y527">
        <v>49.84</v>
      </c>
      <c r="Z527">
        <v>53.25</v>
      </c>
      <c r="AA527">
        <v>49.84</v>
      </c>
      <c r="AB527">
        <v>53.25</v>
      </c>
      <c r="AC527" s="1">
        <f>(Table2[[#This Row],[Close Price]]/Table2[[#This Row],[Day Low]])-1</f>
        <v>1.5979483132767758E-2</v>
      </c>
      <c r="AD527" s="1">
        <f>(Table2[[#This Row],[Day High]]/Table2[[#This Row],[Close Price]])-1</f>
        <v>1.5533980582524309E-2</v>
      </c>
      <c r="AE527" s="1">
        <f>(Table2[[#This Row],[Close Price]]/Table2[[#This Row],[Current Week Low]])-1</f>
        <v>3.3306581059389995E-2</v>
      </c>
      <c r="AF527" s="1">
        <f>(Table2[[#This Row],[Current Week High]]/Table2[[#This Row],[Close Price]])-1</f>
        <v>3.398058252427183E-2</v>
      </c>
      <c r="AG527" s="1">
        <f>(Table2[[#This Row],[Close Price]]/Table2[[#This Row],[Current Month Low]])-1</f>
        <v>3.3306581059389995E-2</v>
      </c>
      <c r="AH527" s="1">
        <f>(Table2[[#This Row],[Current Month High]]/Table2[[#This Row],[Close Price]])-1</f>
        <v>3.398058252427183E-2</v>
      </c>
      <c r="AI527">
        <v>53.398058252427099</v>
      </c>
      <c r="AJ527">
        <v>11.351351351351299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0.01</v>
      </c>
      <c r="AM527" t="s">
        <v>3215</v>
      </c>
      <c r="AN527">
        <v>1.88</v>
      </c>
      <c r="AO527" t="s">
        <v>3215</v>
      </c>
      <c r="AP527">
        <v>8.9420976420081996E-2</v>
      </c>
      <c r="AQ527">
        <f>(Table2[[#This Row],[Sharpe Ratio]]-AVERAGE(Table2[Sharpe Ratio]))/_xlfn.STDEV.P(Table2[Sharpe Ratio])</f>
        <v>0.34903792213078322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568</v>
      </c>
      <c r="AT527">
        <f>_xlfn.RANK.AVG(Table2[[#This Row],[6M Return vs Nifty Z-Score]],Table2[6M Return vs Nifty Z-Score])</f>
        <v>609</v>
      </c>
      <c r="AU527">
        <f>_xlfn.RANK.AVG(Table2[[#This Row],[Sharpe Ratio Z-Score]],Table2[Sharpe Ratio Z-Score])</f>
        <v>256</v>
      </c>
      <c r="AV527">
        <f>(Table2[[#This Row],[Rank 1Y]]+Table2[[#This Row],[Rank 6M]]+Table2[[#This Row],[Rank Sharpe]])/3</f>
        <v>477.66666666666669</v>
      </c>
    </row>
    <row r="528" spans="1:48" x14ac:dyDescent="0.3">
      <c r="A528" t="s">
        <v>574</v>
      </c>
      <c r="B528" t="s">
        <v>575</v>
      </c>
      <c r="C528" t="s">
        <v>3165</v>
      </c>
      <c r="D528" t="s">
        <v>253</v>
      </c>
      <c r="E528">
        <v>34137.991151549999</v>
      </c>
      <c r="F528">
        <v>3658.15</v>
      </c>
      <c r="G528">
        <v>-22.806808531365199</v>
      </c>
      <c r="H528">
        <f>(Table2[[#This Row],[1Y Return vs Nifty]]-AVERAGE(Table2[1Y Return vs Nifty]))/_xlfn.STDEV.P(Table2[1Y Return vs Nifty])</f>
        <v>-0.79703074405982288</v>
      </c>
      <c r="I528">
        <v>-7.1812733239943096</v>
      </c>
      <c r="J528">
        <f>(Table2[[#This Row],[1M Return vs Nifty]]-AVERAGE(Table2[1M Return vs Nifty]))/_xlfn.STDEV.P(Table2[1M Return vs Nifty])</f>
        <v>-1.1890194658270847</v>
      </c>
      <c r="K528">
        <v>-11.928782007342299</v>
      </c>
      <c r="L528">
        <f>(Table2[[#This Row],[6M Return vs Nifty]]-AVERAGE(Table2[6M Return vs Nifty]))/_xlfn.STDEV.P(Table2[6M Return vs Nifty])</f>
        <v>-0.6168969131068035</v>
      </c>
      <c r="M528">
        <v>-3.72293204171313</v>
      </c>
      <c r="N528">
        <f>(Table2[[#This Row],[1W Return vs Nifty]]-AVERAGE(Table2[1W Return vs Nifty]))/_xlfn.STDEV.P(Table2[1W Return vs Nifty])</f>
        <v>-1.1683807071172969</v>
      </c>
      <c r="O528">
        <v>3902.43</v>
      </c>
      <c r="P528">
        <v>4074.2604464109099</v>
      </c>
      <c r="Q528">
        <v>4012.8412286068901</v>
      </c>
      <c r="R528">
        <v>14.296796265922101</v>
      </c>
      <c r="S528" s="1">
        <f>(Table2[[#This Row],[Close Price]]-Table2[[#This Row],[20D EMA]])/Table2[[#This Row],[20D EMA]]</f>
        <v>-6.2596894755319057E-2</v>
      </c>
      <c r="T528" s="1">
        <f>(Table2[[#This Row],[Close Price]]-Table2[[#This Row],[50D EMA]])/Table2[[#This Row],[50D EMA]]</f>
        <v>-0.10213152838019207</v>
      </c>
      <c r="U528" s="1">
        <f>(Table2[[#This Row],[Close Price]]-Table2[[#This Row],[200D EMA]])/Table2[[#This Row],[200D EMA]]</f>
        <v>-8.8389051148685907E-2</v>
      </c>
      <c r="V528">
        <v>1.16498407569699</v>
      </c>
      <c r="W528">
        <v>3596.6</v>
      </c>
      <c r="X528">
        <v>3681</v>
      </c>
      <c r="Y528">
        <v>3596.6</v>
      </c>
      <c r="Z528">
        <v>3863.15</v>
      </c>
      <c r="AA528">
        <v>3596.6</v>
      </c>
      <c r="AB528">
        <v>3870</v>
      </c>
      <c r="AC528" s="1">
        <f>(Table2[[#This Row],[Close Price]]/Table2[[#This Row],[Day Low]])-1</f>
        <v>1.7113384863482128E-2</v>
      </c>
      <c r="AD528" s="1">
        <f>(Table2[[#This Row],[Day High]]/Table2[[#This Row],[Close Price]])-1</f>
        <v>6.2463266951875429E-3</v>
      </c>
      <c r="AE528" s="1">
        <f>(Table2[[#This Row],[Close Price]]/Table2[[#This Row],[Current Week Low]])-1</f>
        <v>1.7113384863482128E-2</v>
      </c>
      <c r="AF528" s="1">
        <f>(Table2[[#This Row],[Current Week High]]/Table2[[#This Row],[Close Price]])-1</f>
        <v>5.6039254814592043E-2</v>
      </c>
      <c r="AG528" s="1">
        <f>(Table2[[#This Row],[Close Price]]/Table2[[#This Row],[Current Month Low]])-1</f>
        <v>1.7113384863482128E-2</v>
      </c>
      <c r="AH528" s="1">
        <f>(Table2[[#This Row],[Current Month High]]/Table2[[#This Row],[Close Price]])-1</f>
        <v>5.7911786012055266E-2</v>
      </c>
      <c r="AI528">
        <v>35.3129313997512</v>
      </c>
      <c r="AJ528">
        <v>7.4472772131821596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-0.11</v>
      </c>
      <c r="AM528" t="s">
        <v>3216</v>
      </c>
      <c r="AN528">
        <v>-7.69</v>
      </c>
      <c r="AO528" t="s">
        <v>3216</v>
      </c>
      <c r="AP528">
        <v>7.9181626711751996E-2</v>
      </c>
      <c r="AQ528">
        <f>(Table2[[#This Row],[Sharpe Ratio]]-AVERAGE(Table2[Sharpe Ratio]))/_xlfn.STDEV.P(Table2[Sharpe Ratio])</f>
        <v>0.22676191132311524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602</v>
      </c>
      <c r="AT528">
        <f>_xlfn.RANK.AVG(Table2[[#This Row],[6M Return vs Nifty Z-Score]],Table2[6M Return vs Nifty Z-Score])</f>
        <v>546</v>
      </c>
      <c r="AU528">
        <f>_xlfn.RANK.AVG(Table2[[#This Row],[Sharpe Ratio Z-Score]],Table2[Sharpe Ratio Z-Score])</f>
        <v>286</v>
      </c>
      <c r="AV528">
        <f>(Table2[[#This Row],[Rank 1Y]]+Table2[[#This Row],[Rank 6M]]+Table2[[#This Row],[Rank Sharpe]])/3</f>
        <v>478</v>
      </c>
    </row>
    <row r="529" spans="1:48" x14ac:dyDescent="0.3">
      <c r="A529" t="s">
        <v>293</v>
      </c>
      <c r="B529" t="s">
        <v>294</v>
      </c>
      <c r="C529" t="s">
        <v>3156</v>
      </c>
      <c r="D529" t="s">
        <v>34</v>
      </c>
      <c r="E529">
        <v>89710.133093463999</v>
      </c>
      <c r="F529">
        <v>117.52</v>
      </c>
      <c r="G529">
        <v>-11.142422217588701</v>
      </c>
      <c r="H529">
        <f>(Table2[[#This Row],[1Y Return vs Nifty]]-AVERAGE(Table2[1Y Return vs Nifty]))/_xlfn.STDEV.P(Table2[1Y Return vs Nifty])</f>
        <v>-0.5842643973974474</v>
      </c>
      <c r="I529">
        <v>9.2372076018082208</v>
      </c>
      <c r="J529">
        <f>(Table2[[#This Row],[1M Return vs Nifty]]-AVERAGE(Table2[1M Return vs Nifty]))/_xlfn.STDEV.P(Table2[1M Return vs Nifty])</f>
        <v>0.40631723833612798</v>
      </c>
      <c r="K529">
        <v>-26.721277780962801</v>
      </c>
      <c r="L529">
        <f>(Table2[[#This Row],[6M Return vs Nifty]]-AVERAGE(Table2[6M Return vs Nifty]))/_xlfn.STDEV.P(Table2[6M Return vs Nifty])</f>
        <v>-1.1036147659679312</v>
      </c>
      <c r="M529">
        <v>2.3967148693093101</v>
      </c>
      <c r="N529">
        <f>(Table2[[#This Row],[1W Return vs Nifty]]-AVERAGE(Table2[1W Return vs Nifty]))/_xlfn.STDEV.P(Table2[1W Return vs Nifty])</f>
        <v>0.4053903428725219</v>
      </c>
      <c r="O529">
        <v>116.28</v>
      </c>
      <c r="P529">
        <v>118.792082786173</v>
      </c>
      <c r="Q529">
        <v>125.15232333741299</v>
      </c>
      <c r="R529">
        <v>54.553961005556701</v>
      </c>
      <c r="S529" s="1">
        <f>(Table2[[#This Row],[Close Price]]-Table2[[#This Row],[20D EMA]])/Table2[[#This Row],[20D EMA]]</f>
        <v>1.0663914688682446E-2</v>
      </c>
      <c r="T529" s="1">
        <f>(Table2[[#This Row],[Close Price]]-Table2[[#This Row],[50D EMA]])/Table2[[#This Row],[50D EMA]]</f>
        <v>-1.0708481207983902E-2</v>
      </c>
      <c r="U529" s="1">
        <f>(Table2[[#This Row],[Close Price]]-Table2[[#This Row],[200D EMA]])/Table2[[#This Row],[200D EMA]]</f>
        <v>-6.0984272076484852E-2</v>
      </c>
      <c r="V529">
        <v>0.78770357025722304</v>
      </c>
      <c r="W529">
        <v>116.64</v>
      </c>
      <c r="X529">
        <v>120.7</v>
      </c>
      <c r="Y529">
        <v>113.16</v>
      </c>
      <c r="Z529">
        <v>122.41</v>
      </c>
      <c r="AA529">
        <v>113.16</v>
      </c>
      <c r="AB529">
        <v>122.41</v>
      </c>
      <c r="AC529" s="1">
        <f>(Table2[[#This Row],[Close Price]]/Table2[[#This Row],[Day Low]])-1</f>
        <v>7.5445816186556769E-3</v>
      </c>
      <c r="AD529" s="1">
        <f>(Table2[[#This Row],[Day High]]/Table2[[#This Row],[Close Price]])-1</f>
        <v>2.7059223961878986E-2</v>
      </c>
      <c r="AE529" s="1">
        <f>(Table2[[#This Row],[Close Price]]/Table2[[#This Row],[Current Week Low]])-1</f>
        <v>3.85295157299399E-2</v>
      </c>
      <c r="AF529" s="1">
        <f>(Table2[[#This Row],[Current Week High]]/Table2[[#This Row],[Close Price]])-1</f>
        <v>4.1609938733832452E-2</v>
      </c>
      <c r="AG529" s="1">
        <f>(Table2[[#This Row],[Close Price]]/Table2[[#This Row],[Current Month Low]])-1</f>
        <v>3.85295157299399E-2</v>
      </c>
      <c r="AH529" s="1">
        <f>(Table2[[#This Row],[Current Month High]]/Table2[[#This Row],[Close Price]])-1</f>
        <v>4.1609938733832452E-2</v>
      </c>
      <c r="AI529">
        <v>46.783526208304899</v>
      </c>
      <c r="AJ529">
        <v>14.430379746835399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-0.09</v>
      </c>
      <c r="AM529" t="s">
        <v>3216</v>
      </c>
      <c r="AN529">
        <v>7.47</v>
      </c>
      <c r="AO529" t="s">
        <v>3215</v>
      </c>
      <c r="AP529">
        <v>0.10083879307098099</v>
      </c>
      <c r="AQ529">
        <f>(Table2[[#This Row],[Sharpe Ratio]]-AVERAGE(Table2[Sharpe Ratio]))/_xlfn.STDEV.P(Table2[Sharpe Ratio])</f>
        <v>0.48538692006270368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529</v>
      </c>
      <c r="AT529">
        <f>_xlfn.RANK.AVG(Table2[[#This Row],[6M Return vs Nifty Z-Score]],Table2[6M Return vs Nifty Z-Score])</f>
        <v>688</v>
      </c>
      <c r="AU529">
        <f>_xlfn.RANK.AVG(Table2[[#This Row],[Sharpe Ratio Z-Score]],Table2[Sharpe Ratio Z-Score])</f>
        <v>226</v>
      </c>
      <c r="AV529">
        <f>(Table2[[#This Row],[Rank 1Y]]+Table2[[#This Row],[Rank 6M]]+Table2[[#This Row],[Rank Sharpe]])/3</f>
        <v>481</v>
      </c>
    </row>
    <row r="530" spans="1:48" x14ac:dyDescent="0.3">
      <c r="A530" t="s">
        <v>1377</v>
      </c>
      <c r="B530" t="s">
        <v>1378</v>
      </c>
      <c r="C530" t="s">
        <v>3159</v>
      </c>
      <c r="D530" t="s">
        <v>46</v>
      </c>
      <c r="E530">
        <v>8109.3996909999996</v>
      </c>
      <c r="F530">
        <v>288.35000000000002</v>
      </c>
      <c r="G530">
        <v>-16.180292784584498</v>
      </c>
      <c r="H530">
        <f>(Table2[[#This Row],[1Y Return vs Nifty]]-AVERAGE(Table2[1Y Return vs Nifty]))/_xlfn.STDEV.P(Table2[1Y Return vs Nifty])</f>
        <v>-0.67615858596968514</v>
      </c>
      <c r="I530">
        <v>-1.6386797064954599</v>
      </c>
      <c r="J530">
        <f>(Table2[[#This Row],[1M Return vs Nifty]]-AVERAGE(Table2[1M Return vs Nifty]))/_xlfn.STDEV.P(Table2[1M Return vs Nifty])</f>
        <v>-0.65046153990103184</v>
      </c>
      <c r="K530">
        <v>8.7019337875191596</v>
      </c>
      <c r="L530">
        <f>(Table2[[#This Row],[6M Return vs Nifty]]-AVERAGE(Table2[6M Return vs Nifty]))/_xlfn.STDEV.P(Table2[6M Return vs Nifty])</f>
        <v>6.1916036941143629E-2</v>
      </c>
      <c r="M530">
        <v>-0.86639325285047997</v>
      </c>
      <c r="N530">
        <f>(Table2[[#This Row],[1W Return vs Nifty]]-AVERAGE(Table2[1W Return vs Nifty]))/_xlfn.STDEV.P(Table2[1W Return vs Nifty])</f>
        <v>-0.43377328377268332</v>
      </c>
      <c r="O530">
        <v>300.38</v>
      </c>
      <c r="P530">
        <v>315.42928835165799</v>
      </c>
      <c r="Q530">
        <v>311.287326767504</v>
      </c>
      <c r="R530">
        <v>40.153939304854802</v>
      </c>
      <c r="S530" s="1">
        <f>(Table2[[#This Row],[Close Price]]-Table2[[#This Row],[20D EMA]])/Table2[[#This Row],[20D EMA]]</f>
        <v>-4.0049270923496812E-2</v>
      </c>
      <c r="T530" s="1">
        <f>(Table2[[#This Row],[Close Price]]-Table2[[#This Row],[50D EMA]])/Table2[[#This Row],[50D EMA]]</f>
        <v>-8.5848998021605658E-2</v>
      </c>
      <c r="U530" s="1">
        <f>(Table2[[#This Row],[Close Price]]-Table2[[#This Row],[200D EMA]])/Table2[[#This Row],[200D EMA]]</f>
        <v>-7.3685385799967154E-2</v>
      </c>
      <c r="V530">
        <v>0.60449250892253803</v>
      </c>
      <c r="W530">
        <v>288</v>
      </c>
      <c r="X530">
        <v>298</v>
      </c>
      <c r="Y530">
        <v>285.64999999999998</v>
      </c>
      <c r="Z530">
        <v>304.5</v>
      </c>
      <c r="AA530">
        <v>285.64999999999998</v>
      </c>
      <c r="AB530">
        <v>304.5</v>
      </c>
      <c r="AC530" s="1">
        <f>(Table2[[#This Row],[Close Price]]/Table2[[#This Row],[Day Low]])-1</f>
        <v>1.2152777777778567E-3</v>
      </c>
      <c r="AD530" s="1">
        <f>(Table2[[#This Row],[Day High]]/Table2[[#This Row],[Close Price]])-1</f>
        <v>3.346627362580179E-2</v>
      </c>
      <c r="AE530" s="1">
        <f>(Table2[[#This Row],[Close Price]]/Table2[[#This Row],[Current Week Low]])-1</f>
        <v>9.452126728514143E-3</v>
      </c>
      <c r="AF530" s="1">
        <f>(Table2[[#This Row],[Current Week High]]/Table2[[#This Row],[Close Price]])-1</f>
        <v>5.6008323218311062E-2</v>
      </c>
      <c r="AG530" s="1">
        <f>(Table2[[#This Row],[Close Price]]/Table2[[#This Row],[Current Month Low]])-1</f>
        <v>9.452126728514143E-3</v>
      </c>
      <c r="AH530" s="1">
        <f>(Table2[[#This Row],[Current Month High]]/Table2[[#This Row],[Close Price]])-1</f>
        <v>5.6008323218311062E-2</v>
      </c>
      <c r="AI530">
        <v>44.061036934281198</v>
      </c>
      <c r="AJ530">
        <v>21.795142555438201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-0.11</v>
      </c>
      <c r="AM530" t="s">
        <v>3216</v>
      </c>
      <c r="AN530">
        <v>-2.86</v>
      </c>
      <c r="AO530" t="s">
        <v>3216</v>
      </c>
      <c r="AP530">
        <v>-1.7065499937112E-2</v>
      </c>
      <c r="AQ530">
        <f>(Table2[[#This Row],[Sharpe Ratio]]-AVERAGE(Table2[Sharpe Ratio]))/_xlfn.STDEV.P(Table2[Sharpe Ratio])</f>
        <v>-0.92259962369207249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567</v>
      </c>
      <c r="AT530">
        <f>_xlfn.RANK.AVG(Table2[[#This Row],[6M Return vs Nifty Z-Score]],Table2[6M Return vs Nifty Z-Score])</f>
        <v>281</v>
      </c>
      <c r="AU530">
        <f>_xlfn.RANK.AVG(Table2[[#This Row],[Sharpe Ratio Z-Score]],Table2[Sharpe Ratio Z-Score])</f>
        <v>605</v>
      </c>
      <c r="AV530">
        <f>(Table2[[#This Row],[Rank 1Y]]+Table2[[#This Row],[Rank 6M]]+Table2[[#This Row],[Rank Sharpe]])/3</f>
        <v>484.33333333333331</v>
      </c>
    </row>
    <row r="531" spans="1:48" x14ac:dyDescent="0.3">
      <c r="A531" t="s">
        <v>132</v>
      </c>
      <c r="B531" t="s">
        <v>133</v>
      </c>
      <c r="C531" t="s">
        <v>3156</v>
      </c>
      <c r="D531" t="s">
        <v>54</v>
      </c>
      <c r="E531">
        <v>200795.54676174</v>
      </c>
      <c r="F531">
        <v>316.05</v>
      </c>
      <c r="G531">
        <v>23.386694258760901</v>
      </c>
      <c r="H531">
        <f>(Table2[[#This Row],[1Y Return vs Nifty]]-AVERAGE(Table2[1Y Return vs Nifty]))/_xlfn.STDEV.P(Table2[1Y Return vs Nifty])</f>
        <v>4.5570192140762744E-2</v>
      </c>
      <c r="I531">
        <v>-0.35595847329144498</v>
      </c>
      <c r="J531">
        <f>(Table2[[#This Row],[1M Return vs Nifty]]-AVERAGE(Table2[1M Return vs Nifty]))/_xlfn.STDEV.P(Table2[1M Return vs Nifty])</f>
        <v>-0.52582319645210285</v>
      </c>
      <c r="K531">
        <v>-19.297713298715099</v>
      </c>
      <c r="L531">
        <f>(Table2[[#This Row],[6M Return vs Nifty]]-AVERAGE(Table2[6M Return vs Nifty]))/_xlfn.STDEV.P(Table2[6M Return vs Nifty])</f>
        <v>-0.85935704092472887</v>
      </c>
      <c r="M531">
        <v>-0.51030446616718395</v>
      </c>
      <c r="N531">
        <f>(Table2[[#This Row],[1W Return vs Nifty]]-AVERAGE(Table2[1W Return vs Nifty]))/_xlfn.STDEV.P(Table2[1W Return vs Nifty])</f>
        <v>-0.34219900965912303</v>
      </c>
      <c r="O531">
        <v>324.98</v>
      </c>
      <c r="P531">
        <v>331.86287668495999</v>
      </c>
      <c r="Q531">
        <v>316.64978390440098</v>
      </c>
      <c r="R531">
        <v>38.579392459145801</v>
      </c>
      <c r="S531" s="1">
        <f>(Table2[[#This Row],[Close Price]]-Table2[[#This Row],[20D EMA]])/Table2[[#This Row],[20D EMA]]</f>
        <v>-2.7478614068558085E-2</v>
      </c>
      <c r="T531" s="1">
        <f>(Table2[[#This Row],[Close Price]]-Table2[[#This Row],[50D EMA]])/Table2[[#This Row],[50D EMA]]</f>
        <v>-4.7648826656713585E-2</v>
      </c>
      <c r="U531" s="1">
        <f>(Table2[[#This Row],[Close Price]]-Table2[[#This Row],[200D EMA]])/Table2[[#This Row],[200D EMA]]</f>
        <v>-1.8941554199261496E-3</v>
      </c>
      <c r="V531">
        <v>0.47896123308378802</v>
      </c>
      <c r="W531">
        <v>314.8</v>
      </c>
      <c r="X531">
        <v>322.35000000000002</v>
      </c>
      <c r="Y531">
        <v>314.8</v>
      </c>
      <c r="Z531">
        <v>328.5</v>
      </c>
      <c r="AA531">
        <v>314.8</v>
      </c>
      <c r="AB531">
        <v>328.5</v>
      </c>
      <c r="AC531" s="1">
        <f>(Table2[[#This Row],[Close Price]]/Table2[[#This Row],[Day Low]])-1</f>
        <v>3.9707750952986398E-3</v>
      </c>
      <c r="AD531" s="1">
        <f>(Table2[[#This Row],[Day High]]/Table2[[#This Row],[Close Price]])-1</f>
        <v>1.9933554817275878E-2</v>
      </c>
      <c r="AE531" s="1">
        <f>(Table2[[#This Row],[Close Price]]/Table2[[#This Row],[Current Week Low]])-1</f>
        <v>3.9707750952986398E-3</v>
      </c>
      <c r="AF531" s="1">
        <f>(Table2[[#This Row],[Current Week High]]/Table2[[#This Row],[Close Price]])-1</f>
        <v>3.9392501186521045E-2</v>
      </c>
      <c r="AG531" s="1">
        <f>(Table2[[#This Row],[Close Price]]/Table2[[#This Row],[Current Month Low]])-1</f>
        <v>3.9707750952986398E-3</v>
      </c>
      <c r="AH531" s="1">
        <f>(Table2[[#This Row],[Current Month High]]/Table2[[#This Row],[Close Price]])-1</f>
        <v>3.9392501186521045E-2</v>
      </c>
      <c r="AI531">
        <v>24.8853029583926</v>
      </c>
      <c r="AJ531">
        <v>47.825070159027099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-0.06</v>
      </c>
      <c r="AM531" t="s">
        <v>3216</v>
      </c>
      <c r="AN531">
        <v>0.43</v>
      </c>
      <c r="AO531" t="s">
        <v>3215</v>
      </c>
      <c r="AQ531">
        <f>(Table2[[#This Row],[Sharpe Ratio]]-AVERAGE(Table2[Sharpe Ratio]))/_xlfn.STDEV.P(Table2[Sharpe Ratio])</f>
        <v>-0.71880726243977788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284</v>
      </c>
      <c r="AT531">
        <f>_xlfn.RANK.AVG(Table2[[#This Row],[6M Return vs Nifty Z-Score]],Table2[6M Return vs Nifty Z-Score])</f>
        <v>629</v>
      </c>
      <c r="AU531">
        <f>_xlfn.RANK.AVG(Table2[[#This Row],[Sharpe Ratio Z-Score]],Table2[Sharpe Ratio Z-Score])</f>
        <v>541.5</v>
      </c>
      <c r="AV531">
        <f>(Table2[[#This Row],[Rank 1Y]]+Table2[[#This Row],[Rank 6M]]+Table2[[#This Row],[Rank Sharpe]])/3</f>
        <v>484.83333333333331</v>
      </c>
    </row>
    <row r="532" spans="1:48" x14ac:dyDescent="0.3">
      <c r="A532" t="s">
        <v>244</v>
      </c>
      <c r="B532" t="s">
        <v>245</v>
      </c>
      <c r="C532" t="s">
        <v>3167</v>
      </c>
      <c r="D532" t="s">
        <v>246</v>
      </c>
      <c r="E532">
        <v>104113.07872458</v>
      </c>
      <c r="F532">
        <v>1660.65</v>
      </c>
      <c r="G532">
        <v>8.4377041817541691</v>
      </c>
      <c r="H532">
        <f>(Table2[[#This Row],[1Y Return vs Nifty]]-AVERAGE(Table2[1Y Return vs Nifty]))/_xlfn.STDEV.P(Table2[1Y Return vs Nifty])</f>
        <v>-0.22710956309164515</v>
      </c>
      <c r="I532">
        <v>-9.6441182591236405</v>
      </c>
      <c r="J532">
        <f>(Table2[[#This Row],[1M Return vs Nifty]]-AVERAGE(Table2[1M Return vs Nifty]))/_xlfn.STDEV.P(Table2[1M Return vs Nifty])</f>
        <v>-1.4283270448552732</v>
      </c>
      <c r="K532">
        <v>-10.0792603289224</v>
      </c>
      <c r="L532">
        <f>(Table2[[#This Row],[6M Return vs Nifty]]-AVERAGE(Table2[6M Return vs Nifty]))/_xlfn.STDEV.P(Table2[6M Return vs Nifty])</f>
        <v>-0.55604205575771692</v>
      </c>
      <c r="M532">
        <v>1.58461632700832</v>
      </c>
      <c r="N532">
        <f>(Table2[[#This Row],[1W Return vs Nifty]]-AVERAGE(Table2[1W Return vs Nifty]))/_xlfn.STDEV.P(Table2[1W Return vs Nifty])</f>
        <v>0.19654542188365737</v>
      </c>
      <c r="O532">
        <v>1730.38</v>
      </c>
      <c r="P532">
        <v>1814.15507916661</v>
      </c>
      <c r="Q532">
        <v>1728.9467810435699</v>
      </c>
      <c r="R532">
        <v>34.918273198368098</v>
      </c>
      <c r="S532" s="1">
        <f>(Table2[[#This Row],[Close Price]]-Table2[[#This Row],[20D EMA]])/Table2[[#This Row],[20D EMA]]</f>
        <v>-4.0297506905997538E-2</v>
      </c>
      <c r="T532" s="1">
        <f>(Table2[[#This Row],[Close Price]]-Table2[[#This Row],[50D EMA]])/Table2[[#This Row],[50D EMA]]</f>
        <v>-8.4615191352399352E-2</v>
      </c>
      <c r="U532" s="1">
        <f>(Table2[[#This Row],[Close Price]]-Table2[[#This Row],[200D EMA]])/Table2[[#This Row],[200D EMA]]</f>
        <v>-3.9501956793804117E-2</v>
      </c>
      <c r="V532">
        <v>0.95776999104589799</v>
      </c>
      <c r="W532">
        <v>1645.2</v>
      </c>
      <c r="X532">
        <v>1671.45</v>
      </c>
      <c r="Y532">
        <v>1590</v>
      </c>
      <c r="Z532">
        <v>1700.05</v>
      </c>
      <c r="AA532">
        <v>1590</v>
      </c>
      <c r="AB532">
        <v>1700.05</v>
      </c>
      <c r="AC532" s="1">
        <f>(Table2[[#This Row],[Close Price]]/Table2[[#This Row],[Day Low]])-1</f>
        <v>9.390955506929366E-3</v>
      </c>
      <c r="AD532" s="1">
        <f>(Table2[[#This Row],[Day High]]/Table2[[#This Row],[Close Price]])-1</f>
        <v>6.5034775539698497E-3</v>
      </c>
      <c r="AE532" s="1">
        <f>(Table2[[#This Row],[Close Price]]/Table2[[#This Row],[Current Week Low]])-1</f>
        <v>4.4433962264150972E-2</v>
      </c>
      <c r="AF532" s="1">
        <f>(Table2[[#This Row],[Current Week High]]/Table2[[#This Row],[Close Price]])-1</f>
        <v>2.3725649595037979E-2</v>
      </c>
      <c r="AG532" s="1">
        <f>(Table2[[#This Row],[Close Price]]/Table2[[#This Row],[Current Month Low]])-1</f>
        <v>4.4433962264150972E-2</v>
      </c>
      <c r="AH532" s="1">
        <f>(Table2[[#This Row],[Current Month High]]/Table2[[#This Row],[Close Price]])-1</f>
        <v>2.3725649595037979E-2</v>
      </c>
      <c r="AI532">
        <v>26.8178123024116</v>
      </c>
      <c r="AJ532">
        <v>33.492765273311903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-7.0000000000000007E-2</v>
      </c>
      <c r="AM532" t="s">
        <v>3216</v>
      </c>
      <c r="AN532">
        <v>-5.09</v>
      </c>
      <c r="AO532" t="s">
        <v>3216</v>
      </c>
      <c r="AP532">
        <v>-1.9219450421989999E-3</v>
      </c>
      <c r="AQ532">
        <f>(Table2[[#This Row],[Sharpe Ratio]]-AVERAGE(Table2[Sharpe Ratio]))/_xlfn.STDEV.P(Table2[Sharpe Ratio])</f>
        <v>-0.74175869777951275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372</v>
      </c>
      <c r="AT532">
        <f>_xlfn.RANK.AVG(Table2[[#This Row],[6M Return vs Nifty Z-Score]],Table2[6M Return vs Nifty Z-Score])</f>
        <v>513</v>
      </c>
      <c r="AU532">
        <f>_xlfn.RANK.AVG(Table2[[#This Row],[Sharpe Ratio Z-Score]],Table2[Sharpe Ratio Z-Score])</f>
        <v>570</v>
      </c>
      <c r="AV532">
        <f>(Table2[[#This Row],[Rank 1Y]]+Table2[[#This Row],[Rank 6M]]+Table2[[#This Row],[Rank Sharpe]])/3</f>
        <v>485</v>
      </c>
    </row>
    <row r="533" spans="1:48" x14ac:dyDescent="0.3">
      <c r="A533" t="s">
        <v>851</v>
      </c>
      <c r="B533" t="s">
        <v>852</v>
      </c>
      <c r="C533" t="s">
        <v>3162</v>
      </c>
      <c r="D533" t="s">
        <v>206</v>
      </c>
      <c r="E533">
        <v>18262.504828779998</v>
      </c>
      <c r="F533">
        <v>481.4</v>
      </c>
      <c r="G533">
        <v>-23.242596809112801</v>
      </c>
      <c r="H533">
        <f>(Table2[[#This Row],[1Y Return vs Nifty]]-AVERAGE(Table2[1Y Return vs Nifty]))/_xlfn.STDEV.P(Table2[1Y Return vs Nifty])</f>
        <v>-0.80497981890014558</v>
      </c>
      <c r="I533">
        <v>-2.74013210560679</v>
      </c>
      <c r="J533">
        <f>(Table2[[#This Row],[1M Return vs Nifty]]-AVERAGE(Table2[1M Return vs Nifty]))/_xlfn.STDEV.P(Table2[1M Return vs Nifty])</f>
        <v>-0.75748651061128902</v>
      </c>
      <c r="K533">
        <v>-8.9873141156298306</v>
      </c>
      <c r="L533">
        <f>(Table2[[#This Row],[6M Return vs Nifty]]-AVERAGE(Table2[6M Return vs Nifty]))/_xlfn.STDEV.P(Table2[6M Return vs Nifty])</f>
        <v>-0.52011372260102473</v>
      </c>
      <c r="M533">
        <v>-0.71664940295325696</v>
      </c>
      <c r="N533">
        <f>(Table2[[#This Row],[1W Return vs Nifty]]-AVERAGE(Table2[1W Return vs Nifty]))/_xlfn.STDEV.P(Table2[1W Return vs Nifty])</f>
        <v>-0.39526411170626802</v>
      </c>
      <c r="O533">
        <v>507.82</v>
      </c>
      <c r="P533">
        <v>530.09853887015902</v>
      </c>
      <c r="Q533">
        <v>526.06557646070996</v>
      </c>
      <c r="R533">
        <v>32.446967363319999</v>
      </c>
      <c r="S533" s="1">
        <f>(Table2[[#This Row],[Close Price]]-Table2[[#This Row],[20D EMA]])/Table2[[#This Row],[20D EMA]]</f>
        <v>-5.2026308534520137E-2</v>
      </c>
      <c r="T533" s="1">
        <f>(Table2[[#This Row],[Close Price]]-Table2[[#This Row],[50D EMA]])/Table2[[#This Row],[50D EMA]]</f>
        <v>-9.1866955479549317E-2</v>
      </c>
      <c r="U533" s="1">
        <f>(Table2[[#This Row],[Close Price]]-Table2[[#This Row],[200D EMA]])/Table2[[#This Row],[200D EMA]]</f>
        <v>-8.4904959494238846E-2</v>
      </c>
      <c r="V533">
        <v>0.73256415543651998</v>
      </c>
      <c r="W533">
        <v>477</v>
      </c>
      <c r="X533">
        <v>500.35</v>
      </c>
      <c r="Y533">
        <v>477</v>
      </c>
      <c r="Z533">
        <v>511.25</v>
      </c>
      <c r="AA533">
        <v>477</v>
      </c>
      <c r="AB533">
        <v>511.25</v>
      </c>
      <c r="AC533" s="1">
        <f>(Table2[[#This Row],[Close Price]]/Table2[[#This Row],[Day Low]])-1</f>
        <v>9.2243186582807724E-3</v>
      </c>
      <c r="AD533" s="1">
        <f>(Table2[[#This Row],[Day High]]/Table2[[#This Row],[Close Price]])-1</f>
        <v>3.9364353967594523E-2</v>
      </c>
      <c r="AE533" s="1">
        <f>(Table2[[#This Row],[Close Price]]/Table2[[#This Row],[Current Week Low]])-1</f>
        <v>9.2243186582807724E-3</v>
      </c>
      <c r="AF533" s="1">
        <f>(Table2[[#This Row],[Current Week High]]/Table2[[#This Row],[Close Price]])-1</f>
        <v>6.2006647278770366E-2</v>
      </c>
      <c r="AG533" s="1">
        <f>(Table2[[#This Row],[Close Price]]/Table2[[#This Row],[Current Month Low]])-1</f>
        <v>9.2243186582807724E-3</v>
      </c>
      <c r="AH533" s="1">
        <f>(Table2[[#This Row],[Current Month High]]/Table2[[#This Row],[Close Price]])-1</f>
        <v>6.2006647278770366E-2</v>
      </c>
      <c r="AI533">
        <v>29.2895720814291</v>
      </c>
      <c r="AJ533">
        <v>18.3382497541789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-0.1</v>
      </c>
      <c r="AM533" t="s">
        <v>3216</v>
      </c>
      <c r="AN533">
        <v>-6.34</v>
      </c>
      <c r="AO533" t="s">
        <v>3216</v>
      </c>
      <c r="AP533">
        <v>5.9930816519619998E-2</v>
      </c>
      <c r="AQ533">
        <f>(Table2[[#This Row],[Sharpe Ratio]]-AVERAGE(Table2[Sharpe Ratio]))/_xlfn.STDEV.P(Table2[Sharpe Ratio])</f>
        <v>-3.1269333946819262E-3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605</v>
      </c>
      <c r="AT533">
        <f>_xlfn.RANK.AVG(Table2[[#This Row],[6M Return vs Nifty Z-Score]],Table2[6M Return vs Nifty Z-Score])</f>
        <v>501</v>
      </c>
      <c r="AU533">
        <f>_xlfn.RANK.AVG(Table2[[#This Row],[Sharpe Ratio Z-Score]],Table2[Sharpe Ratio Z-Score])</f>
        <v>351</v>
      </c>
      <c r="AV533">
        <f>(Table2[[#This Row],[Rank 1Y]]+Table2[[#This Row],[Rank 6M]]+Table2[[#This Row],[Rank Sharpe]])/3</f>
        <v>485.66666666666669</v>
      </c>
    </row>
    <row r="534" spans="1:48" x14ac:dyDescent="0.3">
      <c r="A534" t="s">
        <v>1758</v>
      </c>
      <c r="B534" t="s">
        <v>1759</v>
      </c>
      <c r="C534" t="s">
        <v>3170</v>
      </c>
      <c r="D534" t="s">
        <v>289</v>
      </c>
      <c r="E534">
        <v>4634.0751221999999</v>
      </c>
      <c r="F534">
        <v>277.64999999999998</v>
      </c>
      <c r="G534">
        <v>1.35149513276089</v>
      </c>
      <c r="H534">
        <f>(Table2[[#This Row],[1Y Return vs Nifty]]-AVERAGE(Table2[1Y Return vs Nifty]))/_xlfn.STDEV.P(Table2[1Y Return vs Nifty])</f>
        <v>-0.35636683994121704</v>
      </c>
      <c r="I534">
        <v>7.4469516901756796</v>
      </c>
      <c r="J534">
        <f>(Table2[[#This Row],[1M Return vs Nifty]]-AVERAGE(Table2[1M Return vs Nifty]))/_xlfn.STDEV.P(Table2[1M Return vs Nifty])</f>
        <v>0.23236320576883293</v>
      </c>
      <c r="K534">
        <v>-3.8960545911353899</v>
      </c>
      <c r="L534">
        <f>(Table2[[#This Row],[6M Return vs Nifty]]-AVERAGE(Table2[6M Return vs Nifty]))/_xlfn.STDEV.P(Table2[6M Return vs Nifty])</f>
        <v>-0.35259588504045997</v>
      </c>
      <c r="M534">
        <v>-1.5532347286464501</v>
      </c>
      <c r="N534">
        <f>(Table2[[#This Row],[1W Return vs Nifty]]-AVERAGE(Table2[1W Return vs Nifty]))/_xlfn.STDEV.P(Table2[1W Return vs Nifty])</f>
        <v>-0.61040622457079607</v>
      </c>
      <c r="O534">
        <v>281.52999999999997</v>
      </c>
      <c r="P534">
        <v>283.89083594509998</v>
      </c>
      <c r="Q534">
        <v>275.36231649054201</v>
      </c>
      <c r="R534">
        <v>45.463979659861003</v>
      </c>
      <c r="S534" s="1">
        <f>(Table2[[#This Row],[Close Price]]-Table2[[#This Row],[20D EMA]])/Table2[[#This Row],[20D EMA]]</f>
        <v>-1.3781834973182239E-2</v>
      </c>
      <c r="T534" s="1">
        <f>(Table2[[#This Row],[Close Price]]-Table2[[#This Row],[50D EMA]])/Table2[[#This Row],[50D EMA]]</f>
        <v>-2.1983224376805464E-2</v>
      </c>
      <c r="U534" s="1">
        <f>(Table2[[#This Row],[Close Price]]-Table2[[#This Row],[200D EMA]])/Table2[[#This Row],[200D EMA]]</f>
        <v>8.3079033420919799E-3</v>
      </c>
      <c r="V534">
        <v>0.52212713929473997</v>
      </c>
      <c r="W534">
        <v>277.2</v>
      </c>
      <c r="X534">
        <v>283.14999999999998</v>
      </c>
      <c r="Y534">
        <v>271.2</v>
      </c>
      <c r="Z534">
        <v>287.7</v>
      </c>
      <c r="AA534">
        <v>271.2</v>
      </c>
      <c r="AB534">
        <v>291.2</v>
      </c>
      <c r="AC534" s="1">
        <f>(Table2[[#This Row],[Close Price]]/Table2[[#This Row],[Day Low]])-1</f>
        <v>1.6233766233766378E-3</v>
      </c>
      <c r="AD534" s="1">
        <f>(Table2[[#This Row],[Day High]]/Table2[[#This Row],[Close Price]])-1</f>
        <v>1.9809112191608191E-2</v>
      </c>
      <c r="AE534" s="1">
        <f>(Table2[[#This Row],[Close Price]]/Table2[[#This Row],[Current Week Low]])-1</f>
        <v>2.3783185840707821E-2</v>
      </c>
      <c r="AF534" s="1">
        <f>(Table2[[#This Row],[Current Week High]]/Table2[[#This Row],[Close Price]])-1</f>
        <v>3.6196650459211277E-2</v>
      </c>
      <c r="AG534" s="1">
        <f>(Table2[[#This Row],[Close Price]]/Table2[[#This Row],[Current Month Low]])-1</f>
        <v>2.3783185840707821E-2</v>
      </c>
      <c r="AH534" s="1">
        <f>(Table2[[#This Row],[Current Month High]]/Table2[[#This Row],[Close Price]])-1</f>
        <v>4.8802449126598368E-2</v>
      </c>
      <c r="AI534">
        <v>21.015667206915101</v>
      </c>
      <c r="AJ534">
        <v>27.3916035788024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0.01</v>
      </c>
      <c r="AM534" t="s">
        <v>3215</v>
      </c>
      <c r="AN534">
        <v>-0.13</v>
      </c>
      <c r="AO534" t="s">
        <v>3216</v>
      </c>
      <c r="AP534">
        <v>-1.180772919951E-2</v>
      </c>
      <c r="AQ534">
        <f>(Table2[[#This Row],[Sharpe Ratio]]-AVERAGE(Table2[Sharpe Ratio]))/_xlfn.STDEV.P(Table2[Sharpe Ratio])</f>
        <v>-0.85981250831381295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438</v>
      </c>
      <c r="AT534">
        <f>_xlfn.RANK.AVG(Table2[[#This Row],[6M Return vs Nifty Z-Score]],Table2[6M Return vs Nifty Z-Score])</f>
        <v>427</v>
      </c>
      <c r="AU534">
        <f>_xlfn.RANK.AVG(Table2[[#This Row],[Sharpe Ratio Z-Score]],Table2[Sharpe Ratio Z-Score])</f>
        <v>592</v>
      </c>
      <c r="AV534">
        <f>(Table2[[#This Row],[Rank 1Y]]+Table2[[#This Row],[Rank 6M]]+Table2[[#This Row],[Rank Sharpe]])/3</f>
        <v>485.66666666666669</v>
      </c>
    </row>
    <row r="535" spans="1:48" x14ac:dyDescent="0.3">
      <c r="A535" t="s">
        <v>1257</v>
      </c>
      <c r="B535" t="s">
        <v>1258</v>
      </c>
      <c r="C535" t="s">
        <v>3160</v>
      </c>
      <c r="D535" t="s">
        <v>51</v>
      </c>
      <c r="E535">
        <v>9246.1877616399997</v>
      </c>
      <c r="F535">
        <v>5570.2</v>
      </c>
      <c r="G535">
        <v>-16.1309292553929</v>
      </c>
      <c r="H535">
        <f>(Table2[[#This Row],[1Y Return vs Nifty]]-AVERAGE(Table2[1Y Return vs Nifty]))/_xlfn.STDEV.P(Table2[1Y Return vs Nifty])</f>
        <v>-0.6752581615939891</v>
      </c>
      <c r="I535">
        <v>11.2728686810715</v>
      </c>
      <c r="J535">
        <f>(Table2[[#This Row],[1M Return vs Nifty]]-AVERAGE(Table2[1M Return vs Nifty]))/_xlfn.STDEV.P(Table2[1M Return vs Nifty])</f>
        <v>0.60411658723213246</v>
      </c>
      <c r="K535">
        <v>9.1349792664312499</v>
      </c>
      <c r="L535">
        <f>(Table2[[#This Row],[6M Return vs Nifty]]-AVERAGE(Table2[6M Return vs Nifty]))/_xlfn.STDEV.P(Table2[6M Return vs Nifty])</f>
        <v>7.6164543002114074E-2</v>
      </c>
      <c r="M535">
        <v>8.8321573845985704</v>
      </c>
      <c r="N535">
        <f>(Table2[[#This Row],[1W Return vs Nifty]]-AVERAGE(Table2[1W Return vs Nifty]))/_xlfn.STDEV.P(Table2[1W Return vs Nifty])</f>
        <v>2.060373591365821</v>
      </c>
      <c r="O535">
        <v>5329.56</v>
      </c>
      <c r="P535">
        <v>5267.4000305988202</v>
      </c>
      <c r="Q535">
        <v>5126.8365477557099</v>
      </c>
      <c r="R535">
        <v>64.635602773390801</v>
      </c>
      <c r="S535" s="1">
        <f>(Table2[[#This Row],[Close Price]]-Table2[[#This Row],[20D EMA]])/Table2[[#This Row],[20D EMA]]</f>
        <v>4.5151945001088156E-2</v>
      </c>
      <c r="T535" s="1">
        <f>(Table2[[#This Row],[Close Price]]-Table2[[#This Row],[50D EMA]])/Table2[[#This Row],[50D EMA]]</f>
        <v>5.7485660409725144E-2</v>
      </c>
      <c r="U535" s="1">
        <f>(Table2[[#This Row],[Close Price]]-Table2[[#This Row],[200D EMA]])/Table2[[#This Row],[200D EMA]]</f>
        <v>8.6478952101247258E-2</v>
      </c>
      <c r="V535">
        <v>2.0644604993105702</v>
      </c>
      <c r="W535">
        <v>5550.2</v>
      </c>
      <c r="X535">
        <v>5690.85</v>
      </c>
      <c r="Y535">
        <v>5232.45</v>
      </c>
      <c r="Z535">
        <v>5833.3</v>
      </c>
      <c r="AA535">
        <v>5175</v>
      </c>
      <c r="AB535">
        <v>5833.3</v>
      </c>
      <c r="AC535" s="1">
        <f>(Table2[[#This Row],[Close Price]]/Table2[[#This Row],[Day Low]])-1</f>
        <v>3.6034737486936308E-3</v>
      </c>
      <c r="AD535" s="1">
        <f>(Table2[[#This Row],[Day High]]/Table2[[#This Row],[Close Price]])-1</f>
        <v>2.1659904491759807E-2</v>
      </c>
      <c r="AE535" s="1">
        <f>(Table2[[#This Row],[Close Price]]/Table2[[#This Row],[Current Week Low]])-1</f>
        <v>6.4549111792754799E-2</v>
      </c>
      <c r="AF535" s="1">
        <f>(Table2[[#This Row],[Current Week High]]/Table2[[#This Row],[Close Price]])-1</f>
        <v>4.7233492513733877E-2</v>
      </c>
      <c r="AG535" s="1">
        <f>(Table2[[#This Row],[Close Price]]/Table2[[#This Row],[Current Month Low]])-1</f>
        <v>7.6367149758454156E-2</v>
      </c>
      <c r="AH535" s="1">
        <f>(Table2[[#This Row],[Current Month High]]/Table2[[#This Row],[Close Price]])-1</f>
        <v>4.7233492513733877E-2</v>
      </c>
      <c r="AI535">
        <v>4.7233492513733797</v>
      </c>
      <c r="AJ535">
        <v>20.136739601643399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0.06</v>
      </c>
      <c r="AM535" t="s">
        <v>3215</v>
      </c>
      <c r="AN535">
        <v>8.16</v>
      </c>
      <c r="AO535" t="s">
        <v>3215</v>
      </c>
      <c r="AP535">
        <v>-2.6782744514468E-2</v>
      </c>
      <c r="AQ535">
        <f>(Table2[[#This Row],[Sharpe Ratio]]-AVERAGE(Table2[Sharpe Ratio]))/_xlfn.STDEV.P(Table2[Sharpe Ratio])</f>
        <v>-1.0386407724766396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1.0267557875294389</v>
      </c>
      <c r="AS535">
        <f>_xlfn.RANK.AVG(Table2[[#This Row],[1Y Return vs Nifty Z-Score]],Table2[1Y Return vs Nifty Z-Score])</f>
        <v>566</v>
      </c>
      <c r="AT535">
        <f>_xlfn.RANK.AVG(Table2[[#This Row],[6M Return vs Nifty Z-Score]],Table2[6M Return vs Nifty Z-Score])</f>
        <v>274</v>
      </c>
      <c r="AU535">
        <f>_xlfn.RANK.AVG(Table2[[#This Row],[Sharpe Ratio Z-Score]],Table2[Sharpe Ratio Z-Score])</f>
        <v>623</v>
      </c>
      <c r="AV535">
        <f>(Table2[[#This Row],[Rank 1Y]]+Table2[[#This Row],[Rank 6M]]+Table2[[#This Row],[Rank Sharpe]])/3</f>
        <v>487.66666666666669</v>
      </c>
    </row>
    <row r="536" spans="1:48" x14ac:dyDescent="0.3">
      <c r="A536" t="s">
        <v>832</v>
      </c>
      <c r="B536" t="s">
        <v>833</v>
      </c>
      <c r="C536" t="s">
        <v>3166</v>
      </c>
      <c r="D536" t="s">
        <v>454</v>
      </c>
      <c r="E536">
        <v>18747.203374060002</v>
      </c>
      <c r="F536">
        <v>7900.9</v>
      </c>
      <c r="G536">
        <v>-6.9918680609524797</v>
      </c>
      <c r="H536">
        <f>(Table2[[#This Row],[1Y Return vs Nifty]]-AVERAGE(Table2[1Y Return vs Nifty]))/_xlfn.STDEV.P(Table2[1Y Return vs Nifty])</f>
        <v>-0.50855546417317476</v>
      </c>
      <c r="I536">
        <v>-3.6281081276952198</v>
      </c>
      <c r="J536">
        <f>(Table2[[#This Row],[1M Return vs Nifty]]-AVERAGE(Table2[1M Return vs Nifty]))/_xlfn.STDEV.P(Table2[1M Return vs Nifty])</f>
        <v>-0.84376859400599702</v>
      </c>
      <c r="K536">
        <v>0.65484872652607395</v>
      </c>
      <c r="L536">
        <f>(Table2[[#This Row],[6M Return vs Nifty]]-AVERAGE(Table2[6M Return vs Nifty]))/_xlfn.STDEV.P(Table2[6M Return vs Nifty])</f>
        <v>-0.20285740106530842</v>
      </c>
      <c r="M536">
        <v>-1.43154627164145</v>
      </c>
      <c r="N536">
        <f>(Table2[[#This Row],[1W Return vs Nifty]]-AVERAGE(Table2[1W Return vs Nifty]))/_xlfn.STDEV.P(Table2[1W Return vs Nifty])</f>
        <v>-0.57911197287018568</v>
      </c>
      <c r="O536">
        <v>8034.06</v>
      </c>
      <c r="P536">
        <v>8117.7564608971397</v>
      </c>
      <c r="Q536">
        <v>7633.63866166976</v>
      </c>
      <c r="R536">
        <v>43.054066554066999</v>
      </c>
      <c r="S536" s="1">
        <f>(Table2[[#This Row],[Close Price]]-Table2[[#This Row],[20D EMA]])/Table2[[#This Row],[20D EMA]]</f>
        <v>-1.6574434345772965E-2</v>
      </c>
      <c r="T536" s="1">
        <f>(Table2[[#This Row],[Close Price]]-Table2[[#This Row],[50D EMA]])/Table2[[#This Row],[50D EMA]]</f>
        <v>-2.6713841680484962E-2</v>
      </c>
      <c r="U536" s="1">
        <f>(Table2[[#This Row],[Close Price]]-Table2[[#This Row],[200D EMA]])/Table2[[#This Row],[200D EMA]]</f>
        <v>3.5011001984180848E-2</v>
      </c>
      <c r="V536">
        <v>0.200760709136029</v>
      </c>
      <c r="W536">
        <v>7805</v>
      </c>
      <c r="X536">
        <v>8100</v>
      </c>
      <c r="Y536">
        <v>7762.05</v>
      </c>
      <c r="Z536">
        <v>8183.4</v>
      </c>
      <c r="AA536">
        <v>7762.05</v>
      </c>
      <c r="AB536">
        <v>8304</v>
      </c>
      <c r="AC536" s="1">
        <f>(Table2[[#This Row],[Close Price]]/Table2[[#This Row],[Day Low]])-1</f>
        <v>1.2286995515695009E-2</v>
      </c>
      <c r="AD536" s="1">
        <f>(Table2[[#This Row],[Day High]]/Table2[[#This Row],[Close Price]])-1</f>
        <v>2.5199660798137069E-2</v>
      </c>
      <c r="AE536" s="1">
        <f>(Table2[[#This Row],[Close Price]]/Table2[[#This Row],[Current Week Low]])-1</f>
        <v>1.7888315586732872E-2</v>
      </c>
      <c r="AF536" s="1">
        <f>(Table2[[#This Row],[Current Week High]]/Table2[[#This Row],[Close Price]])-1</f>
        <v>3.5755420268577032E-2</v>
      </c>
      <c r="AG536" s="1">
        <f>(Table2[[#This Row],[Close Price]]/Table2[[#This Row],[Current Month Low]])-1</f>
        <v>1.7888315586732872E-2</v>
      </c>
      <c r="AH536" s="1">
        <f>(Table2[[#This Row],[Current Month High]]/Table2[[#This Row],[Close Price]])-1</f>
        <v>5.1019504107127078E-2</v>
      </c>
      <c r="AI536">
        <v>20.0964447088306</v>
      </c>
      <c r="AJ536">
        <v>44.003572339882602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0.03</v>
      </c>
      <c r="AM536" t="s">
        <v>3215</v>
      </c>
      <c r="AN536">
        <v>-1.55</v>
      </c>
      <c r="AO536" t="s">
        <v>3216</v>
      </c>
      <c r="AP536">
        <v>-9.5243877381009992E-3</v>
      </c>
      <c r="AQ536">
        <f>(Table2[[#This Row],[Sharpe Ratio]]-AVERAGE(Table2[Sharpe Ratio]))/_xlfn.STDEV.P(Table2[Sharpe Ratio])</f>
        <v>-0.83254535823437892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500</v>
      </c>
      <c r="AT536">
        <f>_xlfn.RANK.AVG(Table2[[#This Row],[6M Return vs Nifty Z-Score]],Table2[6M Return vs Nifty Z-Score])</f>
        <v>377</v>
      </c>
      <c r="AU536">
        <f>_xlfn.RANK.AVG(Table2[[#This Row],[Sharpe Ratio Z-Score]],Table2[Sharpe Ratio Z-Score])</f>
        <v>587</v>
      </c>
      <c r="AV536">
        <f>(Table2[[#This Row],[Rank 1Y]]+Table2[[#This Row],[Rank 6M]]+Table2[[#This Row],[Rank Sharpe]])/3</f>
        <v>488</v>
      </c>
    </row>
    <row r="537" spans="1:48" x14ac:dyDescent="0.3">
      <c r="A537" t="s">
        <v>418</v>
      </c>
      <c r="B537" t="s">
        <v>419</v>
      </c>
      <c r="C537" t="s">
        <v>3155</v>
      </c>
      <c r="D537" t="s">
        <v>260</v>
      </c>
      <c r="E537">
        <v>53989.190867084901</v>
      </c>
      <c r="F537">
        <v>5100.95</v>
      </c>
      <c r="G537">
        <v>-4.9934195045086103</v>
      </c>
      <c r="H537">
        <f>(Table2[[#This Row],[1Y Return vs Nifty]]-AVERAGE(Table2[1Y Return vs Nifty]))/_xlfn.STDEV.P(Table2[1Y Return vs Nifty])</f>
        <v>-0.47210240209951349</v>
      </c>
      <c r="I537">
        <v>3.9081720180447199</v>
      </c>
      <c r="J537">
        <f>(Table2[[#This Row],[1M Return vs Nifty]]-AVERAGE(Table2[1M Return vs Nifty]))/_xlfn.STDEV.P(Table2[1M Return vs Nifty])</f>
        <v>-0.11148986592581459</v>
      </c>
      <c r="K537">
        <v>5.0686155501319199</v>
      </c>
      <c r="L537">
        <f>(Table2[[#This Row],[6M Return vs Nifty]]-AVERAGE(Table2[6M Return vs Nifty]))/_xlfn.STDEV.P(Table2[6M Return vs Nifty])</f>
        <v>-5.7631122532505748E-2</v>
      </c>
      <c r="M537">
        <v>3.8554015225745002</v>
      </c>
      <c r="N537">
        <f>(Table2[[#This Row],[1W Return vs Nifty]]-AVERAGE(Table2[1W Return vs Nifty]))/_xlfn.STDEV.P(Table2[1W Return vs Nifty])</f>
        <v>0.78051636881700726</v>
      </c>
      <c r="O537">
        <v>5149.95</v>
      </c>
      <c r="P537">
        <v>5229.0179565213302</v>
      </c>
      <c r="Q537">
        <v>5089.7471080631403</v>
      </c>
      <c r="R537">
        <v>48.009764682744802</v>
      </c>
      <c r="S537" s="1">
        <f>(Table2[[#This Row],[Close Price]]-Table2[[#This Row],[20D EMA]])/Table2[[#This Row],[20D EMA]]</f>
        <v>-9.5146554820920593E-3</v>
      </c>
      <c r="T537" s="1">
        <f>(Table2[[#This Row],[Close Price]]-Table2[[#This Row],[50D EMA]])/Table2[[#This Row],[50D EMA]]</f>
        <v>-2.4491779830591601E-2</v>
      </c>
      <c r="U537" s="1">
        <f>(Table2[[#This Row],[Close Price]]-Table2[[#This Row],[200D EMA]])/Table2[[#This Row],[200D EMA]]</f>
        <v>2.2010704459386491E-3</v>
      </c>
      <c r="V537">
        <v>0.69740733035728497</v>
      </c>
      <c r="W537">
        <v>5090.05</v>
      </c>
      <c r="X537">
        <v>5237</v>
      </c>
      <c r="Y537">
        <v>4871</v>
      </c>
      <c r="Z537">
        <v>5237</v>
      </c>
      <c r="AA537">
        <v>4871</v>
      </c>
      <c r="AB537">
        <v>5237</v>
      </c>
      <c r="AC537" s="1">
        <f>(Table2[[#This Row],[Close Price]]/Table2[[#This Row],[Day Low]])-1</f>
        <v>2.1414327953555023E-3</v>
      </c>
      <c r="AD537" s="1">
        <f>(Table2[[#This Row],[Day High]]/Table2[[#This Row],[Close Price]])-1</f>
        <v>2.6671502367206168E-2</v>
      </c>
      <c r="AE537" s="1">
        <f>(Table2[[#This Row],[Close Price]]/Table2[[#This Row],[Current Week Low]])-1</f>
        <v>4.7207965510162042E-2</v>
      </c>
      <c r="AF537" s="1">
        <f>(Table2[[#This Row],[Current Week High]]/Table2[[#This Row],[Close Price]])-1</f>
        <v>2.6671502367206168E-2</v>
      </c>
      <c r="AG537" s="1">
        <f>(Table2[[#This Row],[Close Price]]/Table2[[#This Row],[Current Month Low]])-1</f>
        <v>4.7207965510162042E-2</v>
      </c>
      <c r="AH537" s="1">
        <f>(Table2[[#This Row],[Current Month High]]/Table2[[#This Row],[Close Price]])-1</f>
        <v>2.6671502367206168E-2</v>
      </c>
      <c r="AI537">
        <v>17.625148256697202</v>
      </c>
      <c r="AJ537">
        <v>21.451190476190401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-0.08</v>
      </c>
      <c r="AM537" t="s">
        <v>3216</v>
      </c>
      <c r="AN537">
        <v>-4.0599999999999996</v>
      </c>
      <c r="AO537" t="s">
        <v>3216</v>
      </c>
      <c r="AP537">
        <v>-3.4779558822128999E-2</v>
      </c>
      <c r="AQ537">
        <f>(Table2[[#This Row],[Sharpe Ratio]]-AVERAGE(Table2[Sharpe Ratio]))/_xlfn.STDEV.P(Table2[Sharpe Ratio])</f>
        <v>-1.1341369300026383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488</v>
      </c>
      <c r="AT537">
        <f>_xlfn.RANK.AVG(Table2[[#This Row],[6M Return vs Nifty Z-Score]],Table2[6M Return vs Nifty Z-Score])</f>
        <v>334</v>
      </c>
      <c r="AU537">
        <f>_xlfn.RANK.AVG(Table2[[#This Row],[Sharpe Ratio Z-Score]],Table2[Sharpe Ratio Z-Score])</f>
        <v>643</v>
      </c>
      <c r="AV537">
        <f>(Table2[[#This Row],[Rank 1Y]]+Table2[[#This Row],[Rank 6M]]+Table2[[#This Row],[Rank Sharpe]])/3</f>
        <v>488.33333333333331</v>
      </c>
    </row>
    <row r="538" spans="1:48" x14ac:dyDescent="0.3">
      <c r="A538" t="s">
        <v>657</v>
      </c>
      <c r="B538" t="s">
        <v>658</v>
      </c>
      <c r="C538" t="s">
        <v>3170</v>
      </c>
      <c r="D538" t="s">
        <v>158</v>
      </c>
      <c r="E538">
        <v>28061.4040217</v>
      </c>
      <c r="F538">
        <v>1101.5</v>
      </c>
      <c r="G538">
        <v>-9.2716357237128708</v>
      </c>
      <c r="H538">
        <f>(Table2[[#This Row],[1Y Return vs Nifty]]-AVERAGE(Table2[1Y Return vs Nifty]))/_xlfn.STDEV.P(Table2[1Y Return vs Nifty])</f>
        <v>-0.55013997824843841</v>
      </c>
      <c r="I538">
        <v>7.6382098753059502</v>
      </c>
      <c r="J538">
        <f>(Table2[[#This Row],[1M Return vs Nifty]]-AVERAGE(Table2[1M Return vs Nifty]))/_xlfn.STDEV.P(Table2[1M Return vs Nifty])</f>
        <v>0.25094721509885864</v>
      </c>
      <c r="K538">
        <v>-6.2850130985149502</v>
      </c>
      <c r="L538">
        <f>(Table2[[#This Row],[6M Return vs Nifty]]-AVERAGE(Table2[6M Return vs Nifty]))/_xlfn.STDEV.P(Table2[6M Return vs Nifty])</f>
        <v>-0.4311998456621447</v>
      </c>
      <c r="M538">
        <v>-2.6007423186362399</v>
      </c>
      <c r="N538">
        <f>(Table2[[#This Row],[1W Return vs Nifty]]-AVERAGE(Table2[1W Return vs Nifty]))/_xlfn.STDEV.P(Table2[1W Return vs Nifty])</f>
        <v>-0.87979057692636475</v>
      </c>
      <c r="O538">
        <v>1117.8399999999999</v>
      </c>
      <c r="P538">
        <v>1100.90341586617</v>
      </c>
      <c r="Q538">
        <v>1073.49898474667</v>
      </c>
      <c r="R538">
        <v>43.167050041984602</v>
      </c>
      <c r="S538" s="1">
        <f>(Table2[[#This Row],[Close Price]]-Table2[[#This Row],[20D EMA]])/Table2[[#This Row],[20D EMA]]</f>
        <v>-1.4617476561940814E-2</v>
      </c>
      <c r="T538" s="1">
        <f>(Table2[[#This Row],[Close Price]]-Table2[[#This Row],[50D EMA]])/Table2[[#This Row],[50D EMA]]</f>
        <v>5.4190415365421615E-4</v>
      </c>
      <c r="U538" s="1">
        <f>(Table2[[#This Row],[Close Price]]-Table2[[#This Row],[200D EMA]])/Table2[[#This Row],[200D EMA]]</f>
        <v>2.6083876790938796E-2</v>
      </c>
      <c r="V538">
        <v>0.63567855840834597</v>
      </c>
      <c r="W538">
        <v>1098</v>
      </c>
      <c r="X538">
        <v>1127.95</v>
      </c>
      <c r="Y538">
        <v>1098</v>
      </c>
      <c r="Z538">
        <v>1159.2</v>
      </c>
      <c r="AA538">
        <v>1098</v>
      </c>
      <c r="AB538">
        <v>1163.8499999999999</v>
      </c>
      <c r="AC538" s="1">
        <f>(Table2[[#This Row],[Close Price]]/Table2[[#This Row],[Day Low]])-1</f>
        <v>3.1876138433515333E-3</v>
      </c>
      <c r="AD538" s="1">
        <f>(Table2[[#This Row],[Day High]]/Table2[[#This Row],[Close Price]])-1</f>
        <v>2.4012709940989696E-2</v>
      </c>
      <c r="AE538" s="1">
        <f>(Table2[[#This Row],[Close Price]]/Table2[[#This Row],[Current Week Low]])-1</f>
        <v>3.1876138433515333E-3</v>
      </c>
      <c r="AF538" s="1">
        <f>(Table2[[#This Row],[Current Week High]]/Table2[[#This Row],[Close Price]])-1</f>
        <v>5.2383113935542402E-2</v>
      </c>
      <c r="AG538" s="1">
        <f>(Table2[[#This Row],[Close Price]]/Table2[[#This Row],[Current Month Low]])-1</f>
        <v>3.1876138433515333E-3</v>
      </c>
      <c r="AH538" s="1">
        <f>(Table2[[#This Row],[Current Month High]]/Table2[[#This Row],[Close Price]])-1</f>
        <v>5.6604630049931881E-2</v>
      </c>
      <c r="AI538">
        <v>22.4693599636858</v>
      </c>
      <c r="AJ538">
        <v>18.060021436227199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0.09</v>
      </c>
      <c r="AM538" t="s">
        <v>3215</v>
      </c>
      <c r="AN538">
        <v>-2.08</v>
      </c>
      <c r="AO538" t="s">
        <v>3216</v>
      </c>
      <c r="AP538">
        <v>8.0644575826739999E-3</v>
      </c>
      <c r="AQ538">
        <f>(Table2[[#This Row],[Sharpe Ratio]]-AVERAGE(Table2[Sharpe Ratio]))/_xlfn.STDEV.P(Table2[Sharpe Ratio])</f>
        <v>-0.62250332414037457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-2.2326865098784641</v>
      </c>
      <c r="AS538">
        <f>_xlfn.RANK.AVG(Table2[[#This Row],[1Y Return vs Nifty Z-Score]],Table2[1Y Return vs Nifty Z-Score])</f>
        <v>510</v>
      </c>
      <c r="AT538">
        <f>_xlfn.RANK.AVG(Table2[[#This Row],[6M Return vs Nifty Z-Score]],Table2[6M Return vs Nifty Z-Score])</f>
        <v>463</v>
      </c>
      <c r="AU538">
        <f>_xlfn.RANK.AVG(Table2[[#This Row],[Sharpe Ratio Z-Score]],Table2[Sharpe Ratio Z-Score])</f>
        <v>492</v>
      </c>
      <c r="AV538">
        <f>(Table2[[#This Row],[Rank 1Y]]+Table2[[#This Row],[Rank 6M]]+Table2[[#This Row],[Rank Sharpe]])/3</f>
        <v>488.33333333333331</v>
      </c>
    </row>
    <row r="539" spans="1:48" x14ac:dyDescent="0.3">
      <c r="A539" t="s">
        <v>1518</v>
      </c>
      <c r="B539" t="s">
        <v>1519</v>
      </c>
      <c r="C539" t="s">
        <v>3163</v>
      </c>
      <c r="D539" t="s">
        <v>1520</v>
      </c>
      <c r="E539">
        <v>6627.5133222699997</v>
      </c>
      <c r="F539">
        <v>325.7</v>
      </c>
      <c r="G539">
        <v>2.48544954330518</v>
      </c>
      <c r="H539">
        <f>(Table2[[#This Row],[1Y Return vs Nifty]]-AVERAGE(Table2[1Y Return vs Nifty]))/_xlfn.STDEV.P(Table2[1Y Return vs Nifty])</f>
        <v>-0.3356827395759675</v>
      </c>
      <c r="I539">
        <v>-5.1119026504251197</v>
      </c>
      <c r="J539">
        <f>(Table2[[#This Row],[1M Return vs Nifty]]-AVERAGE(Table2[1M Return vs Nifty]))/_xlfn.STDEV.P(Table2[1M Return vs Nifty])</f>
        <v>-0.98794465232983619</v>
      </c>
      <c r="K539">
        <v>-31.432531000987399</v>
      </c>
      <c r="L539">
        <f>(Table2[[#This Row],[6M Return vs Nifty]]-AVERAGE(Table2[6M Return vs Nifty]))/_xlfn.STDEV.P(Table2[6M Return vs Nifty])</f>
        <v>-1.2586292467308497</v>
      </c>
      <c r="M539">
        <v>1.7183891173363</v>
      </c>
      <c r="N539">
        <f>(Table2[[#This Row],[1W Return vs Nifty]]-AVERAGE(Table2[1W Return vs Nifty]))/_xlfn.STDEV.P(Table2[1W Return vs Nifty])</f>
        <v>0.23094736496232415</v>
      </c>
      <c r="O539">
        <v>344.33</v>
      </c>
      <c r="P539">
        <v>371.17928675870797</v>
      </c>
      <c r="Q539">
        <v>380.72455733635297</v>
      </c>
      <c r="R539">
        <v>36.985406053406798</v>
      </c>
      <c r="S539" s="1">
        <f>(Table2[[#This Row],[Close Price]]-Table2[[#This Row],[20D EMA]])/Table2[[#This Row],[20D EMA]]</f>
        <v>-5.4105073621235435E-2</v>
      </c>
      <c r="T539" s="1">
        <f>(Table2[[#This Row],[Close Price]]-Table2[[#This Row],[50D EMA]])/Table2[[#This Row],[50D EMA]]</f>
        <v>-0.12252646734641916</v>
      </c>
      <c r="U539" s="1">
        <f>(Table2[[#This Row],[Close Price]]-Table2[[#This Row],[200D EMA]])/Table2[[#This Row],[200D EMA]]</f>
        <v>-0.14452589483935305</v>
      </c>
      <c r="V539">
        <v>0.76962204601450201</v>
      </c>
      <c r="W539">
        <v>324.5</v>
      </c>
      <c r="X539">
        <v>337.85</v>
      </c>
      <c r="Y539">
        <v>319.3</v>
      </c>
      <c r="Z539">
        <v>345.3</v>
      </c>
      <c r="AA539">
        <v>319.3</v>
      </c>
      <c r="AB539">
        <v>345.3</v>
      </c>
      <c r="AC539" s="1">
        <f>(Table2[[#This Row],[Close Price]]/Table2[[#This Row],[Day Low]])-1</f>
        <v>3.697996918335944E-3</v>
      </c>
      <c r="AD539" s="1">
        <f>(Table2[[#This Row],[Day High]]/Table2[[#This Row],[Close Price]])-1</f>
        <v>3.7304267731040897E-2</v>
      </c>
      <c r="AE539" s="1">
        <f>(Table2[[#This Row],[Close Price]]/Table2[[#This Row],[Current Week Low]])-1</f>
        <v>2.0043845912934399E-2</v>
      </c>
      <c r="AF539" s="1">
        <f>(Table2[[#This Row],[Current Week High]]/Table2[[#This Row],[Close Price]])-1</f>
        <v>6.017807798587671E-2</v>
      </c>
      <c r="AG539" s="1">
        <f>(Table2[[#This Row],[Close Price]]/Table2[[#This Row],[Current Month Low]])-1</f>
        <v>2.0043845912934399E-2</v>
      </c>
      <c r="AH539" s="1">
        <f>(Table2[[#This Row],[Current Month High]]/Table2[[#This Row],[Close Price]])-1</f>
        <v>6.017807798587671E-2</v>
      </c>
      <c r="AI539">
        <v>80.534233957629695</v>
      </c>
      <c r="AJ539">
        <v>38.507335743142598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-0.19</v>
      </c>
      <c r="AM539" t="s">
        <v>3216</v>
      </c>
      <c r="AN539">
        <v>-6.18</v>
      </c>
      <c r="AO539" t="s">
        <v>3216</v>
      </c>
      <c r="AP539">
        <v>6.5033796004225E-2</v>
      </c>
      <c r="AQ539">
        <f>(Table2[[#This Row],[Sharpe Ratio]]-AVERAGE(Table2[Sharpe Ratio]))/_xlfn.STDEV.P(Table2[Sharpe Ratio])</f>
        <v>5.7811699661599998E-2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427</v>
      </c>
      <c r="AT539">
        <f>_xlfn.RANK.AVG(Table2[[#This Row],[6M Return vs Nifty Z-Score]],Table2[6M Return vs Nifty Z-Score])</f>
        <v>706</v>
      </c>
      <c r="AU539">
        <f>_xlfn.RANK.AVG(Table2[[#This Row],[Sharpe Ratio Z-Score]],Table2[Sharpe Ratio Z-Score])</f>
        <v>332</v>
      </c>
      <c r="AV539">
        <f>(Table2[[#This Row],[Rank 1Y]]+Table2[[#This Row],[Rank 6M]]+Table2[[#This Row],[Rank Sharpe]])/3</f>
        <v>488.33333333333331</v>
      </c>
    </row>
    <row r="540" spans="1:48" x14ac:dyDescent="0.3">
      <c r="A540" t="s">
        <v>1215</v>
      </c>
      <c r="B540" t="s">
        <v>1216</v>
      </c>
      <c r="C540" t="s">
        <v>3168</v>
      </c>
      <c r="D540" t="s">
        <v>970</v>
      </c>
      <c r="E540">
        <v>9641.3572511279999</v>
      </c>
      <c r="F540">
        <v>69.819999999999993</v>
      </c>
      <c r="G540">
        <v>-7.3432187865861396</v>
      </c>
      <c r="H540">
        <f>(Table2[[#This Row],[1Y Return vs Nifty]]-AVERAGE(Table2[1Y Return vs Nifty]))/_xlfn.STDEV.P(Table2[1Y Return vs Nifty])</f>
        <v>-0.51496434058375418</v>
      </c>
      <c r="I540">
        <v>6.2125239343603296</v>
      </c>
      <c r="J540">
        <f>(Table2[[#This Row],[1M Return vs Nifty]]-AVERAGE(Table2[1M Return vs Nifty]))/_xlfn.STDEV.P(Table2[1M Return vs Nifty])</f>
        <v>0.11241740101443896</v>
      </c>
      <c r="K540">
        <v>-11.705905983100701</v>
      </c>
      <c r="L540">
        <f>(Table2[[#This Row],[6M Return vs Nifty]]-AVERAGE(Table2[6M Return vs Nifty]))/_xlfn.STDEV.P(Table2[6M Return vs Nifty])</f>
        <v>-0.60956361779050239</v>
      </c>
      <c r="M540">
        <v>-6.1959115401651799</v>
      </c>
      <c r="N540">
        <f>(Table2[[#This Row],[1W Return vs Nifty]]-AVERAGE(Table2[1W Return vs Nifty]))/_xlfn.STDEV.P(Table2[1W Return vs Nifty])</f>
        <v>-1.8043493501565304</v>
      </c>
      <c r="O540">
        <v>70.72</v>
      </c>
      <c r="P540">
        <v>73.198776838778997</v>
      </c>
      <c r="Q540">
        <v>73.843080066274794</v>
      </c>
      <c r="R540">
        <v>47.529743627858601</v>
      </c>
      <c r="S540" s="1">
        <f>(Table2[[#This Row],[Close Price]]-Table2[[#This Row],[20D EMA]])/Table2[[#This Row],[20D EMA]]</f>
        <v>-1.2726244343891484E-2</v>
      </c>
      <c r="T540" s="1">
        <f>(Table2[[#This Row],[Close Price]]-Table2[[#This Row],[50D EMA]])/Table2[[#This Row],[50D EMA]]</f>
        <v>-4.6158924844069346E-2</v>
      </c>
      <c r="U540" s="1">
        <f>(Table2[[#This Row],[Close Price]]-Table2[[#This Row],[200D EMA]])/Table2[[#This Row],[200D EMA]]</f>
        <v>-5.4481476973388059E-2</v>
      </c>
      <c r="V540">
        <v>0.775792637455884</v>
      </c>
      <c r="W540">
        <v>69.25</v>
      </c>
      <c r="X540">
        <v>72.2</v>
      </c>
      <c r="Y540">
        <v>69.25</v>
      </c>
      <c r="Z540">
        <v>74.489999999999995</v>
      </c>
      <c r="AA540">
        <v>69.25</v>
      </c>
      <c r="AB540">
        <v>77.59</v>
      </c>
      <c r="AC540" s="1">
        <f>(Table2[[#This Row],[Close Price]]/Table2[[#This Row],[Day Low]])-1</f>
        <v>8.2310469314077483E-3</v>
      </c>
      <c r="AD540" s="1">
        <f>(Table2[[#This Row],[Day High]]/Table2[[#This Row],[Close Price]])-1</f>
        <v>3.40876539673447E-2</v>
      </c>
      <c r="AE540" s="1">
        <f>(Table2[[#This Row],[Close Price]]/Table2[[#This Row],[Current Week Low]])-1</f>
        <v>8.2310469314077483E-3</v>
      </c>
      <c r="AF540" s="1">
        <f>(Table2[[#This Row],[Current Week High]]/Table2[[#This Row],[Close Price]])-1</f>
        <v>6.6886279003151028E-2</v>
      </c>
      <c r="AG540" s="1">
        <f>(Table2[[#This Row],[Close Price]]/Table2[[#This Row],[Current Month Low]])-1</f>
        <v>8.2310469314077483E-3</v>
      </c>
      <c r="AH540" s="1">
        <f>(Table2[[#This Row],[Current Month High]]/Table2[[#This Row],[Close Price]])-1</f>
        <v>0.11128616442280159</v>
      </c>
      <c r="AI540">
        <v>35.8493268404468</v>
      </c>
      <c r="AJ540">
        <v>18.3389830508474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0</v>
      </c>
      <c r="AM540">
        <v>0</v>
      </c>
      <c r="AN540">
        <v>4.3499999999999996</v>
      </c>
      <c r="AO540" t="s">
        <v>3215</v>
      </c>
      <c r="AP540">
        <v>3.4488125169653001E-2</v>
      </c>
      <c r="AQ540">
        <f>(Table2[[#This Row],[Sharpe Ratio]]-AVERAGE(Table2[Sharpe Ratio]))/_xlfn.STDEV.P(Table2[Sharpe Ratio])</f>
        <v>-0.30695782999486482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502</v>
      </c>
      <c r="AT540">
        <f>_xlfn.RANK.AVG(Table2[[#This Row],[6M Return vs Nifty Z-Score]],Table2[6M Return vs Nifty Z-Score])</f>
        <v>543</v>
      </c>
      <c r="AU540">
        <f>_xlfn.RANK.AVG(Table2[[#This Row],[Sharpe Ratio Z-Score]],Table2[Sharpe Ratio Z-Score])</f>
        <v>421</v>
      </c>
      <c r="AV540">
        <f>(Table2[[#This Row],[Rank 1Y]]+Table2[[#This Row],[Rank 6M]]+Table2[[#This Row],[Rank Sharpe]])/3</f>
        <v>488.66666666666669</v>
      </c>
    </row>
    <row r="541" spans="1:48" x14ac:dyDescent="0.3">
      <c r="A541" t="s">
        <v>1453</v>
      </c>
      <c r="B541" t="s">
        <v>1454</v>
      </c>
      <c r="C541" t="s">
        <v>3168</v>
      </c>
      <c r="D541" t="s">
        <v>284</v>
      </c>
      <c r="E541">
        <v>7177.8729038720003</v>
      </c>
      <c r="F541">
        <v>186.56</v>
      </c>
      <c r="G541">
        <v>-22.970513741827801</v>
      </c>
      <c r="H541">
        <f>(Table2[[#This Row],[1Y Return vs Nifty]]-AVERAGE(Table2[1Y Return vs Nifty]))/_xlfn.STDEV.P(Table2[1Y Return vs Nifty])</f>
        <v>-0.8000168385377282</v>
      </c>
      <c r="I541">
        <v>-4.6253561683388202</v>
      </c>
      <c r="J541">
        <f>(Table2[[#This Row],[1M Return vs Nifty]]-AVERAGE(Table2[1M Return vs Nifty]))/_xlfn.STDEV.P(Table2[1M Return vs Nifty])</f>
        <v>-0.94066832605692774</v>
      </c>
      <c r="K541">
        <v>-20.4207973994158</v>
      </c>
      <c r="L541">
        <f>(Table2[[#This Row],[6M Return vs Nifty]]-AVERAGE(Table2[6M Return vs Nifty]))/_xlfn.STDEV.P(Table2[6M Return vs Nifty])</f>
        <v>-0.89630990475791072</v>
      </c>
      <c r="M541">
        <v>-2.7057588818168301</v>
      </c>
      <c r="N541">
        <f>(Table2[[#This Row],[1W Return vs Nifty]]-AVERAGE(Table2[1W Return vs Nifty]))/_xlfn.STDEV.P(Table2[1W Return vs Nifty])</f>
        <v>-0.90679736821776402</v>
      </c>
      <c r="O541">
        <v>198.62</v>
      </c>
      <c r="P541">
        <v>206.05746959892599</v>
      </c>
      <c r="Q541">
        <v>204.82256133304401</v>
      </c>
      <c r="R541">
        <v>34.840253636200401</v>
      </c>
      <c r="S541" s="1">
        <f>(Table2[[#This Row],[Close Price]]-Table2[[#This Row],[20D EMA]])/Table2[[#This Row],[20D EMA]]</f>
        <v>-6.071896082972511E-2</v>
      </c>
      <c r="T541" s="1">
        <f>(Table2[[#This Row],[Close Price]]-Table2[[#This Row],[50D EMA]])/Table2[[#This Row],[50D EMA]]</f>
        <v>-9.462151329372441E-2</v>
      </c>
      <c r="U541" s="1">
        <f>(Table2[[#This Row],[Close Price]]-Table2[[#This Row],[200D EMA]])/Table2[[#This Row],[200D EMA]]</f>
        <v>-8.916284033451205E-2</v>
      </c>
      <c r="V541">
        <v>0.37786610107485202</v>
      </c>
      <c r="W541">
        <v>186.05</v>
      </c>
      <c r="X541">
        <v>195</v>
      </c>
      <c r="Y541">
        <v>186.05</v>
      </c>
      <c r="Z541">
        <v>210.5</v>
      </c>
      <c r="AA541">
        <v>186.05</v>
      </c>
      <c r="AB541">
        <v>210.5</v>
      </c>
      <c r="AC541" s="1">
        <f>(Table2[[#This Row],[Close Price]]/Table2[[#This Row],[Day Low]])-1</f>
        <v>2.7411986025260848E-3</v>
      </c>
      <c r="AD541" s="1">
        <f>(Table2[[#This Row],[Day High]]/Table2[[#This Row],[Close Price]])-1</f>
        <v>4.5240137221269183E-2</v>
      </c>
      <c r="AE541" s="1">
        <f>(Table2[[#This Row],[Close Price]]/Table2[[#This Row],[Current Week Low]])-1</f>
        <v>2.7411986025260848E-3</v>
      </c>
      <c r="AF541" s="1">
        <f>(Table2[[#This Row],[Current Week High]]/Table2[[#This Row],[Close Price]])-1</f>
        <v>0.12832332761578047</v>
      </c>
      <c r="AG541" s="1">
        <f>(Table2[[#This Row],[Close Price]]/Table2[[#This Row],[Current Month Low]])-1</f>
        <v>2.7411986025260848E-3</v>
      </c>
      <c r="AH541" s="1">
        <f>(Table2[[#This Row],[Current Month High]]/Table2[[#This Row],[Close Price]])-1</f>
        <v>0.12832332761578047</v>
      </c>
      <c r="AI541">
        <v>40.437392795883298</v>
      </c>
      <c r="AJ541">
        <v>10.5868405453467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-0.13</v>
      </c>
      <c r="AM541" t="s">
        <v>3216</v>
      </c>
      <c r="AN541">
        <v>-4.46</v>
      </c>
      <c r="AO541" t="s">
        <v>3216</v>
      </c>
      <c r="AP541">
        <v>0.10105697275006401</v>
      </c>
      <c r="AQ541">
        <f>(Table2[[#This Row],[Sharpe Ratio]]-AVERAGE(Table2[Sharpe Ratio]))/_xlfn.STDEV.P(Table2[Sharpe Ratio])</f>
        <v>0.48799237270935603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603</v>
      </c>
      <c r="AT541">
        <f>_xlfn.RANK.AVG(Table2[[#This Row],[6M Return vs Nifty Z-Score]],Table2[6M Return vs Nifty Z-Score])</f>
        <v>639</v>
      </c>
      <c r="AU541">
        <f>_xlfn.RANK.AVG(Table2[[#This Row],[Sharpe Ratio Z-Score]],Table2[Sharpe Ratio Z-Score])</f>
        <v>225</v>
      </c>
      <c r="AV541">
        <f>(Table2[[#This Row],[Rank 1Y]]+Table2[[#This Row],[Rank 6M]]+Table2[[#This Row],[Rank Sharpe]])/3</f>
        <v>489</v>
      </c>
    </row>
    <row r="542" spans="1:48" x14ac:dyDescent="0.3">
      <c r="A542" t="s">
        <v>1056</v>
      </c>
      <c r="B542" t="s">
        <v>1057</v>
      </c>
      <c r="C542" t="s">
        <v>3174</v>
      </c>
      <c r="D542" t="s">
        <v>1058</v>
      </c>
      <c r="E542">
        <v>12699.912148248</v>
      </c>
      <c r="F542">
        <v>82.36</v>
      </c>
      <c r="G542">
        <v>-9.8078863830528906</v>
      </c>
      <c r="H542">
        <f>(Table2[[#This Row],[1Y Return vs Nifty]]-AVERAGE(Table2[1Y Return vs Nifty]))/_xlfn.STDEV.P(Table2[1Y Return vs Nifty])</f>
        <v>-0.5599215553167759</v>
      </c>
      <c r="I542">
        <v>16.8066421784889</v>
      </c>
      <c r="J542">
        <f>(Table2[[#This Row],[1M Return vs Nifty]]-AVERAGE(Table2[1M Return vs Nifty]))/_xlfn.STDEV.P(Table2[1M Return vs Nifty])</f>
        <v>1.1418174873855422</v>
      </c>
      <c r="K542">
        <v>-6.0921310104715598</v>
      </c>
      <c r="L542">
        <f>(Table2[[#This Row],[6M Return vs Nifty]]-AVERAGE(Table2[6M Return vs Nifty]))/_xlfn.STDEV.P(Table2[6M Return vs Nifty])</f>
        <v>-0.42485344156749122</v>
      </c>
      <c r="M542">
        <v>-3.2892051331774699</v>
      </c>
      <c r="N542">
        <f>(Table2[[#This Row],[1W Return vs Nifty]]-AVERAGE(Table2[1W Return vs Nifty]))/_xlfn.STDEV.P(Table2[1W Return vs Nifty])</f>
        <v>-1.0568404724959892</v>
      </c>
      <c r="O542">
        <v>82.39</v>
      </c>
      <c r="P542">
        <v>83.742660648145602</v>
      </c>
      <c r="Q542">
        <v>85.806267229520301</v>
      </c>
      <c r="R542">
        <v>48.961160642442202</v>
      </c>
      <c r="S542" s="1">
        <f>(Table2[[#This Row],[Close Price]]-Table2[[#This Row],[20D EMA]])/Table2[[#This Row],[20D EMA]]</f>
        <v>-3.6412185944897604E-4</v>
      </c>
      <c r="T542" s="1">
        <f>(Table2[[#This Row],[Close Price]]-Table2[[#This Row],[50D EMA]])/Table2[[#This Row],[50D EMA]]</f>
        <v>-1.6510827784120805E-2</v>
      </c>
      <c r="U542" s="1">
        <f>(Table2[[#This Row],[Close Price]]-Table2[[#This Row],[200D EMA]])/Table2[[#This Row],[200D EMA]]</f>
        <v>-4.0163351009105168E-2</v>
      </c>
      <c r="V542">
        <v>0.43079979130186602</v>
      </c>
      <c r="W542">
        <v>81.81</v>
      </c>
      <c r="X542">
        <v>84.2</v>
      </c>
      <c r="Y542">
        <v>81.81</v>
      </c>
      <c r="Z542">
        <v>87.23</v>
      </c>
      <c r="AA542">
        <v>81.81</v>
      </c>
      <c r="AB542">
        <v>87.5</v>
      </c>
      <c r="AC542" s="1">
        <f>(Table2[[#This Row],[Close Price]]/Table2[[#This Row],[Day Low]])-1</f>
        <v>6.7228945116732941E-3</v>
      </c>
      <c r="AD542" s="1">
        <f>(Table2[[#This Row],[Day High]]/Table2[[#This Row],[Close Price]])-1</f>
        <v>2.2340942204953862E-2</v>
      </c>
      <c r="AE542" s="1">
        <f>(Table2[[#This Row],[Close Price]]/Table2[[#This Row],[Current Week Low]])-1</f>
        <v>6.7228945116732941E-3</v>
      </c>
      <c r="AF542" s="1">
        <f>(Table2[[#This Row],[Current Week High]]/Table2[[#This Row],[Close Price]])-1</f>
        <v>5.9130645944633464E-2</v>
      </c>
      <c r="AG542" s="1">
        <f>(Table2[[#This Row],[Close Price]]/Table2[[#This Row],[Current Month Low]])-1</f>
        <v>6.7228945116732941E-3</v>
      </c>
      <c r="AH542" s="1">
        <f>(Table2[[#This Row],[Current Month High]]/Table2[[#This Row],[Close Price]])-1</f>
        <v>6.2408936376882052E-2</v>
      </c>
      <c r="AI542">
        <v>64.764448761534695</v>
      </c>
      <c r="AJ542">
        <v>15.999999999999901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-0.12</v>
      </c>
      <c r="AM542" t="s">
        <v>3216</v>
      </c>
      <c r="AN542">
        <v>4.08</v>
      </c>
      <c r="AO542" t="s">
        <v>3215</v>
      </c>
      <c r="AP542">
        <v>7.4975468816439999E-3</v>
      </c>
      <c r="AQ542">
        <f>(Table2[[#This Row],[Sharpe Ratio]]-AVERAGE(Table2[Sharpe Ratio]))/_xlfn.STDEV.P(Table2[Sharpe Ratio])</f>
        <v>-0.62927324420177577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514</v>
      </c>
      <c r="AT542">
        <f>_xlfn.RANK.AVG(Table2[[#This Row],[6M Return vs Nifty Z-Score]],Table2[6M Return vs Nifty Z-Score])</f>
        <v>460</v>
      </c>
      <c r="AU542">
        <f>_xlfn.RANK.AVG(Table2[[#This Row],[Sharpe Ratio Z-Score]],Table2[Sharpe Ratio Z-Score])</f>
        <v>496</v>
      </c>
      <c r="AV542">
        <f>(Table2[[#This Row],[Rank 1Y]]+Table2[[#This Row],[Rank 6M]]+Table2[[#This Row],[Rank Sharpe]])/3</f>
        <v>490</v>
      </c>
    </row>
    <row r="543" spans="1:48" x14ac:dyDescent="0.3">
      <c r="A543" t="s">
        <v>2015</v>
      </c>
      <c r="B543" t="s">
        <v>2016</v>
      </c>
      <c r="C543" t="s">
        <v>3155</v>
      </c>
      <c r="D543" t="s">
        <v>21</v>
      </c>
      <c r="E543">
        <v>3329.2199410799999</v>
      </c>
      <c r="F543">
        <v>563.29999999999995</v>
      </c>
      <c r="G543">
        <v>-25.2333177877534</v>
      </c>
      <c r="H543">
        <f>(Table2[[#This Row],[1Y Return vs Nifty]]-AVERAGE(Table2[1Y Return vs Nifty]))/_xlfn.STDEV.P(Table2[1Y Return vs Nifty])</f>
        <v>-0.84129192469428038</v>
      </c>
      <c r="I543">
        <v>4.7836549861648603</v>
      </c>
      <c r="J543">
        <f>(Table2[[#This Row],[1M Return vs Nifty]]-AVERAGE(Table2[1M Return vs Nifty]))/_xlfn.STDEV.P(Table2[1M Return vs Nifty])</f>
        <v>-2.6421696755740031E-2</v>
      </c>
      <c r="K543">
        <v>-8.7791539982241602</v>
      </c>
      <c r="L543">
        <f>(Table2[[#This Row],[6M Return vs Nifty]]-AVERAGE(Table2[6M Return vs Nifty]))/_xlfn.STDEV.P(Table2[6M Return vs Nifty])</f>
        <v>-0.51326462512988102</v>
      </c>
      <c r="M543">
        <v>-2.56562710434758</v>
      </c>
      <c r="N543">
        <f>(Table2[[#This Row],[1W Return vs Nifty]]-AVERAGE(Table2[1W Return vs Nifty]))/_xlfn.STDEV.P(Table2[1W Return vs Nifty])</f>
        <v>-0.87076010368743595</v>
      </c>
      <c r="O543">
        <v>583.09</v>
      </c>
      <c r="P543">
        <v>596.87844544106497</v>
      </c>
      <c r="Q543">
        <v>599.96629001000895</v>
      </c>
      <c r="R543">
        <v>37.015964277133101</v>
      </c>
      <c r="S543" s="1">
        <f>(Table2[[#This Row],[Close Price]]-Table2[[#This Row],[20D EMA]])/Table2[[#This Row],[20D EMA]]</f>
        <v>-3.3939872060916969E-2</v>
      </c>
      <c r="T543" s="1">
        <f>(Table2[[#This Row],[Close Price]]-Table2[[#This Row],[50D EMA]])/Table2[[#This Row],[50D EMA]]</f>
        <v>-5.6256756626974741E-2</v>
      </c>
      <c r="U543" s="1">
        <f>(Table2[[#This Row],[Close Price]]-Table2[[#This Row],[200D EMA]])/Table2[[#This Row],[200D EMA]]</f>
        <v>-6.1113916932561838E-2</v>
      </c>
      <c r="V543">
        <v>0.28849052318871798</v>
      </c>
      <c r="W543">
        <v>560</v>
      </c>
      <c r="X543">
        <v>577.79999999999995</v>
      </c>
      <c r="Y543">
        <v>560</v>
      </c>
      <c r="Z543">
        <v>595</v>
      </c>
      <c r="AA543">
        <v>560</v>
      </c>
      <c r="AB543">
        <v>595</v>
      </c>
      <c r="AC543" s="1">
        <f>(Table2[[#This Row],[Close Price]]/Table2[[#This Row],[Day Low]])-1</f>
        <v>5.8928571428571441E-3</v>
      </c>
      <c r="AD543" s="1">
        <f>(Table2[[#This Row],[Day High]]/Table2[[#This Row],[Close Price]])-1</f>
        <v>2.5741168116456548E-2</v>
      </c>
      <c r="AE543" s="1">
        <f>(Table2[[#This Row],[Close Price]]/Table2[[#This Row],[Current Week Low]])-1</f>
        <v>5.8928571428571441E-3</v>
      </c>
      <c r="AF543" s="1">
        <f>(Table2[[#This Row],[Current Week High]]/Table2[[#This Row],[Close Price]])-1</f>
        <v>5.6275519261494766E-2</v>
      </c>
      <c r="AG543" s="1">
        <f>(Table2[[#This Row],[Close Price]]/Table2[[#This Row],[Current Month Low]])-1</f>
        <v>5.8928571428571441E-3</v>
      </c>
      <c r="AH543" s="1">
        <f>(Table2[[#This Row],[Current Month High]]/Table2[[#This Row],[Close Price]])-1</f>
        <v>5.6275519261494766E-2</v>
      </c>
      <c r="AI543">
        <v>40.511272856382</v>
      </c>
      <c r="AJ543">
        <v>25.177777777777699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-0.01</v>
      </c>
      <c r="AM543" t="s">
        <v>3216</v>
      </c>
      <c r="AN543">
        <v>-2.0299999999999998</v>
      </c>
      <c r="AO543" t="s">
        <v>3216</v>
      </c>
      <c r="AP543">
        <v>5.8674642570690001E-2</v>
      </c>
      <c r="AQ543">
        <f>(Table2[[#This Row],[Sharpe Ratio]]-AVERAGE(Table2[Sharpe Ratio]))/_xlfn.STDEV.P(Table2[Sharpe Ratio])</f>
        <v>-1.8127880108194144E-2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617</v>
      </c>
      <c r="AT543">
        <f>_xlfn.RANK.AVG(Table2[[#This Row],[6M Return vs Nifty Z-Score]],Table2[6M Return vs Nifty Z-Score])</f>
        <v>499</v>
      </c>
      <c r="AU543">
        <f>_xlfn.RANK.AVG(Table2[[#This Row],[Sharpe Ratio Z-Score]],Table2[Sharpe Ratio Z-Score])</f>
        <v>354</v>
      </c>
      <c r="AV543">
        <f>(Table2[[#This Row],[Rank 1Y]]+Table2[[#This Row],[Rank 6M]]+Table2[[#This Row],[Rank Sharpe]])/3</f>
        <v>490</v>
      </c>
    </row>
    <row r="544" spans="1:48" x14ac:dyDescent="0.3">
      <c r="A544" t="s">
        <v>828</v>
      </c>
      <c r="B544" t="s">
        <v>829</v>
      </c>
      <c r="C544" t="s">
        <v>3156</v>
      </c>
      <c r="D544" t="s">
        <v>512</v>
      </c>
      <c r="E544">
        <v>18799.1261228</v>
      </c>
      <c r="F544">
        <v>442.9</v>
      </c>
      <c r="G544">
        <v>-49.727823115566402</v>
      </c>
      <c r="H544">
        <f>(Table2[[#This Row],[1Y Return vs Nifty]]-AVERAGE(Table2[1Y Return vs Nifty]))/_xlfn.STDEV.P(Table2[1Y Return vs Nifty])</f>
        <v>-1.2880883760211344</v>
      </c>
      <c r="I544">
        <v>6.6397992837585598</v>
      </c>
      <c r="J544">
        <f>(Table2[[#This Row],[1M Return vs Nifty]]-AVERAGE(Table2[1M Return vs Nifty]))/_xlfn.STDEV.P(Table2[1M Return vs Nifty])</f>
        <v>0.1539345213107455</v>
      </c>
      <c r="K544">
        <v>5.36119292148837</v>
      </c>
      <c r="L544">
        <f>(Table2[[#This Row],[6M Return vs Nifty]]-AVERAGE(Table2[6M Return vs Nifty]))/_xlfn.STDEV.P(Table2[6M Return vs Nifty])</f>
        <v>-4.8004442074951637E-2</v>
      </c>
      <c r="M544">
        <v>2.67641397852175</v>
      </c>
      <c r="N544">
        <f>(Table2[[#This Row],[1W Return vs Nifty]]-AVERAGE(Table2[1W Return vs Nifty]))/_xlfn.STDEV.P(Table2[1W Return vs Nifty])</f>
        <v>0.47731971513640881</v>
      </c>
      <c r="O544">
        <v>444.31</v>
      </c>
      <c r="P544">
        <v>453.02993799798003</v>
      </c>
      <c r="Q544">
        <v>469.09579278183099</v>
      </c>
      <c r="R544">
        <v>50.125919751454802</v>
      </c>
      <c r="S544" s="1">
        <f>(Table2[[#This Row],[Close Price]]-Table2[[#This Row],[20D EMA]])/Table2[[#This Row],[20D EMA]]</f>
        <v>-3.1734599716414778E-3</v>
      </c>
      <c r="T544" s="1">
        <f>(Table2[[#This Row],[Close Price]]-Table2[[#This Row],[50D EMA]])/Table2[[#This Row],[50D EMA]]</f>
        <v>-2.2360416273472013E-2</v>
      </c>
      <c r="U544" s="1">
        <f>(Table2[[#This Row],[Close Price]]-Table2[[#This Row],[200D EMA]])/Table2[[#This Row],[200D EMA]]</f>
        <v>-5.5843162920913819E-2</v>
      </c>
      <c r="V544">
        <v>0.56152454007298203</v>
      </c>
      <c r="W544">
        <v>440.85</v>
      </c>
      <c r="X544">
        <v>455.5</v>
      </c>
      <c r="Y544">
        <v>440.85</v>
      </c>
      <c r="Z544">
        <v>475.3</v>
      </c>
      <c r="AA544">
        <v>437.9</v>
      </c>
      <c r="AB544">
        <v>475.3</v>
      </c>
      <c r="AC544" s="1">
        <f>(Table2[[#This Row],[Close Price]]/Table2[[#This Row],[Day Low]])-1</f>
        <v>4.6501077463989571E-3</v>
      </c>
      <c r="AD544" s="1">
        <f>(Table2[[#This Row],[Day High]]/Table2[[#This Row],[Close Price]])-1</f>
        <v>2.844885978776257E-2</v>
      </c>
      <c r="AE544" s="1">
        <f>(Table2[[#This Row],[Close Price]]/Table2[[#This Row],[Current Week Low]])-1</f>
        <v>4.6501077463989571E-3</v>
      </c>
      <c r="AF544" s="1">
        <f>(Table2[[#This Row],[Current Week High]]/Table2[[#This Row],[Close Price]])-1</f>
        <v>7.3154210882817816E-2</v>
      </c>
      <c r="AG544" s="1">
        <f>(Table2[[#This Row],[Close Price]]/Table2[[#This Row],[Current Month Low]])-1</f>
        <v>1.1418131993605751E-2</v>
      </c>
      <c r="AH544" s="1">
        <f>(Table2[[#This Row],[Current Month High]]/Table2[[#This Row],[Close Price]])-1</f>
        <v>7.3154210882817816E-2</v>
      </c>
      <c r="AI544">
        <v>47.972030897741497</v>
      </c>
      <c r="AJ544">
        <v>45.556724069935498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-0.08</v>
      </c>
      <c r="AM544" t="s">
        <v>3216</v>
      </c>
      <c r="AN544">
        <v>5.44</v>
      </c>
      <c r="AO544" t="s">
        <v>3215</v>
      </c>
      <c r="AP544">
        <v>3.3032933389088998E-2</v>
      </c>
      <c r="AQ544">
        <f>(Table2[[#This Row],[Sharpe Ratio]]-AVERAGE(Table2[Sharpe Ratio]))/_xlfn.STDEV.P(Table2[Sharpe Ratio])</f>
        <v>-0.32433540288337731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715</v>
      </c>
      <c r="AT544">
        <f>_xlfn.RANK.AVG(Table2[[#This Row],[6M Return vs Nifty Z-Score]],Table2[6M Return vs Nifty Z-Score])</f>
        <v>328</v>
      </c>
      <c r="AU544">
        <f>_xlfn.RANK.AVG(Table2[[#This Row],[Sharpe Ratio Z-Score]],Table2[Sharpe Ratio Z-Score])</f>
        <v>428</v>
      </c>
      <c r="AV544">
        <f>(Table2[[#This Row],[Rank 1Y]]+Table2[[#This Row],[Rank 6M]]+Table2[[#This Row],[Rank Sharpe]])/3</f>
        <v>490.33333333333331</v>
      </c>
    </row>
    <row r="545" spans="1:48" x14ac:dyDescent="0.3">
      <c r="A545" t="s">
        <v>1600</v>
      </c>
      <c r="B545" t="s">
        <v>1601</v>
      </c>
      <c r="C545" t="s">
        <v>3170</v>
      </c>
      <c r="D545" t="s">
        <v>289</v>
      </c>
      <c r="E545">
        <v>5931.8678591999997</v>
      </c>
      <c r="F545">
        <v>807.75</v>
      </c>
      <c r="G545">
        <v>-15.4381917254223</v>
      </c>
      <c r="H545">
        <f>(Table2[[#This Row],[1Y Return vs Nifty]]-AVERAGE(Table2[1Y Return vs Nifty]))/_xlfn.STDEV.P(Table2[1Y Return vs Nifty])</f>
        <v>-0.66262215748002362</v>
      </c>
      <c r="I545">
        <v>12.4864718616939</v>
      </c>
      <c r="J545">
        <f>(Table2[[#This Row],[1M Return vs Nifty]]-AVERAGE(Table2[1M Return vs Nifty]))/_xlfn.STDEV.P(Table2[1M Return vs Nifty])</f>
        <v>0.72203892773888645</v>
      </c>
      <c r="K545">
        <v>-4.7777719057557899</v>
      </c>
      <c r="L545">
        <f>(Table2[[#This Row],[6M Return vs Nifty]]-AVERAGE(Table2[6M Return vs Nifty]))/_xlfn.STDEV.P(Table2[6M Return vs Nifty])</f>
        <v>-0.38160705156503122</v>
      </c>
      <c r="M545">
        <v>1.6591244301630199</v>
      </c>
      <c r="N545">
        <f>(Table2[[#This Row],[1W Return vs Nifty]]-AVERAGE(Table2[1W Return vs Nifty]))/_xlfn.STDEV.P(Table2[1W Return vs Nifty])</f>
        <v>0.21570644496871816</v>
      </c>
      <c r="O545">
        <v>838.94</v>
      </c>
      <c r="P545">
        <v>824.43983769613396</v>
      </c>
      <c r="Q545">
        <v>787.55233836193895</v>
      </c>
      <c r="R545">
        <v>34.688745801533599</v>
      </c>
      <c r="S545" s="1">
        <f>(Table2[[#This Row],[Close Price]]-Table2[[#This Row],[20D EMA]])/Table2[[#This Row],[20D EMA]]</f>
        <v>-3.7177867308746816E-2</v>
      </c>
      <c r="T545" s="1">
        <f>(Table2[[#This Row],[Close Price]]-Table2[[#This Row],[50D EMA]])/Table2[[#This Row],[50D EMA]]</f>
        <v>-2.0243851562017048E-2</v>
      </c>
      <c r="U545" s="1">
        <f>(Table2[[#This Row],[Close Price]]-Table2[[#This Row],[200D EMA]])/Table2[[#This Row],[200D EMA]]</f>
        <v>2.5646119824964217E-2</v>
      </c>
      <c r="V545">
        <v>0.74919723019477902</v>
      </c>
      <c r="W545">
        <v>800.35</v>
      </c>
      <c r="X545">
        <v>850.7</v>
      </c>
      <c r="Y545">
        <v>800.35</v>
      </c>
      <c r="Z545">
        <v>894.2</v>
      </c>
      <c r="AA545">
        <v>800.35</v>
      </c>
      <c r="AB545">
        <v>894.2</v>
      </c>
      <c r="AC545" s="1">
        <f>(Table2[[#This Row],[Close Price]]/Table2[[#This Row],[Day Low]])-1</f>
        <v>9.2459548947334547E-3</v>
      </c>
      <c r="AD545" s="1">
        <f>(Table2[[#This Row],[Day High]]/Table2[[#This Row],[Close Price]])-1</f>
        <v>5.3172392448158412E-2</v>
      </c>
      <c r="AE545" s="1">
        <f>(Table2[[#This Row],[Close Price]]/Table2[[#This Row],[Current Week Low]])-1</f>
        <v>9.2459548947334547E-3</v>
      </c>
      <c r="AF545" s="1">
        <f>(Table2[[#This Row],[Current Week High]]/Table2[[#This Row],[Close Price]])-1</f>
        <v>0.10702568864128748</v>
      </c>
      <c r="AG545" s="1">
        <f>(Table2[[#This Row],[Close Price]]/Table2[[#This Row],[Current Month Low]])-1</f>
        <v>9.2459548947334547E-3</v>
      </c>
      <c r="AH545" s="1">
        <f>(Table2[[#This Row],[Current Month High]]/Table2[[#This Row],[Close Price]])-1</f>
        <v>0.10702568864128748</v>
      </c>
      <c r="AI545">
        <v>11.420612813370401</v>
      </c>
      <c r="AJ545">
        <v>25.232558139534799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0.12</v>
      </c>
      <c r="AM545" t="s">
        <v>3215</v>
      </c>
      <c r="AN545">
        <v>-1.51</v>
      </c>
      <c r="AO545" t="s">
        <v>3216</v>
      </c>
      <c r="AP545">
        <v>1.3741691563068001E-2</v>
      </c>
      <c r="AQ545">
        <f>(Table2[[#This Row],[Sharpe Ratio]]-AVERAGE(Table2[Sharpe Ratio]))/_xlfn.STDEV.P(Table2[Sharpe Ratio])</f>
        <v>-0.55470707307771427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-0.66119090941516456</v>
      </c>
      <c r="AS545">
        <f>_xlfn.RANK.AVG(Table2[[#This Row],[1Y Return vs Nifty Z-Score]],Table2[1Y Return vs Nifty Z-Score])</f>
        <v>559</v>
      </c>
      <c r="AT545">
        <f>_xlfn.RANK.AVG(Table2[[#This Row],[6M Return vs Nifty Z-Score]],Table2[6M Return vs Nifty Z-Score])</f>
        <v>438</v>
      </c>
      <c r="AU545">
        <f>_xlfn.RANK.AVG(Table2[[#This Row],[Sharpe Ratio Z-Score]],Table2[Sharpe Ratio Z-Score])</f>
        <v>479</v>
      </c>
      <c r="AV545">
        <f>(Table2[[#This Row],[Rank 1Y]]+Table2[[#This Row],[Rank 6M]]+Table2[[#This Row],[Rank Sharpe]])/3</f>
        <v>492</v>
      </c>
    </row>
    <row r="546" spans="1:48" x14ac:dyDescent="0.3">
      <c r="A546" t="s">
        <v>19</v>
      </c>
      <c r="B546" t="s">
        <v>20</v>
      </c>
      <c r="C546" t="s">
        <v>3155</v>
      </c>
      <c r="D546" t="s">
        <v>21</v>
      </c>
      <c r="E546">
        <v>1500420.8937146</v>
      </c>
      <c r="F546">
        <v>4147</v>
      </c>
      <c r="G546">
        <v>-1.56070601376136</v>
      </c>
      <c r="H546">
        <f>(Table2[[#This Row],[1Y Return vs Nifty]]-AVERAGE(Table2[1Y Return vs Nifty]))/_xlfn.STDEV.P(Table2[1Y Return vs Nifty])</f>
        <v>-0.40948737127681806</v>
      </c>
      <c r="I546">
        <v>0.60959838415728196</v>
      </c>
      <c r="J546">
        <f>(Table2[[#This Row],[1M Return vs Nifty]]-AVERAGE(Table2[1M Return vs Nifty]))/_xlfn.STDEV.P(Table2[1M Return vs Nifty])</f>
        <v>-0.43200280578346079</v>
      </c>
      <c r="K546">
        <v>-3.9998640241964001</v>
      </c>
      <c r="L546">
        <f>(Table2[[#This Row],[6M Return vs Nifty]]-AVERAGE(Table2[6M Return vs Nifty]))/_xlfn.STDEV.P(Table2[6M Return vs Nifty])</f>
        <v>-0.35601152937387182</v>
      </c>
      <c r="M546">
        <v>4.7468101412088304</v>
      </c>
      <c r="N546">
        <f>(Table2[[#This Row],[1W Return vs Nifty]]-AVERAGE(Table2[1W Return vs Nifty]))/_xlfn.STDEV.P(Table2[1W Return vs Nifty])</f>
        <v>1.0097572217804893</v>
      </c>
      <c r="O546">
        <v>4099.04</v>
      </c>
      <c r="P546">
        <v>4174.7075524051597</v>
      </c>
      <c r="Q546">
        <v>4056.0678750438201</v>
      </c>
      <c r="R546">
        <v>63.224232365171403</v>
      </c>
      <c r="S546" s="1">
        <f>(Table2[[#This Row],[Close Price]]-Table2[[#This Row],[20D EMA]])/Table2[[#This Row],[20D EMA]]</f>
        <v>1.1700300558179486E-2</v>
      </c>
      <c r="T546" s="1">
        <f>(Table2[[#This Row],[Close Price]]-Table2[[#This Row],[50D EMA]])/Table2[[#This Row],[50D EMA]]</f>
        <v>-6.6370044026668826E-3</v>
      </c>
      <c r="U546" s="1">
        <f>(Table2[[#This Row],[Close Price]]-Table2[[#This Row],[200D EMA]])/Table2[[#This Row],[200D EMA]]</f>
        <v>2.2418787790921154E-2</v>
      </c>
      <c r="V546">
        <v>0.946128698501018</v>
      </c>
      <c r="W546">
        <v>4117.6499999999996</v>
      </c>
      <c r="X546">
        <v>4169.75</v>
      </c>
      <c r="Y546">
        <v>3913.25</v>
      </c>
      <c r="Z546">
        <v>4205.8</v>
      </c>
      <c r="AA546">
        <v>3913.25</v>
      </c>
      <c r="AB546">
        <v>4205.8</v>
      </c>
      <c r="AC546" s="1">
        <f>(Table2[[#This Row],[Close Price]]/Table2[[#This Row],[Day Low]])-1</f>
        <v>7.1278520515343224E-3</v>
      </c>
      <c r="AD546" s="1">
        <f>(Table2[[#This Row],[Day High]]/Table2[[#This Row],[Close Price]])-1</f>
        <v>5.4858934169279561E-3</v>
      </c>
      <c r="AE546" s="1">
        <f>(Table2[[#This Row],[Close Price]]/Table2[[#This Row],[Current Week Low]])-1</f>
        <v>5.9732958538299297E-2</v>
      </c>
      <c r="AF546" s="1">
        <f>(Table2[[#This Row],[Current Week High]]/Table2[[#This Row],[Close Price]])-1</f>
        <v>1.4178924523752245E-2</v>
      </c>
      <c r="AG546" s="1">
        <f>(Table2[[#This Row],[Close Price]]/Table2[[#This Row],[Current Month Low]])-1</f>
        <v>5.9732958538299297E-2</v>
      </c>
      <c r="AH546" s="1">
        <f>(Table2[[#This Row],[Current Month High]]/Table2[[#This Row],[Close Price]])-1</f>
        <v>1.4178924523752245E-2</v>
      </c>
      <c r="AI546">
        <v>10.736677115987399</v>
      </c>
      <c r="AJ546">
        <v>24.821286137824099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-0.09</v>
      </c>
      <c r="AM546" t="s">
        <v>3216</v>
      </c>
      <c r="AN546">
        <v>1.99</v>
      </c>
      <c r="AO546" t="s">
        <v>3215</v>
      </c>
      <c r="AP546">
        <v>-1.204965317391E-2</v>
      </c>
      <c r="AQ546">
        <f>(Table2[[#This Row],[Sharpe Ratio]]-AVERAGE(Table2[Sharpe Ratio]))/_xlfn.STDEV.P(Table2[Sharpe Ratio])</f>
        <v>-0.8627015099937051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460</v>
      </c>
      <c r="AT546">
        <f>_xlfn.RANK.AVG(Table2[[#This Row],[6M Return vs Nifty Z-Score]],Table2[6M Return vs Nifty Z-Score])</f>
        <v>429</v>
      </c>
      <c r="AU546">
        <f>_xlfn.RANK.AVG(Table2[[#This Row],[Sharpe Ratio Z-Score]],Table2[Sharpe Ratio Z-Score])</f>
        <v>594</v>
      </c>
      <c r="AV546">
        <f>(Table2[[#This Row],[Rank 1Y]]+Table2[[#This Row],[Rank 6M]]+Table2[[#This Row],[Rank Sharpe]])/3</f>
        <v>494.33333333333331</v>
      </c>
    </row>
    <row r="547" spans="1:48" x14ac:dyDescent="0.3">
      <c r="A547" t="s">
        <v>448</v>
      </c>
      <c r="B547" t="s">
        <v>449</v>
      </c>
      <c r="C547" t="s">
        <v>3157</v>
      </c>
      <c r="D547" t="s">
        <v>27</v>
      </c>
      <c r="E547">
        <v>50577.525000000001</v>
      </c>
      <c r="F547">
        <v>1774.65</v>
      </c>
      <c r="G547">
        <v>-20.806056054953199</v>
      </c>
      <c r="H547">
        <f>(Table2[[#This Row],[1Y Return vs Nifty]]-AVERAGE(Table2[1Y Return vs Nifty]))/_xlfn.STDEV.P(Table2[1Y Return vs Nifty])</f>
        <v>-0.76053565691759517</v>
      </c>
      <c r="I547">
        <v>-5.7024394423525901</v>
      </c>
      <c r="J547">
        <f>(Table2[[#This Row],[1M Return vs Nifty]]-AVERAGE(Table2[1M Return vs Nifty]))/_xlfn.STDEV.P(Table2[1M Return vs Nifty])</f>
        <v>-1.0453254187709091</v>
      </c>
      <c r="K547">
        <v>-7.2625768463422196</v>
      </c>
      <c r="L547">
        <f>(Table2[[#This Row],[6M Return vs Nifty]]-AVERAGE(Table2[6M Return vs Nifty]))/_xlfn.STDEV.P(Table2[6M Return vs Nifty])</f>
        <v>-0.46336464973975389</v>
      </c>
      <c r="M547">
        <v>1.57590779748361</v>
      </c>
      <c r="N547">
        <f>(Table2[[#This Row],[1W Return vs Nifty]]-AVERAGE(Table2[1W Return vs Nifty]))/_xlfn.STDEV.P(Table2[1W Return vs Nifty])</f>
        <v>0.19430587573773758</v>
      </c>
      <c r="O547">
        <v>1826.43</v>
      </c>
      <c r="P547">
        <v>1884.9818807294</v>
      </c>
      <c r="Q547">
        <v>1852.42357409633</v>
      </c>
      <c r="R547">
        <v>40.141386377862297</v>
      </c>
      <c r="S547" s="1">
        <f>(Table2[[#This Row],[Close Price]]-Table2[[#This Row],[20D EMA]])/Table2[[#This Row],[20D EMA]]</f>
        <v>-2.8350388462738768E-2</v>
      </c>
      <c r="T547" s="1">
        <f>(Table2[[#This Row],[Close Price]]-Table2[[#This Row],[50D EMA]])/Table2[[#This Row],[50D EMA]]</f>
        <v>-5.8532064343614083E-2</v>
      </c>
      <c r="U547" s="1">
        <f>(Table2[[#This Row],[Close Price]]-Table2[[#This Row],[200D EMA]])/Table2[[#This Row],[200D EMA]]</f>
        <v>-4.1984768054072211E-2</v>
      </c>
      <c r="V547">
        <v>0.66063484654085503</v>
      </c>
      <c r="W547">
        <v>1766</v>
      </c>
      <c r="X547">
        <v>1812</v>
      </c>
      <c r="Y547">
        <v>1715.05</v>
      </c>
      <c r="Z547">
        <v>1829.1</v>
      </c>
      <c r="AA547">
        <v>1715.05</v>
      </c>
      <c r="AB547">
        <v>1829.1</v>
      </c>
      <c r="AC547" s="1">
        <f>(Table2[[#This Row],[Close Price]]/Table2[[#This Row],[Day Low]])-1</f>
        <v>4.8980747451869977E-3</v>
      </c>
      <c r="AD547" s="1">
        <f>(Table2[[#This Row],[Day High]]/Table2[[#This Row],[Close Price]])-1</f>
        <v>2.1046403516186141E-2</v>
      </c>
      <c r="AE547" s="1">
        <f>(Table2[[#This Row],[Close Price]]/Table2[[#This Row],[Current Week Low]])-1</f>
        <v>3.4751173435176863E-2</v>
      </c>
      <c r="AF547" s="1">
        <f>(Table2[[#This Row],[Current Week High]]/Table2[[#This Row],[Close Price]])-1</f>
        <v>3.0682106330825798E-2</v>
      </c>
      <c r="AG547" s="1">
        <f>(Table2[[#This Row],[Close Price]]/Table2[[#This Row],[Current Month Low]])-1</f>
        <v>3.4751173435176863E-2</v>
      </c>
      <c r="AH547" s="1">
        <f>(Table2[[#This Row],[Current Month High]]/Table2[[#This Row],[Close Price]])-1</f>
        <v>3.0682106330825798E-2</v>
      </c>
      <c r="AI547">
        <v>22.559377905502402</v>
      </c>
      <c r="AJ547">
        <v>11.9264608495474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-0.08</v>
      </c>
      <c r="AM547" t="s">
        <v>3216</v>
      </c>
      <c r="AN547">
        <v>-0.25</v>
      </c>
      <c r="AO547" t="s">
        <v>3216</v>
      </c>
      <c r="AP547">
        <v>3.7674047317653003E-2</v>
      </c>
      <c r="AQ547">
        <f>(Table2[[#This Row],[Sharpe Ratio]]-AVERAGE(Table2[Sharpe Ratio]))/_xlfn.STDEV.P(Table2[Sharpe Ratio])</f>
        <v>-0.26891226439763577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593</v>
      </c>
      <c r="AT547">
        <f>_xlfn.RANK.AVG(Table2[[#This Row],[6M Return vs Nifty Z-Score]],Table2[6M Return vs Nifty Z-Score])</f>
        <v>478</v>
      </c>
      <c r="AU547">
        <f>_xlfn.RANK.AVG(Table2[[#This Row],[Sharpe Ratio Z-Score]],Table2[Sharpe Ratio Z-Score])</f>
        <v>415</v>
      </c>
      <c r="AV547">
        <f>(Table2[[#This Row],[Rank 1Y]]+Table2[[#This Row],[Rank 6M]]+Table2[[#This Row],[Rank Sharpe]])/3</f>
        <v>495.33333333333331</v>
      </c>
    </row>
    <row r="548" spans="1:48" x14ac:dyDescent="0.3">
      <c r="A548" t="s">
        <v>1478</v>
      </c>
      <c r="B548" t="s">
        <v>1479</v>
      </c>
      <c r="C548" t="s">
        <v>582</v>
      </c>
      <c r="D548" t="s">
        <v>582</v>
      </c>
      <c r="E548">
        <v>7011.1236360000003</v>
      </c>
      <c r="F548">
        <v>354</v>
      </c>
      <c r="G548">
        <v>-3.0883250495675099</v>
      </c>
      <c r="H548">
        <f>(Table2[[#This Row],[1Y Return vs Nifty]]-AVERAGE(Table2[1Y Return vs Nifty]))/_xlfn.STDEV.P(Table2[1Y Return vs Nifty])</f>
        <v>-0.43735218238621132</v>
      </c>
      <c r="I548">
        <v>12.252955402340101</v>
      </c>
      <c r="J548">
        <f>(Table2[[#This Row],[1M Return vs Nifty]]-AVERAGE(Table2[1M Return vs Nifty]))/_xlfn.STDEV.P(Table2[1M Return vs Nifty])</f>
        <v>0.6993488030972157</v>
      </c>
      <c r="K548">
        <v>-15.154617445726799</v>
      </c>
      <c r="L548">
        <f>(Table2[[#This Row],[6M Return vs Nifty]]-AVERAGE(Table2[6M Return vs Nifty]))/_xlfn.STDEV.P(Table2[6M Return vs Nifty])</f>
        <v>-0.72303665600629119</v>
      </c>
      <c r="M548">
        <v>-2.6815518529800402</v>
      </c>
      <c r="N548">
        <f>(Table2[[#This Row],[1W Return vs Nifty]]-AVERAGE(Table2[1W Return vs Nifty]))/_xlfn.STDEV.P(Table2[1W Return vs Nifty])</f>
        <v>-0.90057211997329578</v>
      </c>
      <c r="O548">
        <v>376.69</v>
      </c>
      <c r="P548">
        <v>381.31262527847099</v>
      </c>
      <c r="Q548">
        <v>358.80726551024702</v>
      </c>
      <c r="R548">
        <v>35.410069903224702</v>
      </c>
      <c r="S548" s="1">
        <f>(Table2[[#This Row],[Close Price]]-Table2[[#This Row],[20D EMA]])/Table2[[#This Row],[20D EMA]]</f>
        <v>-6.0235206668613442E-2</v>
      </c>
      <c r="T548" s="1">
        <f>(Table2[[#This Row],[Close Price]]-Table2[[#This Row],[50D EMA]])/Table2[[#This Row],[50D EMA]]</f>
        <v>-7.1627907044841996E-2</v>
      </c>
      <c r="U548" s="1">
        <f>(Table2[[#This Row],[Close Price]]-Table2[[#This Row],[200D EMA]])/Table2[[#This Row],[200D EMA]]</f>
        <v>-1.3397904592067777E-2</v>
      </c>
      <c r="V548">
        <v>0.75818309407562501</v>
      </c>
      <c r="W548">
        <v>351.2</v>
      </c>
      <c r="X548">
        <v>373.05</v>
      </c>
      <c r="Y548">
        <v>351.2</v>
      </c>
      <c r="Z548">
        <v>399.5</v>
      </c>
      <c r="AA548">
        <v>351.2</v>
      </c>
      <c r="AB548">
        <v>399.5</v>
      </c>
      <c r="AC548" s="1">
        <f>(Table2[[#This Row],[Close Price]]/Table2[[#This Row],[Day Low]])-1</f>
        <v>7.9726651480638289E-3</v>
      </c>
      <c r="AD548" s="1">
        <f>(Table2[[#This Row],[Day High]]/Table2[[#This Row],[Close Price]])-1</f>
        <v>5.381355932203391E-2</v>
      </c>
      <c r="AE548" s="1">
        <f>(Table2[[#This Row],[Close Price]]/Table2[[#This Row],[Current Week Low]])-1</f>
        <v>7.9726651480638289E-3</v>
      </c>
      <c r="AF548" s="1">
        <f>(Table2[[#This Row],[Current Week High]]/Table2[[#This Row],[Close Price]])-1</f>
        <v>0.12853107344632764</v>
      </c>
      <c r="AG548" s="1">
        <f>(Table2[[#This Row],[Close Price]]/Table2[[#This Row],[Current Month Low]])-1</f>
        <v>7.9726651480638289E-3</v>
      </c>
      <c r="AH548" s="1">
        <f>(Table2[[#This Row],[Current Month High]]/Table2[[#This Row],[Close Price]])-1</f>
        <v>0.12853107344632764</v>
      </c>
      <c r="AI548">
        <v>27.302259887005601</v>
      </c>
      <c r="AJ548">
        <v>38.578978273634696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-0.09</v>
      </c>
      <c r="AM548" t="s">
        <v>3216</v>
      </c>
      <c r="AN548">
        <v>-4.38</v>
      </c>
      <c r="AO548" t="s">
        <v>3216</v>
      </c>
      <c r="AP548">
        <v>3.1697088608350001E-2</v>
      </c>
      <c r="AQ548">
        <f>(Table2[[#This Row],[Sharpe Ratio]]-AVERAGE(Table2[Sharpe Ratio]))/_xlfn.STDEV.P(Table2[Sharpe Ratio])</f>
        <v>-0.34028776074787387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473</v>
      </c>
      <c r="AT548">
        <f>_xlfn.RANK.AVG(Table2[[#This Row],[6M Return vs Nifty Z-Score]],Table2[6M Return vs Nifty Z-Score])</f>
        <v>583</v>
      </c>
      <c r="AU548">
        <f>_xlfn.RANK.AVG(Table2[[#This Row],[Sharpe Ratio Z-Score]],Table2[Sharpe Ratio Z-Score])</f>
        <v>431</v>
      </c>
      <c r="AV548">
        <f>(Table2[[#This Row],[Rank 1Y]]+Table2[[#This Row],[Rank 6M]]+Table2[[#This Row],[Rank Sharpe]])/3</f>
        <v>495.66666666666669</v>
      </c>
    </row>
    <row r="549" spans="1:48" x14ac:dyDescent="0.3">
      <c r="A549" t="s">
        <v>791</v>
      </c>
      <c r="B549" t="s">
        <v>792</v>
      </c>
      <c r="C549" t="s">
        <v>3170</v>
      </c>
      <c r="D549" t="s">
        <v>477</v>
      </c>
      <c r="E549">
        <v>19828.643760800001</v>
      </c>
      <c r="F549">
        <v>1912.75</v>
      </c>
      <c r="G549">
        <v>-16.040145359586599</v>
      </c>
      <c r="H549">
        <f>(Table2[[#This Row],[1Y Return vs Nifty]]-AVERAGE(Table2[1Y Return vs Nifty]))/_xlfn.STDEV.P(Table2[1Y Return vs Nifty])</f>
        <v>-0.67360220153515005</v>
      </c>
      <c r="I549">
        <v>2.7726260571088801</v>
      </c>
      <c r="J549">
        <f>(Table2[[#This Row],[1M Return vs Nifty]]-AVERAGE(Table2[1M Return vs Nifty]))/_xlfn.STDEV.P(Table2[1M Return vs Nifty])</f>
        <v>-0.22182761025989839</v>
      </c>
      <c r="K549">
        <v>10.3959175839978</v>
      </c>
      <c r="L549">
        <f>(Table2[[#This Row],[6M Return vs Nifty]]-AVERAGE(Table2[6M Return vs Nifty]))/_xlfn.STDEV.P(Table2[6M Return vs Nifty])</f>
        <v>0.11765322752895131</v>
      </c>
      <c r="M549">
        <v>-1.08605596971348</v>
      </c>
      <c r="N549">
        <f>(Table2[[#This Row],[1W Return vs Nifty]]-AVERAGE(Table2[1W Return vs Nifty]))/_xlfn.STDEV.P(Table2[1W Return vs Nifty])</f>
        <v>-0.49026327896153032</v>
      </c>
      <c r="O549">
        <v>1929.91</v>
      </c>
      <c r="P549">
        <v>1952.8408732957701</v>
      </c>
      <c r="Q549">
        <v>1881.13494678043</v>
      </c>
      <c r="R549">
        <v>47.971579182031199</v>
      </c>
      <c r="S549" s="1">
        <f>(Table2[[#This Row],[Close Price]]-Table2[[#This Row],[20D EMA]])/Table2[[#This Row],[20D EMA]]</f>
        <v>-8.8916063443373432E-3</v>
      </c>
      <c r="T549" s="1">
        <f>(Table2[[#This Row],[Close Price]]-Table2[[#This Row],[50D EMA]])/Table2[[#This Row],[50D EMA]]</f>
        <v>-2.0529513614752182E-2</v>
      </c>
      <c r="U549" s="1">
        <f>(Table2[[#This Row],[Close Price]]-Table2[[#This Row],[200D EMA]])/Table2[[#This Row],[200D EMA]]</f>
        <v>1.6806371745779994E-2</v>
      </c>
      <c r="V549">
        <v>0.50895679791248205</v>
      </c>
      <c r="W549">
        <v>1888.45</v>
      </c>
      <c r="X549">
        <v>1943.95</v>
      </c>
      <c r="Y549">
        <v>1843.2</v>
      </c>
      <c r="Z549">
        <v>1943.95</v>
      </c>
      <c r="AA549">
        <v>1843.2</v>
      </c>
      <c r="AB549">
        <v>1973.5</v>
      </c>
      <c r="AC549" s="1">
        <f>(Table2[[#This Row],[Close Price]]/Table2[[#This Row],[Day Low]])-1</f>
        <v>1.2867695729301687E-2</v>
      </c>
      <c r="AD549" s="1">
        <f>(Table2[[#This Row],[Day High]]/Table2[[#This Row],[Close Price]])-1</f>
        <v>1.6311593255783574E-2</v>
      </c>
      <c r="AE549" s="1">
        <f>(Table2[[#This Row],[Close Price]]/Table2[[#This Row],[Current Week Low]])-1</f>
        <v>3.773328993055558E-2</v>
      </c>
      <c r="AF549" s="1">
        <f>(Table2[[#This Row],[Current Week High]]/Table2[[#This Row],[Close Price]])-1</f>
        <v>1.6311593255783574E-2</v>
      </c>
      <c r="AG549" s="1">
        <f>(Table2[[#This Row],[Close Price]]/Table2[[#This Row],[Current Month Low]])-1</f>
        <v>3.773328993055558E-2</v>
      </c>
      <c r="AH549" s="1">
        <f>(Table2[[#This Row],[Current Month High]]/Table2[[#This Row],[Close Price]])-1</f>
        <v>3.1760554175924716E-2</v>
      </c>
      <c r="AI549">
        <v>21.8141419422297</v>
      </c>
      <c r="AJ549">
        <v>30.813158254684701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0.04</v>
      </c>
      <c r="AM549" t="s">
        <v>3215</v>
      </c>
      <c r="AN549">
        <v>-2.58</v>
      </c>
      <c r="AO549" t="s">
        <v>3216</v>
      </c>
      <c r="AP549">
        <v>-4.1960183217553002E-2</v>
      </c>
      <c r="AQ549">
        <f>(Table2[[#This Row],[Sharpe Ratio]]-AVERAGE(Table2[Sharpe Ratio]))/_xlfn.STDEV.P(Table2[Sharpe Ratio])</f>
        <v>-1.2198863312040034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565</v>
      </c>
      <c r="AT549">
        <f>_xlfn.RANK.AVG(Table2[[#This Row],[6M Return vs Nifty Z-Score]],Table2[6M Return vs Nifty Z-Score])</f>
        <v>267</v>
      </c>
      <c r="AU549">
        <f>_xlfn.RANK.AVG(Table2[[#This Row],[Sharpe Ratio Z-Score]],Table2[Sharpe Ratio Z-Score])</f>
        <v>657</v>
      </c>
      <c r="AV549">
        <f>(Table2[[#This Row],[Rank 1Y]]+Table2[[#This Row],[Rank 6M]]+Table2[[#This Row],[Rank Sharpe]])/3</f>
        <v>496.33333333333331</v>
      </c>
    </row>
    <row r="550" spans="1:48" x14ac:dyDescent="0.3">
      <c r="A550" t="s">
        <v>78</v>
      </c>
      <c r="B550" t="s">
        <v>79</v>
      </c>
      <c r="C550" t="s">
        <v>3162</v>
      </c>
      <c r="D550" t="s">
        <v>62</v>
      </c>
      <c r="E550">
        <v>296485.48235628498</v>
      </c>
      <c r="F550">
        <v>805.45</v>
      </c>
      <c r="G550">
        <v>1.1553374041145701</v>
      </c>
      <c r="H550">
        <f>(Table2[[#This Row],[1Y Return vs Nifty]]-AVERAGE(Table2[1Y Return vs Nifty]))/_xlfn.STDEV.P(Table2[1Y Return vs Nifty])</f>
        <v>-0.35994489044220002</v>
      </c>
      <c r="I550">
        <v>-7.0496608194569896</v>
      </c>
      <c r="J550">
        <f>(Table2[[#This Row],[1M Return vs Nifty]]-AVERAGE(Table2[1M Return vs Nifty]))/_xlfn.STDEV.P(Table2[1M Return vs Nifty])</f>
        <v>-1.1762310562193934</v>
      </c>
      <c r="K550">
        <v>-28.693696730274301</v>
      </c>
      <c r="L550">
        <f>(Table2[[#This Row],[6M Return vs Nifty]]-AVERAGE(Table2[6M Return vs Nifty]))/_xlfn.STDEV.P(Table2[6M Return vs Nifty])</f>
        <v>-1.1685133152488096</v>
      </c>
      <c r="M550">
        <v>-2.2652566365213902</v>
      </c>
      <c r="N550">
        <f>(Table2[[#This Row],[1W Return vs Nifty]]-AVERAGE(Table2[1W Return vs Nifty]))/_xlfn.STDEV.P(Table2[1W Return vs Nifty])</f>
        <v>-0.79351474077518636</v>
      </c>
      <c r="O550">
        <v>863.57</v>
      </c>
      <c r="P550">
        <v>920.65431883030601</v>
      </c>
      <c r="Q550">
        <v>925.67223480901703</v>
      </c>
      <c r="R550">
        <v>24.415069108900799</v>
      </c>
      <c r="S550" s="1">
        <f>(Table2[[#This Row],[Close Price]]-Table2[[#This Row],[20D EMA]])/Table2[[#This Row],[20D EMA]]</f>
        <v>-6.7302013733686911E-2</v>
      </c>
      <c r="T550" s="1">
        <f>(Table2[[#This Row],[Close Price]]-Table2[[#This Row],[50D EMA]])/Table2[[#This Row],[50D EMA]]</f>
        <v>-0.12513308901507506</v>
      </c>
      <c r="U550" s="1">
        <f>(Table2[[#This Row],[Close Price]]-Table2[[#This Row],[200D EMA]])/Table2[[#This Row],[200D EMA]]</f>
        <v>-0.12987559774202476</v>
      </c>
      <c r="V550">
        <v>0.97747975357748895</v>
      </c>
      <c r="W550">
        <v>801.1</v>
      </c>
      <c r="X550">
        <v>822</v>
      </c>
      <c r="Y550">
        <v>801.1</v>
      </c>
      <c r="Z550">
        <v>844.45</v>
      </c>
      <c r="AA550">
        <v>801.1</v>
      </c>
      <c r="AB550">
        <v>847.95</v>
      </c>
      <c r="AC550" s="1">
        <f>(Table2[[#This Row],[Close Price]]/Table2[[#This Row],[Day Low]])-1</f>
        <v>5.4300337036574664E-3</v>
      </c>
      <c r="AD550" s="1">
        <f>(Table2[[#This Row],[Day High]]/Table2[[#This Row],[Close Price]])-1</f>
        <v>2.0547520019864596E-2</v>
      </c>
      <c r="AE550" s="1">
        <f>(Table2[[#This Row],[Close Price]]/Table2[[#This Row],[Current Week Low]])-1</f>
        <v>5.4300337036574664E-3</v>
      </c>
      <c r="AF550" s="1">
        <f>(Table2[[#This Row],[Current Week High]]/Table2[[#This Row],[Close Price]])-1</f>
        <v>4.8420137811161501E-2</v>
      </c>
      <c r="AG550" s="1">
        <f>(Table2[[#This Row],[Close Price]]/Table2[[#This Row],[Current Month Low]])-1</f>
        <v>5.4300337036574664E-3</v>
      </c>
      <c r="AH550" s="1">
        <f>(Table2[[#This Row],[Current Month High]]/Table2[[#This Row],[Close Price]])-1</f>
        <v>5.2765534794214419E-2</v>
      </c>
      <c r="AI550">
        <v>46.377801229126497</v>
      </c>
      <c r="AJ550">
        <v>25.4790465804642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-0.19</v>
      </c>
      <c r="AM550" t="s">
        <v>3216</v>
      </c>
      <c r="AN550">
        <v>-8.23</v>
      </c>
      <c r="AO550" t="s">
        <v>3216</v>
      </c>
      <c r="AP550">
        <v>5.7417592699383999E-2</v>
      </c>
      <c r="AQ550">
        <f>(Table2[[#This Row],[Sharpe Ratio]]-AVERAGE(Table2[Sharpe Ratio]))/_xlfn.STDEV.P(Table2[Sharpe Ratio])</f>
        <v>-3.3139286889676114E-2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439</v>
      </c>
      <c r="AT550">
        <f>_xlfn.RANK.AVG(Table2[[#This Row],[6M Return vs Nifty Z-Score]],Table2[6M Return vs Nifty Z-Score])</f>
        <v>695</v>
      </c>
      <c r="AU550">
        <f>_xlfn.RANK.AVG(Table2[[#This Row],[Sharpe Ratio Z-Score]],Table2[Sharpe Ratio Z-Score])</f>
        <v>356</v>
      </c>
      <c r="AV550">
        <f>(Table2[[#This Row],[Rank 1Y]]+Table2[[#This Row],[Rank 6M]]+Table2[[#This Row],[Rank Sharpe]])/3</f>
        <v>496.66666666666669</v>
      </c>
    </row>
    <row r="551" spans="1:48" x14ac:dyDescent="0.3">
      <c r="A551" t="s">
        <v>322</v>
      </c>
      <c r="B551" t="s">
        <v>323</v>
      </c>
      <c r="C551" t="s">
        <v>3158</v>
      </c>
      <c r="D551" t="s">
        <v>201</v>
      </c>
      <c r="E551">
        <v>81465.244052009904</v>
      </c>
      <c r="F551">
        <v>629.85</v>
      </c>
      <c r="G551">
        <v>-3.1532468775918199</v>
      </c>
      <c r="H551">
        <f>(Table2[[#This Row],[1Y Return vs Nifty]]-AVERAGE(Table2[1Y Return vs Nifty]))/_xlfn.STDEV.P(Table2[1Y Return vs Nifty])</f>
        <v>-0.43853640072361849</v>
      </c>
      <c r="I551">
        <v>-3.8431636001435598</v>
      </c>
      <c r="J551">
        <f>(Table2[[#This Row],[1M Return vs Nifty]]-AVERAGE(Table2[1M Return vs Nifty]))/_xlfn.STDEV.P(Table2[1M Return vs Nifty])</f>
        <v>-0.86466491749526808</v>
      </c>
      <c r="K551">
        <v>-2.5341270449972999</v>
      </c>
      <c r="L551">
        <f>(Table2[[#This Row],[6M Return vs Nifty]]-AVERAGE(Table2[6M Return vs Nifty]))/_xlfn.STDEV.P(Table2[6M Return vs Nifty])</f>
        <v>-0.30778434943800526</v>
      </c>
      <c r="M551">
        <v>-1.16086482069179</v>
      </c>
      <c r="N551">
        <f>(Table2[[#This Row],[1W Return vs Nifty]]-AVERAGE(Table2[1W Return vs Nifty]))/_xlfn.STDEV.P(Table2[1W Return vs Nifty])</f>
        <v>-0.50950164445294666</v>
      </c>
      <c r="O551">
        <v>649.52</v>
      </c>
      <c r="P551">
        <v>660.22482900251305</v>
      </c>
      <c r="Q551">
        <v>620.12346839565396</v>
      </c>
      <c r="R551">
        <v>37.863669052787102</v>
      </c>
      <c r="S551" s="1">
        <f>(Table2[[#This Row],[Close Price]]-Table2[[#This Row],[20D EMA]])/Table2[[#This Row],[20D EMA]]</f>
        <v>-3.0283901958369195E-2</v>
      </c>
      <c r="T551" s="1">
        <f>(Table2[[#This Row],[Close Price]]-Table2[[#This Row],[50D EMA]])/Table2[[#This Row],[50D EMA]]</f>
        <v>-4.6006795970403302E-2</v>
      </c>
      <c r="U551" s="1">
        <f>(Table2[[#This Row],[Close Price]]-Table2[[#This Row],[200D EMA]])/Table2[[#This Row],[200D EMA]]</f>
        <v>1.5684830683008917E-2</v>
      </c>
      <c r="V551">
        <v>1.0940793090452099</v>
      </c>
      <c r="W551">
        <v>627.4</v>
      </c>
      <c r="X551">
        <v>636.85</v>
      </c>
      <c r="Y551">
        <v>624.79999999999995</v>
      </c>
      <c r="Z551">
        <v>650</v>
      </c>
      <c r="AA551">
        <v>624.79999999999995</v>
      </c>
      <c r="AB551">
        <v>650.95000000000005</v>
      </c>
      <c r="AC551" s="1">
        <f>(Table2[[#This Row],[Close Price]]/Table2[[#This Row],[Day Low]])-1</f>
        <v>3.9050047816386879E-3</v>
      </c>
      <c r="AD551" s="1">
        <f>(Table2[[#This Row],[Day High]]/Table2[[#This Row],[Close Price]])-1</f>
        <v>1.1113757243788269E-2</v>
      </c>
      <c r="AE551" s="1">
        <f>(Table2[[#This Row],[Close Price]]/Table2[[#This Row],[Current Week Low]])-1</f>
        <v>8.0825864276570236E-3</v>
      </c>
      <c r="AF551" s="1">
        <f>(Table2[[#This Row],[Current Week High]]/Table2[[#This Row],[Close Price]])-1</f>
        <v>3.1991744066047545E-2</v>
      </c>
      <c r="AG551" s="1">
        <f>(Table2[[#This Row],[Close Price]]/Table2[[#This Row],[Current Month Low]])-1</f>
        <v>8.0825864276570236E-3</v>
      </c>
      <c r="AH551" s="1">
        <f>(Table2[[#This Row],[Current Month High]]/Table2[[#This Row],[Close Price]])-1</f>
        <v>3.3500039691990224E-2</v>
      </c>
      <c r="AI551">
        <v>14.2891164562991</v>
      </c>
      <c r="AJ551">
        <v>29.5188155459592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0</v>
      </c>
      <c r="AM551" t="s">
        <v>3217</v>
      </c>
      <c r="AN551">
        <v>-4.07</v>
      </c>
      <c r="AO551" t="s">
        <v>3216</v>
      </c>
      <c r="AP551">
        <v>-1.7354339686485001E-2</v>
      </c>
      <c r="AQ551">
        <f>(Table2[[#This Row],[Sharpe Ratio]]-AVERAGE(Table2[Sharpe Ratio]))/_xlfn.STDEV.P(Table2[Sharpe Ratio])</f>
        <v>-0.92604888300267929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474</v>
      </c>
      <c r="AT551">
        <f>_xlfn.RANK.AVG(Table2[[#This Row],[6M Return vs Nifty Z-Score]],Table2[6M Return vs Nifty Z-Score])</f>
        <v>412</v>
      </c>
      <c r="AU551">
        <f>_xlfn.RANK.AVG(Table2[[#This Row],[Sharpe Ratio Z-Score]],Table2[Sharpe Ratio Z-Score])</f>
        <v>606</v>
      </c>
      <c r="AV551">
        <f>(Table2[[#This Row],[Rank 1Y]]+Table2[[#This Row],[Rank 6M]]+Table2[[#This Row],[Rank Sharpe]])/3</f>
        <v>497.33333333333331</v>
      </c>
    </row>
    <row r="552" spans="1:48" x14ac:dyDescent="0.3">
      <c r="A552" t="s">
        <v>976</v>
      </c>
      <c r="B552" t="s">
        <v>977</v>
      </c>
      <c r="C552" t="s">
        <v>3166</v>
      </c>
      <c r="D552" t="s">
        <v>978</v>
      </c>
      <c r="E552">
        <v>14920.946790066</v>
      </c>
      <c r="F552">
        <v>190.86</v>
      </c>
      <c r="G552">
        <v>1.36901420174243</v>
      </c>
      <c r="H552">
        <f>(Table2[[#This Row],[1Y Return vs Nifty]]-AVERAGE(Table2[1Y Return vs Nifty]))/_xlfn.STDEV.P(Table2[1Y Return vs Nifty])</f>
        <v>-0.35604728019723575</v>
      </c>
      <c r="I552">
        <v>9.7718359049026908</v>
      </c>
      <c r="J552">
        <f>(Table2[[#This Row],[1M Return vs Nifty]]-AVERAGE(Table2[1M Return vs Nifty]))/_xlfn.STDEV.P(Table2[1M Return vs Nifty])</f>
        <v>0.45826553726009883</v>
      </c>
      <c r="K552">
        <v>-15.5802705949623</v>
      </c>
      <c r="L552">
        <f>(Table2[[#This Row],[6M Return vs Nifty]]-AVERAGE(Table2[6M Return vs Nifty]))/_xlfn.STDEV.P(Table2[6M Return vs Nifty])</f>
        <v>-0.73704193206179858</v>
      </c>
      <c r="M552">
        <v>1.17923251420715</v>
      </c>
      <c r="N552">
        <f>(Table2[[#This Row],[1W Return vs Nifty]]-AVERAGE(Table2[1W Return vs Nifty]))/_xlfn.STDEV.P(Table2[1W Return vs Nifty])</f>
        <v>9.2294095296192105E-2</v>
      </c>
      <c r="O552">
        <v>185.24</v>
      </c>
      <c r="P552">
        <v>187.302192338948</v>
      </c>
      <c r="Q552">
        <v>193.33628309212199</v>
      </c>
      <c r="R552">
        <v>57.026259557926302</v>
      </c>
      <c r="S552" s="1">
        <f>(Table2[[#This Row],[Close Price]]-Table2[[#This Row],[20D EMA]])/Table2[[#This Row],[20D EMA]]</f>
        <v>3.0339019650183568E-2</v>
      </c>
      <c r="T552" s="1">
        <f>(Table2[[#This Row],[Close Price]]-Table2[[#This Row],[50D EMA]])/Table2[[#This Row],[50D EMA]]</f>
        <v>1.8995013441239855E-2</v>
      </c>
      <c r="U552" s="1">
        <f>(Table2[[#This Row],[Close Price]]-Table2[[#This Row],[200D EMA]])/Table2[[#This Row],[200D EMA]]</f>
        <v>-1.2808165402362995E-2</v>
      </c>
      <c r="V552">
        <v>3.0371287099564301</v>
      </c>
      <c r="W552">
        <v>189.76</v>
      </c>
      <c r="X552">
        <v>197.22</v>
      </c>
      <c r="Y552">
        <v>186.31</v>
      </c>
      <c r="Z552">
        <v>202.73</v>
      </c>
      <c r="AA552">
        <v>186.31</v>
      </c>
      <c r="AB552">
        <v>202.73</v>
      </c>
      <c r="AC552" s="1">
        <f>(Table2[[#This Row],[Close Price]]/Table2[[#This Row],[Day Low]])-1</f>
        <v>5.7967959527824853E-3</v>
      </c>
      <c r="AD552" s="1">
        <f>(Table2[[#This Row],[Day High]]/Table2[[#This Row],[Close Price]])-1</f>
        <v>3.3322854448286643E-2</v>
      </c>
      <c r="AE552" s="1">
        <f>(Table2[[#This Row],[Close Price]]/Table2[[#This Row],[Current Week Low]])-1</f>
        <v>2.4421662820031109E-2</v>
      </c>
      <c r="AF552" s="1">
        <f>(Table2[[#This Row],[Current Week High]]/Table2[[#This Row],[Close Price]])-1</f>
        <v>6.2192182751755087E-2</v>
      </c>
      <c r="AG552" s="1">
        <f>(Table2[[#This Row],[Close Price]]/Table2[[#This Row],[Current Month Low]])-1</f>
        <v>2.4421662820031109E-2</v>
      </c>
      <c r="AH552" s="1">
        <f>(Table2[[#This Row],[Current Month High]]/Table2[[#This Row],[Close Price]])-1</f>
        <v>6.2192182751755087E-2</v>
      </c>
      <c r="AI552">
        <v>24.4629571413601</v>
      </c>
      <c r="AJ552">
        <v>29.572301425661902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</v>
      </c>
      <c r="AM552" t="s">
        <v>3216</v>
      </c>
      <c r="AN552">
        <v>13.72</v>
      </c>
      <c r="AO552" t="s">
        <v>3215</v>
      </c>
      <c r="AP552">
        <v>1.8349435210028998E-2</v>
      </c>
      <c r="AQ552">
        <f>(Table2[[#This Row],[Sharpe Ratio]]-AVERAGE(Table2[Sharpe Ratio]))/_xlfn.STDEV.P(Table2[Sharpe Ratio])</f>
        <v>-0.49968243498801113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436</v>
      </c>
      <c r="AT552">
        <f>_xlfn.RANK.AVG(Table2[[#This Row],[6M Return vs Nifty Z-Score]],Table2[6M Return vs Nifty Z-Score])</f>
        <v>590</v>
      </c>
      <c r="AU552">
        <f>_xlfn.RANK.AVG(Table2[[#This Row],[Sharpe Ratio Z-Score]],Table2[Sharpe Ratio Z-Score])</f>
        <v>469</v>
      </c>
      <c r="AV552">
        <f>(Table2[[#This Row],[Rank 1Y]]+Table2[[#This Row],[Rank 6M]]+Table2[[#This Row],[Rank Sharpe]])/3</f>
        <v>498.33333333333331</v>
      </c>
    </row>
    <row r="553" spans="1:48" x14ac:dyDescent="0.3">
      <c r="A553" t="s">
        <v>1541</v>
      </c>
      <c r="B553" t="s">
        <v>1542</v>
      </c>
      <c r="C553" t="s">
        <v>3168</v>
      </c>
      <c r="D553" t="s">
        <v>426</v>
      </c>
      <c r="E553">
        <v>6491.0697420400002</v>
      </c>
      <c r="F553">
        <v>1201.8499999999999</v>
      </c>
      <c r="G553">
        <v>-28.1563405588204</v>
      </c>
      <c r="H553">
        <f>(Table2[[#This Row],[1Y Return vs Nifty]]-AVERAGE(Table2[1Y Return vs Nifty]))/_xlfn.STDEV.P(Table2[1Y Return vs Nifty])</f>
        <v>-0.89460984982818337</v>
      </c>
      <c r="I553">
        <v>-2.97391987342098</v>
      </c>
      <c r="J553">
        <f>(Table2[[#This Row],[1M Return vs Nifty]]-AVERAGE(Table2[1M Return vs Nifty]))/_xlfn.STDEV.P(Table2[1M Return vs Nifty])</f>
        <v>-0.78020299751795652</v>
      </c>
      <c r="K553">
        <v>15.7029959028528</v>
      </c>
      <c r="L553">
        <f>(Table2[[#This Row],[6M Return vs Nifty]]-AVERAGE(Table2[6M Return vs Nifty]))/_xlfn.STDEV.P(Table2[6M Return vs Nifty])</f>
        <v>0.29227215619718244</v>
      </c>
      <c r="M553">
        <v>2.2892860918120199</v>
      </c>
      <c r="N553">
        <f>(Table2[[#This Row],[1W Return vs Nifty]]-AVERAGE(Table2[1W Return vs Nifty]))/_xlfn.STDEV.P(Table2[1W Return vs Nifty])</f>
        <v>0.37776320973572042</v>
      </c>
      <c r="O553">
        <v>1195.06</v>
      </c>
      <c r="P553">
        <v>1204.9475950445001</v>
      </c>
      <c r="Q553">
        <v>1162.8878619091799</v>
      </c>
      <c r="R553">
        <v>57.6925660419802</v>
      </c>
      <c r="S553" s="1">
        <f>(Table2[[#This Row],[Close Price]]-Table2[[#This Row],[20D EMA]])/Table2[[#This Row],[20D EMA]]</f>
        <v>5.681723093401138E-3</v>
      </c>
      <c r="T553" s="1">
        <f>(Table2[[#This Row],[Close Price]]-Table2[[#This Row],[50D EMA]])/Table2[[#This Row],[50D EMA]]</f>
        <v>-2.570730094187847E-3</v>
      </c>
      <c r="U553" s="1">
        <f>(Table2[[#This Row],[Close Price]]-Table2[[#This Row],[200D EMA]])/Table2[[#This Row],[200D EMA]]</f>
        <v>3.3504639068855341E-2</v>
      </c>
      <c r="V553">
        <v>1.13631724805152</v>
      </c>
      <c r="W553">
        <v>1190.7</v>
      </c>
      <c r="X553">
        <v>1230.5999999999999</v>
      </c>
      <c r="Y553">
        <v>1138.25</v>
      </c>
      <c r="Z553">
        <v>1230.5999999999999</v>
      </c>
      <c r="AA553">
        <v>1138.25</v>
      </c>
      <c r="AB553">
        <v>1230.5999999999999</v>
      </c>
      <c r="AC553" s="1">
        <f>(Table2[[#This Row],[Close Price]]/Table2[[#This Row],[Day Low]])-1</f>
        <v>9.3642395229696085E-3</v>
      </c>
      <c r="AD553" s="1">
        <f>(Table2[[#This Row],[Day High]]/Table2[[#This Row],[Close Price]])-1</f>
        <v>2.3921454424429056E-2</v>
      </c>
      <c r="AE553" s="1">
        <f>(Table2[[#This Row],[Close Price]]/Table2[[#This Row],[Current Week Low]])-1</f>
        <v>5.5875247089830715E-2</v>
      </c>
      <c r="AF553" s="1">
        <f>(Table2[[#This Row],[Current Week High]]/Table2[[#This Row],[Close Price]])-1</f>
        <v>2.3921454424429056E-2</v>
      </c>
      <c r="AG553" s="1">
        <f>(Table2[[#This Row],[Close Price]]/Table2[[#This Row],[Current Month Low]])-1</f>
        <v>5.5875247089830715E-2</v>
      </c>
      <c r="AH553" s="1">
        <f>(Table2[[#This Row],[Current Month High]]/Table2[[#This Row],[Close Price]])-1</f>
        <v>2.3921454424429056E-2</v>
      </c>
      <c r="AI553">
        <v>17.136081873777901</v>
      </c>
      <c r="AJ553">
        <v>28.774241937212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0.09</v>
      </c>
      <c r="AM553" t="s">
        <v>3215</v>
      </c>
      <c r="AN553">
        <v>-0.63</v>
      </c>
      <c r="AO553" t="s">
        <v>3216</v>
      </c>
      <c r="AP553">
        <v>-3.8865070056230001E-2</v>
      </c>
      <c r="AQ553">
        <f>(Table2[[#This Row],[Sharpe Ratio]]-AVERAGE(Table2[Sharpe Ratio]))/_xlfn.STDEV.P(Table2[Sharpe Ratio])</f>
        <v>-1.1829251860975909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630</v>
      </c>
      <c r="AT553">
        <f>_xlfn.RANK.AVG(Table2[[#This Row],[6M Return vs Nifty Z-Score]],Table2[6M Return vs Nifty Z-Score])</f>
        <v>218</v>
      </c>
      <c r="AU553">
        <f>_xlfn.RANK.AVG(Table2[[#This Row],[Sharpe Ratio Z-Score]],Table2[Sharpe Ratio Z-Score])</f>
        <v>653</v>
      </c>
      <c r="AV553">
        <f>(Table2[[#This Row],[Rank 1Y]]+Table2[[#This Row],[Rank 6M]]+Table2[[#This Row],[Rank Sharpe]])/3</f>
        <v>500.33333333333331</v>
      </c>
    </row>
    <row r="554" spans="1:48" x14ac:dyDescent="0.3">
      <c r="A554" t="s">
        <v>1710</v>
      </c>
      <c r="B554" t="s">
        <v>1711</v>
      </c>
      <c r="C554" t="s">
        <v>3166</v>
      </c>
      <c r="D554" t="s">
        <v>138</v>
      </c>
      <c r="E554">
        <v>5097.51</v>
      </c>
      <c r="F554">
        <v>178.86</v>
      </c>
      <c r="G554">
        <v>2.9699506434510399</v>
      </c>
      <c r="H554">
        <f>(Table2[[#This Row],[1Y Return vs Nifty]]-AVERAGE(Table2[1Y Return vs Nifty]))/_xlfn.STDEV.P(Table2[1Y Return vs Nifty])</f>
        <v>-0.32684510969481506</v>
      </c>
      <c r="I554">
        <v>4.7819294847122897</v>
      </c>
      <c r="J554">
        <f>(Table2[[#This Row],[1M Return vs Nifty]]-AVERAGE(Table2[1M Return vs Nifty]))/_xlfn.STDEV.P(Table2[1M Return vs Nifty])</f>
        <v>-2.6589358783232882E-2</v>
      </c>
      <c r="K554">
        <v>-17.988020371310199</v>
      </c>
      <c r="L554">
        <f>(Table2[[#This Row],[6M Return vs Nifty]]-AVERAGE(Table2[6M Return vs Nifty]))/_xlfn.STDEV.P(Table2[6M Return vs Nifty])</f>
        <v>-0.81626418226928232</v>
      </c>
      <c r="M554">
        <v>0.46636310676536902</v>
      </c>
      <c r="N554">
        <f>(Table2[[#This Row],[1W Return vs Nifty]]-AVERAGE(Table2[1W Return vs Nifty]))/_xlfn.STDEV.P(Table2[1W Return vs Nifty])</f>
        <v>-9.1032369803381974E-2</v>
      </c>
      <c r="O554">
        <v>182.8</v>
      </c>
      <c r="P554">
        <v>188.377408459706</v>
      </c>
      <c r="Q554">
        <v>187.84307959909501</v>
      </c>
      <c r="R554">
        <v>43.2384650540303</v>
      </c>
      <c r="S554" s="1">
        <f>(Table2[[#This Row],[Close Price]]-Table2[[#This Row],[20D EMA]])/Table2[[#This Row],[20D EMA]]</f>
        <v>-2.155361050328226E-2</v>
      </c>
      <c r="T554" s="1">
        <f>(Table2[[#This Row],[Close Price]]-Table2[[#This Row],[50D EMA]])/Table2[[#This Row],[50D EMA]]</f>
        <v>-5.0523088397522821E-2</v>
      </c>
      <c r="U554" s="1">
        <f>(Table2[[#This Row],[Close Price]]-Table2[[#This Row],[200D EMA]])/Table2[[#This Row],[200D EMA]]</f>
        <v>-4.7822254715303714E-2</v>
      </c>
      <c r="V554">
        <v>0.58874933250727002</v>
      </c>
      <c r="W554">
        <v>178.5</v>
      </c>
      <c r="X554">
        <v>181.87</v>
      </c>
      <c r="Y554">
        <v>177.7</v>
      </c>
      <c r="Z554">
        <v>186.5</v>
      </c>
      <c r="AA554">
        <v>177.7</v>
      </c>
      <c r="AB554">
        <v>186.5</v>
      </c>
      <c r="AC554" s="1">
        <f>(Table2[[#This Row],[Close Price]]/Table2[[#This Row],[Day Low]])-1</f>
        <v>2.0168067226891129E-3</v>
      </c>
      <c r="AD554" s="1">
        <f>(Table2[[#This Row],[Day High]]/Table2[[#This Row],[Close Price]])-1</f>
        <v>1.6828804651682905E-2</v>
      </c>
      <c r="AE554" s="1">
        <f>(Table2[[#This Row],[Close Price]]/Table2[[#This Row],[Current Week Low]])-1</f>
        <v>6.5278559369725819E-3</v>
      </c>
      <c r="AF554" s="1">
        <f>(Table2[[#This Row],[Current Week High]]/Table2[[#This Row],[Close Price]])-1</f>
        <v>4.2714972604271484E-2</v>
      </c>
      <c r="AG554" s="1">
        <f>(Table2[[#This Row],[Close Price]]/Table2[[#This Row],[Current Month Low]])-1</f>
        <v>6.5278559369725819E-3</v>
      </c>
      <c r="AH554" s="1">
        <f>(Table2[[#This Row],[Current Month High]]/Table2[[#This Row],[Close Price]])-1</f>
        <v>4.2714972604271484E-2</v>
      </c>
      <c r="AI554">
        <v>48.132617689813202</v>
      </c>
      <c r="AJ554">
        <v>32.390821613619501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-0.04</v>
      </c>
      <c r="AM554" t="s">
        <v>3216</v>
      </c>
      <c r="AN554">
        <v>-1.42</v>
      </c>
      <c r="AO554" t="s">
        <v>3216</v>
      </c>
      <c r="AP554">
        <v>1.6665078456035001E-2</v>
      </c>
      <c r="AQ554">
        <f>(Table2[[#This Row],[Sharpe Ratio]]-AVERAGE(Table2[Sharpe Ratio]))/_xlfn.STDEV.P(Table2[Sharpe Ratio])</f>
        <v>-0.51979664443705331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422</v>
      </c>
      <c r="AT554">
        <f>_xlfn.RANK.AVG(Table2[[#This Row],[6M Return vs Nifty Z-Score]],Table2[6M Return vs Nifty Z-Score])</f>
        <v>612</v>
      </c>
      <c r="AU554">
        <f>_xlfn.RANK.AVG(Table2[[#This Row],[Sharpe Ratio Z-Score]],Table2[Sharpe Ratio Z-Score])</f>
        <v>471</v>
      </c>
      <c r="AV554">
        <f>(Table2[[#This Row],[Rank 1Y]]+Table2[[#This Row],[Rank 6M]]+Table2[[#This Row],[Rank Sharpe]])/3</f>
        <v>501.66666666666669</v>
      </c>
    </row>
    <row r="555" spans="1:48" x14ac:dyDescent="0.3">
      <c r="A555" t="s">
        <v>199</v>
      </c>
      <c r="B555" t="s">
        <v>200</v>
      </c>
      <c r="C555" t="s">
        <v>3158</v>
      </c>
      <c r="D555" t="s">
        <v>201</v>
      </c>
      <c r="E555">
        <v>127983.396698935</v>
      </c>
      <c r="F555">
        <v>1251.05</v>
      </c>
      <c r="G555">
        <v>-1.0013050602234099</v>
      </c>
      <c r="H555">
        <f>(Table2[[#This Row],[1Y Return vs Nifty]]-AVERAGE(Table2[1Y Return vs Nifty]))/_xlfn.STDEV.P(Table2[1Y Return vs Nifty])</f>
        <v>-0.3992835170832077</v>
      </c>
      <c r="I555">
        <v>-1.52503135559076</v>
      </c>
      <c r="J555">
        <f>(Table2[[#This Row],[1M Return vs Nifty]]-AVERAGE(Table2[1M Return vs Nifty]))/_xlfn.STDEV.P(Table2[1M Return vs Nifty])</f>
        <v>-0.63941865558151145</v>
      </c>
      <c r="K555">
        <v>-15.6259723092253</v>
      </c>
      <c r="L555">
        <f>(Table2[[#This Row],[6M Return vs Nifty]]-AVERAGE(Table2[6M Return vs Nifty]))/_xlfn.STDEV.P(Table2[6M Return vs Nifty])</f>
        <v>-0.73854565669208228</v>
      </c>
      <c r="M555">
        <v>-1.5263657024083599</v>
      </c>
      <c r="N555">
        <f>(Table2[[#This Row],[1W Return vs Nifty]]-AVERAGE(Table2[1W Return vs Nifty]))/_xlfn.STDEV.P(Table2[1W Return vs Nifty])</f>
        <v>-0.60349639852204817</v>
      </c>
      <c r="O555">
        <v>1295.1600000000001</v>
      </c>
      <c r="P555">
        <v>1343.4198986234901</v>
      </c>
      <c r="Q555">
        <v>1310.5474262492601</v>
      </c>
      <c r="R555">
        <v>31.469748754130698</v>
      </c>
      <c r="S555" s="1">
        <f>(Table2[[#This Row],[Close Price]]-Table2[[#This Row],[20D EMA]])/Table2[[#This Row],[20D EMA]]</f>
        <v>-3.4057568176904883E-2</v>
      </c>
      <c r="T555" s="1">
        <f>(Table2[[#This Row],[Close Price]]-Table2[[#This Row],[50D EMA]])/Table2[[#This Row],[50D EMA]]</f>
        <v>-6.8757280369402915E-2</v>
      </c>
      <c r="U555" s="1">
        <f>(Table2[[#This Row],[Close Price]]-Table2[[#This Row],[200D EMA]])/Table2[[#This Row],[200D EMA]]</f>
        <v>-4.5398911216467476E-2</v>
      </c>
      <c r="V555">
        <v>0.70427440512566597</v>
      </c>
      <c r="W555">
        <v>1242.8</v>
      </c>
      <c r="X555">
        <v>1262.45</v>
      </c>
      <c r="Y555">
        <v>1242.8</v>
      </c>
      <c r="Z555">
        <v>1314</v>
      </c>
      <c r="AA555">
        <v>1242.8</v>
      </c>
      <c r="AB555">
        <v>1314</v>
      </c>
      <c r="AC555" s="1">
        <f>(Table2[[#This Row],[Close Price]]/Table2[[#This Row],[Day Low]])-1</f>
        <v>6.6382362407466644E-3</v>
      </c>
      <c r="AD555" s="1">
        <f>(Table2[[#This Row],[Day High]]/Table2[[#This Row],[Close Price]])-1</f>
        <v>9.1123456296711147E-3</v>
      </c>
      <c r="AE555" s="1">
        <f>(Table2[[#This Row],[Close Price]]/Table2[[#This Row],[Current Week Low]])-1</f>
        <v>6.6382362407466644E-3</v>
      </c>
      <c r="AF555" s="1">
        <f>(Table2[[#This Row],[Current Week High]]/Table2[[#This Row],[Close Price]])-1</f>
        <v>5.0317733104192408E-2</v>
      </c>
      <c r="AG555" s="1">
        <f>(Table2[[#This Row],[Close Price]]/Table2[[#This Row],[Current Month Low]])-1</f>
        <v>6.6382362407466644E-3</v>
      </c>
      <c r="AH555" s="1">
        <f>(Table2[[#This Row],[Current Month High]]/Table2[[#This Row],[Close Price]])-1</f>
        <v>5.0317733104192408E-2</v>
      </c>
      <c r="AI555">
        <v>23.244474641301299</v>
      </c>
      <c r="AJ555">
        <v>28.405008724212198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-0.06</v>
      </c>
      <c r="AM555" t="s">
        <v>3216</v>
      </c>
      <c r="AN555">
        <v>-3.2</v>
      </c>
      <c r="AO555" t="s">
        <v>3216</v>
      </c>
      <c r="AP555">
        <v>2.0597748301827999E-2</v>
      </c>
      <c r="AQ555">
        <f>(Table2[[#This Row],[Sharpe Ratio]]-AVERAGE(Table2[Sharpe Ratio]))/_xlfn.STDEV.P(Table2[Sharpe Ratio])</f>
        <v>-0.47283358581859708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456</v>
      </c>
      <c r="AT555">
        <f>_xlfn.RANK.AVG(Table2[[#This Row],[6M Return vs Nifty Z-Score]],Table2[6M Return vs Nifty Z-Score])</f>
        <v>591</v>
      </c>
      <c r="AU555">
        <f>_xlfn.RANK.AVG(Table2[[#This Row],[Sharpe Ratio Z-Score]],Table2[Sharpe Ratio Z-Score])</f>
        <v>463</v>
      </c>
      <c r="AV555">
        <f>(Table2[[#This Row],[Rank 1Y]]+Table2[[#This Row],[Rank 6M]]+Table2[[#This Row],[Rank Sharpe]])/3</f>
        <v>503.33333333333331</v>
      </c>
    </row>
    <row r="556" spans="1:48" x14ac:dyDescent="0.3">
      <c r="A556" t="s">
        <v>446</v>
      </c>
      <c r="B556" t="s">
        <v>447</v>
      </c>
      <c r="C556" t="s">
        <v>3162</v>
      </c>
      <c r="D556" t="s">
        <v>408</v>
      </c>
      <c r="E556">
        <v>50619.86539649</v>
      </c>
      <c r="F556">
        <v>119354.3</v>
      </c>
      <c r="G556">
        <v>-14.0385906798723</v>
      </c>
      <c r="H556">
        <f>(Table2[[#This Row],[1Y Return vs Nifty]]-AVERAGE(Table2[1Y Return vs Nifty]))/_xlfn.STDEV.P(Table2[1Y Return vs Nifty])</f>
        <v>-0.63709248165860433</v>
      </c>
      <c r="I556">
        <v>-4.6528059350439204</v>
      </c>
      <c r="J556">
        <f>(Table2[[#This Row],[1M Return vs Nifty]]-AVERAGE(Table2[1M Return vs Nifty]))/_xlfn.STDEV.P(Table2[1M Return vs Nifty])</f>
        <v>-0.94333554116307938</v>
      </c>
      <c r="K556">
        <v>-14.0568446630908</v>
      </c>
      <c r="L556">
        <f>(Table2[[#This Row],[6M Return vs Nifty]]-AVERAGE(Table2[6M Return vs Nifty]))/_xlfn.STDEV.P(Table2[6M Return vs Nifty])</f>
        <v>-0.68691661109495128</v>
      </c>
      <c r="M556">
        <v>-1.1711868639287499</v>
      </c>
      <c r="N556">
        <f>(Table2[[#This Row],[1W Return vs Nifty]]-AVERAGE(Table2[1W Return vs Nifty]))/_xlfn.STDEV.P(Table2[1W Return vs Nifty])</f>
        <v>-0.51215613303035334</v>
      </c>
      <c r="O556">
        <v>124513.3</v>
      </c>
      <c r="P556">
        <v>129007.611190782</v>
      </c>
      <c r="Q556">
        <v>129105.49069065999</v>
      </c>
      <c r="R556">
        <v>27.117503157761998</v>
      </c>
      <c r="S556" s="1">
        <f>(Table2[[#This Row],[Close Price]]-Table2[[#This Row],[20D EMA]])/Table2[[#This Row],[20D EMA]]</f>
        <v>-4.1433324793415639E-2</v>
      </c>
      <c r="T556" s="1">
        <f>(Table2[[#This Row],[Close Price]]-Table2[[#This Row],[50D EMA]])/Table2[[#This Row],[50D EMA]]</f>
        <v>-7.482745476548873E-2</v>
      </c>
      <c r="U556" s="1">
        <f>(Table2[[#This Row],[Close Price]]-Table2[[#This Row],[200D EMA]])/Table2[[#This Row],[200D EMA]]</f>
        <v>-7.5528861231967961E-2</v>
      </c>
      <c r="V556">
        <v>0.95515295974987802</v>
      </c>
      <c r="W556">
        <v>117401.05</v>
      </c>
      <c r="X556">
        <v>121249.45</v>
      </c>
      <c r="Y556">
        <v>117401.05</v>
      </c>
      <c r="Z556">
        <v>123830.3</v>
      </c>
      <c r="AA556">
        <v>117401.05</v>
      </c>
      <c r="AB556">
        <v>123830.3</v>
      </c>
      <c r="AC556" s="1">
        <f>(Table2[[#This Row],[Close Price]]/Table2[[#This Row],[Day Low]])-1</f>
        <v>1.6637415082744189E-2</v>
      </c>
      <c r="AD556" s="1">
        <f>(Table2[[#This Row],[Day High]]/Table2[[#This Row],[Close Price]])-1</f>
        <v>1.5878355450955617E-2</v>
      </c>
      <c r="AE556" s="1">
        <f>(Table2[[#This Row],[Close Price]]/Table2[[#This Row],[Current Week Low]])-1</f>
        <v>1.6637415082744189E-2</v>
      </c>
      <c r="AF556" s="1">
        <f>(Table2[[#This Row],[Current Week High]]/Table2[[#This Row],[Close Price]])-1</f>
        <v>3.7501790886461661E-2</v>
      </c>
      <c r="AG556" s="1">
        <f>(Table2[[#This Row],[Close Price]]/Table2[[#This Row],[Current Month Low]])-1</f>
        <v>1.6637415082744189E-2</v>
      </c>
      <c r="AH556" s="1">
        <f>(Table2[[#This Row],[Current Month High]]/Table2[[#This Row],[Close Price]])-1</f>
        <v>3.7501790886461661E-2</v>
      </c>
      <c r="AI556">
        <v>26.8869240571977</v>
      </c>
      <c r="AJ556">
        <v>11.5116312204501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-0.08</v>
      </c>
      <c r="AM556" t="s">
        <v>3216</v>
      </c>
      <c r="AN556">
        <v>-4.8899999999999997</v>
      </c>
      <c r="AO556" t="s">
        <v>3216</v>
      </c>
      <c r="AP556">
        <v>4.4251088146718E-2</v>
      </c>
      <c r="AQ556">
        <f>(Table2[[#This Row],[Sharpe Ratio]]-AVERAGE(Table2[Sharpe Ratio]))/_xlfn.STDEV.P(Table2[Sharpe Ratio])</f>
        <v>-0.19037072236562821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544</v>
      </c>
      <c r="AT556">
        <f>_xlfn.RANK.AVG(Table2[[#This Row],[6M Return vs Nifty Z-Score]],Table2[6M Return vs Nifty Z-Score])</f>
        <v>567</v>
      </c>
      <c r="AU556">
        <f>_xlfn.RANK.AVG(Table2[[#This Row],[Sharpe Ratio Z-Score]],Table2[Sharpe Ratio Z-Score])</f>
        <v>400</v>
      </c>
      <c r="AV556">
        <f>(Table2[[#This Row],[Rank 1Y]]+Table2[[#This Row],[Rank 6M]]+Table2[[#This Row],[Rank Sharpe]])/3</f>
        <v>503.66666666666669</v>
      </c>
    </row>
    <row r="557" spans="1:48" x14ac:dyDescent="0.3">
      <c r="A557" t="s">
        <v>396</v>
      </c>
      <c r="B557" t="s">
        <v>397</v>
      </c>
      <c r="C557" t="s">
        <v>3165</v>
      </c>
      <c r="D557" t="s">
        <v>398</v>
      </c>
      <c r="E557">
        <v>58405.049422949996</v>
      </c>
      <c r="F557">
        <v>4597.8500000000004</v>
      </c>
      <c r="G557">
        <v>-19.379777859396601</v>
      </c>
      <c r="H557">
        <f>(Table2[[#This Row],[1Y Return vs Nifty]]-AVERAGE(Table2[1Y Return vs Nifty]))/_xlfn.STDEV.P(Table2[1Y Return vs Nifty])</f>
        <v>-0.73451937172011594</v>
      </c>
      <c r="I557">
        <v>-10.6828303539068</v>
      </c>
      <c r="J557">
        <f>(Table2[[#This Row],[1M Return vs Nifty]]-AVERAGE(Table2[1M Return vs Nifty]))/_xlfn.STDEV.P(Table2[1M Return vs Nifty])</f>
        <v>-1.5292557201300736</v>
      </c>
      <c r="K557">
        <v>-22.046934319924802</v>
      </c>
      <c r="L557">
        <f>(Table2[[#This Row],[6M Return vs Nifty]]-AVERAGE(Table2[6M Return vs Nifty]))/_xlfn.STDEV.P(Table2[6M Return vs Nifty])</f>
        <v>-0.94981472791424215</v>
      </c>
      <c r="M557">
        <v>8.1564434194688697</v>
      </c>
      <c r="N557">
        <f>(Table2[[#This Row],[1W Return vs Nifty]]-AVERAGE(Table2[1W Return vs Nifty]))/_xlfn.STDEV.P(Table2[1W Return vs Nifty])</f>
        <v>1.8866022787628716</v>
      </c>
      <c r="O557">
        <v>4650.7299999999996</v>
      </c>
      <c r="P557">
        <v>4942.2550779514004</v>
      </c>
      <c r="Q557">
        <v>4920.2860497413103</v>
      </c>
      <c r="R557">
        <v>52.026451775935101</v>
      </c>
      <c r="S557" s="1">
        <f>(Table2[[#This Row],[Close Price]]-Table2[[#This Row],[20D EMA]])/Table2[[#This Row],[20D EMA]]</f>
        <v>-1.1370258002506963E-2</v>
      </c>
      <c r="T557" s="1">
        <f>(Table2[[#This Row],[Close Price]]-Table2[[#This Row],[50D EMA]])/Table2[[#This Row],[50D EMA]]</f>
        <v>-6.9685815992758984E-2</v>
      </c>
      <c r="U557" s="1">
        <f>(Table2[[#This Row],[Close Price]]-Table2[[#This Row],[200D EMA]])/Table2[[#This Row],[200D EMA]]</f>
        <v>-6.553197242633127E-2</v>
      </c>
      <c r="V557">
        <v>1.59622892995874</v>
      </c>
      <c r="W557">
        <v>4552.3999999999996</v>
      </c>
      <c r="X557">
        <v>4640</v>
      </c>
      <c r="Y557">
        <v>4162.6000000000004</v>
      </c>
      <c r="Z557">
        <v>4750</v>
      </c>
      <c r="AA557">
        <v>4162.6000000000004</v>
      </c>
      <c r="AB557">
        <v>4750</v>
      </c>
      <c r="AC557" s="1">
        <f>(Table2[[#This Row],[Close Price]]/Table2[[#This Row],[Day Low]])-1</f>
        <v>9.9837448378878868E-3</v>
      </c>
      <c r="AD557" s="1">
        <f>(Table2[[#This Row],[Day High]]/Table2[[#This Row],[Close Price]])-1</f>
        <v>9.1673282077491258E-3</v>
      </c>
      <c r="AE557" s="1">
        <f>(Table2[[#This Row],[Close Price]]/Table2[[#This Row],[Current Week Low]])-1</f>
        <v>0.10456205256330176</v>
      </c>
      <c r="AF557" s="1">
        <f>(Table2[[#This Row],[Current Week High]]/Table2[[#This Row],[Close Price]])-1</f>
        <v>3.3091553660950179E-2</v>
      </c>
      <c r="AG557" s="1">
        <f>(Table2[[#This Row],[Close Price]]/Table2[[#This Row],[Current Month Low]])-1</f>
        <v>0.10456205256330176</v>
      </c>
      <c r="AH557" s="1">
        <f>(Table2[[#This Row],[Current Month High]]/Table2[[#This Row],[Close Price]])-1</f>
        <v>3.3091553660950179E-2</v>
      </c>
      <c r="AI557">
        <v>40.5004512978892</v>
      </c>
      <c r="AJ557">
        <v>27.682588169952702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-0.13</v>
      </c>
      <c r="AM557" t="s">
        <v>3216</v>
      </c>
      <c r="AN557">
        <v>0.11</v>
      </c>
      <c r="AO557" t="s">
        <v>3215</v>
      </c>
      <c r="AP557">
        <v>8.0928207150710002E-2</v>
      </c>
      <c r="AQ557">
        <f>(Table2[[#This Row],[Sharpe Ratio]]-AVERAGE(Table2[Sharpe Ratio]))/_xlfn.STDEV.P(Table2[Sharpe Ratio])</f>
        <v>0.24761918202036953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586</v>
      </c>
      <c r="AT557">
        <f>_xlfn.RANK.AVG(Table2[[#This Row],[6M Return vs Nifty Z-Score]],Table2[6M Return vs Nifty Z-Score])</f>
        <v>653</v>
      </c>
      <c r="AU557">
        <f>_xlfn.RANK.AVG(Table2[[#This Row],[Sharpe Ratio Z-Score]],Table2[Sharpe Ratio Z-Score])</f>
        <v>274</v>
      </c>
      <c r="AV557">
        <f>(Table2[[#This Row],[Rank 1Y]]+Table2[[#This Row],[Rank 6M]]+Table2[[#This Row],[Rank Sharpe]])/3</f>
        <v>504.33333333333331</v>
      </c>
    </row>
    <row r="558" spans="1:48" x14ac:dyDescent="0.3">
      <c r="A558" t="s">
        <v>604</v>
      </c>
      <c r="B558" t="s">
        <v>605</v>
      </c>
      <c r="C558" t="s">
        <v>3164</v>
      </c>
      <c r="D558" t="s">
        <v>75</v>
      </c>
      <c r="E558">
        <v>31535.4912806299</v>
      </c>
      <c r="F558">
        <v>4081.3</v>
      </c>
      <c r="G558">
        <v>-5.5094806547899298</v>
      </c>
      <c r="H558">
        <f>(Table2[[#This Row],[1Y Return vs Nifty]]-AVERAGE(Table2[1Y Return vs Nifty]))/_xlfn.STDEV.P(Table2[1Y Return vs Nifty])</f>
        <v>-0.48151570877901334</v>
      </c>
      <c r="I558">
        <v>-2.8483666441497699</v>
      </c>
      <c r="J558">
        <f>(Table2[[#This Row],[1M Return vs Nifty]]-AVERAGE(Table2[1M Return vs Nifty]))/_xlfn.STDEV.P(Table2[1M Return vs Nifty])</f>
        <v>-0.76800335031016898</v>
      </c>
      <c r="K558">
        <v>-4.8692397837430601</v>
      </c>
      <c r="L558">
        <f>(Table2[[#This Row],[6M Return vs Nifty]]-AVERAGE(Table2[6M Return vs Nifty]))/_xlfn.STDEV.P(Table2[6M Return vs Nifty])</f>
        <v>-0.38461662140781044</v>
      </c>
      <c r="M558">
        <v>-5.2156787749836804</v>
      </c>
      <c r="N558">
        <f>(Table2[[#This Row],[1W Return vs Nifty]]-AVERAGE(Table2[1W Return vs Nifty]))/_xlfn.STDEV.P(Table2[1W Return vs Nifty])</f>
        <v>-1.5522658606147504</v>
      </c>
      <c r="O558">
        <v>4251.22</v>
      </c>
      <c r="P558">
        <v>4346.8899509104403</v>
      </c>
      <c r="Q558">
        <v>4197.5666292817004</v>
      </c>
      <c r="R558">
        <v>31.515901553208199</v>
      </c>
      <c r="S558" s="1">
        <f>(Table2[[#This Row],[Close Price]]-Table2[[#This Row],[20D EMA]])/Table2[[#This Row],[20D EMA]]</f>
        <v>-3.9969702814721439E-2</v>
      </c>
      <c r="T558" s="1">
        <f>(Table2[[#This Row],[Close Price]]-Table2[[#This Row],[50D EMA]])/Table2[[#This Row],[50D EMA]]</f>
        <v>-6.1098843980352736E-2</v>
      </c>
      <c r="U558" s="1">
        <f>(Table2[[#This Row],[Close Price]]-Table2[[#This Row],[200D EMA]])/Table2[[#This Row],[200D EMA]]</f>
        <v>-2.7698578617106107E-2</v>
      </c>
      <c r="V558">
        <v>0.91683667897250298</v>
      </c>
      <c r="W558">
        <v>4053.95</v>
      </c>
      <c r="X558">
        <v>4100</v>
      </c>
      <c r="Y558">
        <v>4053.95</v>
      </c>
      <c r="Z558">
        <v>4335.95</v>
      </c>
      <c r="AA558">
        <v>4053.95</v>
      </c>
      <c r="AB558">
        <v>4350</v>
      </c>
      <c r="AC558" s="1">
        <f>(Table2[[#This Row],[Close Price]]/Table2[[#This Row],[Day Low]])-1</f>
        <v>6.7465064936667041E-3</v>
      </c>
      <c r="AD558" s="1">
        <f>(Table2[[#This Row],[Day High]]/Table2[[#This Row],[Close Price]])-1</f>
        <v>4.581873422683902E-3</v>
      </c>
      <c r="AE558" s="1">
        <f>(Table2[[#This Row],[Close Price]]/Table2[[#This Row],[Current Week Low]])-1</f>
        <v>6.7465064936667041E-3</v>
      </c>
      <c r="AF558" s="1">
        <f>(Table2[[#This Row],[Current Week High]]/Table2[[#This Row],[Close Price]])-1</f>
        <v>6.2394335138313606E-2</v>
      </c>
      <c r="AG558" s="1">
        <f>(Table2[[#This Row],[Close Price]]/Table2[[#This Row],[Current Month Low]])-1</f>
        <v>6.7465064936667041E-3</v>
      </c>
      <c r="AH558" s="1">
        <f>(Table2[[#This Row],[Current Month High]]/Table2[[#This Row],[Close Price]])-1</f>
        <v>6.5836865704554937E-2</v>
      </c>
      <c r="AI558">
        <v>19.949525886359702</v>
      </c>
      <c r="AJ558">
        <v>21.592110947252301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-0.01</v>
      </c>
      <c r="AM558" t="s">
        <v>3216</v>
      </c>
      <c r="AN558">
        <v>-3.44</v>
      </c>
      <c r="AO558" t="s">
        <v>3216</v>
      </c>
      <c r="AP558">
        <v>-9.1283279371939998E-3</v>
      </c>
      <c r="AQ558">
        <f>(Table2[[#This Row],[Sharpe Ratio]]-AVERAGE(Table2[Sharpe Ratio]))/_xlfn.STDEV.P(Table2[Sharpe Ratio])</f>
        <v>-0.82781570118821035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490</v>
      </c>
      <c r="AT558">
        <f>_xlfn.RANK.AVG(Table2[[#This Row],[6M Return vs Nifty Z-Score]],Table2[6M Return vs Nifty Z-Score])</f>
        <v>440</v>
      </c>
      <c r="AU558">
        <f>_xlfn.RANK.AVG(Table2[[#This Row],[Sharpe Ratio Z-Score]],Table2[Sharpe Ratio Z-Score])</f>
        <v>585</v>
      </c>
      <c r="AV558">
        <f>(Table2[[#This Row],[Rank 1Y]]+Table2[[#This Row],[Rank 6M]]+Table2[[#This Row],[Rank Sharpe]])/3</f>
        <v>505</v>
      </c>
    </row>
    <row r="559" spans="1:48" x14ac:dyDescent="0.3">
      <c r="A559" t="s">
        <v>1555</v>
      </c>
      <c r="B559" t="s">
        <v>1556</v>
      </c>
      <c r="C559" t="s">
        <v>3168</v>
      </c>
      <c r="D559" t="s">
        <v>1557</v>
      </c>
      <c r="E559">
        <v>6351.35141991</v>
      </c>
      <c r="F559">
        <v>465.9</v>
      </c>
      <c r="G559">
        <v>-4.6397230766302897</v>
      </c>
      <c r="H559">
        <f>(Table2[[#This Row],[1Y Return vs Nifty]]-AVERAGE(Table2[1Y Return vs Nifty]))/_xlfn.STDEV.P(Table2[1Y Return vs Nifty])</f>
        <v>-0.46565073848320115</v>
      </c>
      <c r="I559">
        <v>0.35518126909457698</v>
      </c>
      <c r="J559">
        <f>(Table2[[#This Row],[1M Return vs Nifty]]-AVERAGE(Table2[1M Return vs Nifty]))/_xlfn.STDEV.P(Table2[1M Return vs Nifty])</f>
        <v>-0.45672378719831169</v>
      </c>
      <c r="K559">
        <v>-8.3186630861984092</v>
      </c>
      <c r="L559">
        <f>(Table2[[#This Row],[6M Return vs Nifty]]-AVERAGE(Table2[6M Return vs Nifty]))/_xlfn.STDEV.P(Table2[6M Return vs Nifty])</f>
        <v>-0.49811308130703769</v>
      </c>
      <c r="M559">
        <v>6.41280487048836</v>
      </c>
      <c r="N559">
        <f>(Table2[[#This Row],[1W Return vs Nifty]]-AVERAGE(Table2[1W Return vs Nifty]))/_xlfn.STDEV.P(Table2[1W Return vs Nifty])</f>
        <v>1.4381960373685765</v>
      </c>
      <c r="O559">
        <v>459.49</v>
      </c>
      <c r="P559">
        <v>474.08720867032099</v>
      </c>
      <c r="Q559">
        <v>464.44262794988902</v>
      </c>
      <c r="R559">
        <v>61.906812633692702</v>
      </c>
      <c r="S559" s="1">
        <f>(Table2[[#This Row],[Close Price]]-Table2[[#This Row],[20D EMA]])/Table2[[#This Row],[20D EMA]]</f>
        <v>1.3950249189318522E-2</v>
      </c>
      <c r="T559" s="1">
        <f>(Table2[[#This Row],[Close Price]]-Table2[[#This Row],[50D EMA]])/Table2[[#This Row],[50D EMA]]</f>
        <v>-1.7269414826195779E-2</v>
      </c>
      <c r="U559" s="1">
        <f>(Table2[[#This Row],[Close Price]]-Table2[[#This Row],[200D EMA]])/Table2[[#This Row],[200D EMA]]</f>
        <v>3.1378946772047914E-3</v>
      </c>
      <c r="V559">
        <v>0.76356514423105004</v>
      </c>
      <c r="W559">
        <v>460.2</v>
      </c>
      <c r="X559">
        <v>469.55</v>
      </c>
      <c r="Y559">
        <v>428</v>
      </c>
      <c r="Z559">
        <v>469.55</v>
      </c>
      <c r="AA559">
        <v>428</v>
      </c>
      <c r="AB559">
        <v>469.55</v>
      </c>
      <c r="AC559" s="1">
        <f>(Table2[[#This Row],[Close Price]]/Table2[[#This Row],[Day Low]])-1</f>
        <v>1.2385919165580184E-2</v>
      </c>
      <c r="AD559" s="1">
        <f>(Table2[[#This Row],[Day High]]/Table2[[#This Row],[Close Price]])-1</f>
        <v>7.8342992058382244E-3</v>
      </c>
      <c r="AE559" s="1">
        <f>(Table2[[#This Row],[Close Price]]/Table2[[#This Row],[Current Week Low]])-1</f>
        <v>8.8551401869158886E-2</v>
      </c>
      <c r="AF559" s="1">
        <f>(Table2[[#This Row],[Current Week High]]/Table2[[#This Row],[Close Price]])-1</f>
        <v>7.8342992058382244E-3</v>
      </c>
      <c r="AG559" s="1">
        <f>(Table2[[#This Row],[Close Price]]/Table2[[#This Row],[Current Month Low]])-1</f>
        <v>8.8551401869158886E-2</v>
      </c>
      <c r="AH559" s="1">
        <f>(Table2[[#This Row],[Current Month High]]/Table2[[#This Row],[Close Price]])-1</f>
        <v>7.8342992058382244E-3</v>
      </c>
      <c r="AI559">
        <v>23.824855119124202</v>
      </c>
      <c r="AJ559">
        <v>26.260162601626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-0.02</v>
      </c>
      <c r="AM559" t="s">
        <v>3216</v>
      </c>
      <c r="AN559">
        <v>1.26</v>
      </c>
      <c r="AO559" t="s">
        <v>3215</v>
      </c>
      <c r="AQ559">
        <f>(Table2[[#This Row],[Sharpe Ratio]]-AVERAGE(Table2[Sharpe Ratio]))/_xlfn.STDEV.P(Table2[Sharpe Ratio])</f>
        <v>-0.71880726243977788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484</v>
      </c>
      <c r="AT559">
        <f>_xlfn.RANK.AVG(Table2[[#This Row],[6M Return vs Nifty Z-Score]],Table2[6M Return vs Nifty Z-Score])</f>
        <v>491</v>
      </c>
      <c r="AU559">
        <f>_xlfn.RANK.AVG(Table2[[#This Row],[Sharpe Ratio Z-Score]],Table2[Sharpe Ratio Z-Score])</f>
        <v>541.5</v>
      </c>
      <c r="AV559">
        <f>(Table2[[#This Row],[Rank 1Y]]+Table2[[#This Row],[Rank 6M]]+Table2[[#This Row],[Rank Sharpe]])/3</f>
        <v>505.5</v>
      </c>
    </row>
    <row r="560" spans="1:48" x14ac:dyDescent="0.3">
      <c r="A560" t="s">
        <v>1217</v>
      </c>
      <c r="B560" t="s">
        <v>1218</v>
      </c>
      <c r="C560" t="s">
        <v>3168</v>
      </c>
      <c r="D560" t="s">
        <v>243</v>
      </c>
      <c r="E560">
        <v>9631.5260309719997</v>
      </c>
      <c r="F560">
        <v>121.64</v>
      </c>
      <c r="G560">
        <v>-20.6733710166226</v>
      </c>
      <c r="H560">
        <f>(Table2[[#This Row],[1Y Return vs Nifty]]-AVERAGE(Table2[1Y Return vs Nifty]))/_xlfn.STDEV.P(Table2[1Y Return vs Nifty])</f>
        <v>-0.75811539149574292</v>
      </c>
      <c r="I560">
        <v>6.8186654594822702</v>
      </c>
      <c r="J560">
        <f>(Table2[[#This Row],[1M Return vs Nifty]]-AVERAGE(Table2[1M Return vs Nifty]))/_xlfn.STDEV.P(Table2[1M Return vs Nifty])</f>
        <v>0.17131443462641019</v>
      </c>
      <c r="K560">
        <v>-28.380844151242499</v>
      </c>
      <c r="L560">
        <f>(Table2[[#This Row],[6M Return vs Nifty]]-AVERAGE(Table2[6M Return vs Nifty]))/_xlfn.STDEV.P(Table2[6M Return vs Nifty])</f>
        <v>-1.158219519133622</v>
      </c>
      <c r="M560">
        <v>-0.64139069727562703</v>
      </c>
      <c r="N560">
        <f>(Table2[[#This Row],[1W Return vs Nifty]]-AVERAGE(Table2[1W Return vs Nifty]))/_xlfn.STDEV.P(Table2[1W Return vs Nifty])</f>
        <v>-0.37591005844515102</v>
      </c>
      <c r="O560">
        <v>119.13</v>
      </c>
      <c r="P560">
        <v>123.096678592635</v>
      </c>
      <c r="Q560">
        <v>128.735638411319</v>
      </c>
      <c r="R560">
        <v>63.846897195193201</v>
      </c>
      <c r="S560" s="1">
        <f>(Table2[[#This Row],[Close Price]]-Table2[[#This Row],[20D EMA]])/Table2[[#This Row],[20D EMA]]</f>
        <v>2.1069419961386764E-2</v>
      </c>
      <c r="T560" s="1">
        <f>(Table2[[#This Row],[Close Price]]-Table2[[#This Row],[50D EMA]])/Table2[[#This Row],[50D EMA]]</f>
        <v>-1.1833614109569934E-2</v>
      </c>
      <c r="U560" s="1">
        <f>(Table2[[#This Row],[Close Price]]-Table2[[#This Row],[200D EMA]])/Table2[[#This Row],[200D EMA]]</f>
        <v>-5.5117902850242297E-2</v>
      </c>
      <c r="V560">
        <v>0.58306927006450204</v>
      </c>
      <c r="W560">
        <v>117.28</v>
      </c>
      <c r="X560">
        <v>122.87</v>
      </c>
      <c r="Y560">
        <v>115.4</v>
      </c>
      <c r="Z560">
        <v>122.87</v>
      </c>
      <c r="AA560">
        <v>115.4</v>
      </c>
      <c r="AB560">
        <v>122.87</v>
      </c>
      <c r="AC560" s="1">
        <f>(Table2[[#This Row],[Close Price]]/Table2[[#This Row],[Day Low]])-1</f>
        <v>3.7175989085948213E-2</v>
      </c>
      <c r="AD560" s="1">
        <f>(Table2[[#This Row],[Day High]]/Table2[[#This Row],[Close Price]])-1</f>
        <v>1.0111805327195134E-2</v>
      </c>
      <c r="AE560" s="1">
        <f>(Table2[[#This Row],[Close Price]]/Table2[[#This Row],[Current Week Low]])-1</f>
        <v>5.4072790294627415E-2</v>
      </c>
      <c r="AF560" s="1">
        <f>(Table2[[#This Row],[Current Week High]]/Table2[[#This Row],[Close Price]])-1</f>
        <v>1.0111805327195134E-2</v>
      </c>
      <c r="AG560" s="1">
        <f>(Table2[[#This Row],[Close Price]]/Table2[[#This Row],[Current Month Low]])-1</f>
        <v>5.4072790294627415E-2</v>
      </c>
      <c r="AH560" s="1">
        <f>(Table2[[#This Row],[Current Month High]]/Table2[[#This Row],[Close Price]])-1</f>
        <v>1.0111805327195134E-2</v>
      </c>
      <c r="AI560">
        <v>29.891483064781301</v>
      </c>
      <c r="AJ560">
        <v>8.8014311270125205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</v>
      </c>
      <c r="AM560" t="s">
        <v>3216</v>
      </c>
      <c r="AN560">
        <v>5.3</v>
      </c>
      <c r="AO560" t="s">
        <v>3215</v>
      </c>
      <c r="AP560">
        <v>9.7317592814375006E-2</v>
      </c>
      <c r="AQ560">
        <f>(Table2[[#This Row],[Sharpe Ratio]]-AVERAGE(Table2[Sharpe Ratio]))/_xlfn.STDEV.P(Table2[Sharpe Ratio])</f>
        <v>0.44333753871552245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591</v>
      </c>
      <c r="AT560">
        <f>_xlfn.RANK.AVG(Table2[[#This Row],[6M Return vs Nifty Z-Score]],Table2[6M Return vs Nifty Z-Score])</f>
        <v>694</v>
      </c>
      <c r="AU560">
        <f>_xlfn.RANK.AVG(Table2[[#This Row],[Sharpe Ratio Z-Score]],Table2[Sharpe Ratio Z-Score])</f>
        <v>233</v>
      </c>
      <c r="AV560">
        <f>(Table2[[#This Row],[Rank 1Y]]+Table2[[#This Row],[Rank 6M]]+Table2[[#This Row],[Rank Sharpe]])/3</f>
        <v>506</v>
      </c>
    </row>
    <row r="561" spans="1:48" x14ac:dyDescent="0.3">
      <c r="A561" t="s">
        <v>429</v>
      </c>
      <c r="B561" t="s">
        <v>430</v>
      </c>
      <c r="C561" t="s">
        <v>3168</v>
      </c>
      <c r="D561" t="s">
        <v>431</v>
      </c>
      <c r="E561">
        <v>52803.244603241998</v>
      </c>
      <c r="F561">
        <v>184.74</v>
      </c>
      <c r="G561">
        <v>-0.50075920230668503</v>
      </c>
      <c r="H561">
        <f>(Table2[[#This Row],[1Y Return vs Nifty]]-AVERAGE(Table2[1Y Return vs Nifty]))/_xlfn.STDEV.P(Table2[1Y Return vs Nifty])</f>
        <v>-0.39015321989816487</v>
      </c>
      <c r="I561">
        <v>1.1675153569013501</v>
      </c>
      <c r="J561">
        <f>(Table2[[#This Row],[1M Return vs Nifty]]-AVERAGE(Table2[1M Return vs Nifty]))/_xlfn.STDEV.P(Table2[1M Return vs Nifty])</f>
        <v>-0.37779161362039942</v>
      </c>
      <c r="K561">
        <v>-0.14581529667446999</v>
      </c>
      <c r="L561">
        <f>(Table2[[#This Row],[6M Return vs Nifty]]-AVERAGE(Table2[6M Return vs Nifty]))/_xlfn.STDEV.P(Table2[6M Return vs Nifty])</f>
        <v>-0.22920166914549739</v>
      </c>
      <c r="M561">
        <v>5.1321399018327103</v>
      </c>
      <c r="N561">
        <f>(Table2[[#This Row],[1W Return vs Nifty]]-AVERAGE(Table2[1W Return vs Nifty]))/_xlfn.STDEV.P(Table2[1W Return vs Nifty])</f>
        <v>1.108851308545056</v>
      </c>
      <c r="O561">
        <v>185.17</v>
      </c>
      <c r="P561">
        <v>189.58774805061901</v>
      </c>
      <c r="Q561">
        <v>181.37271282310701</v>
      </c>
      <c r="R561">
        <v>51.317579045613599</v>
      </c>
      <c r="S561" s="1">
        <f>(Table2[[#This Row],[Close Price]]-Table2[[#This Row],[20D EMA]])/Table2[[#This Row],[20D EMA]]</f>
        <v>-2.3221904196142917E-3</v>
      </c>
      <c r="T561" s="1">
        <f>(Table2[[#This Row],[Close Price]]-Table2[[#This Row],[50D EMA]])/Table2[[#This Row],[50D EMA]]</f>
        <v>-2.5569943735629361E-2</v>
      </c>
      <c r="U561" s="1">
        <f>(Table2[[#This Row],[Close Price]]-Table2[[#This Row],[200D EMA]])/Table2[[#This Row],[200D EMA]]</f>
        <v>1.856556658650808E-2</v>
      </c>
      <c r="V561">
        <v>0.380123749774538</v>
      </c>
      <c r="W561">
        <v>183.99</v>
      </c>
      <c r="X561">
        <v>192.24</v>
      </c>
      <c r="Y561">
        <v>179.55</v>
      </c>
      <c r="Z561">
        <v>194</v>
      </c>
      <c r="AA561">
        <v>179.55</v>
      </c>
      <c r="AB561">
        <v>194</v>
      </c>
      <c r="AC561" s="1">
        <f>(Table2[[#This Row],[Close Price]]/Table2[[#This Row],[Day Low]])-1</f>
        <v>4.0763084950268258E-3</v>
      </c>
      <c r="AD561" s="1">
        <f>(Table2[[#This Row],[Day High]]/Table2[[#This Row],[Close Price]])-1</f>
        <v>4.0597596622280019E-2</v>
      </c>
      <c r="AE561" s="1">
        <f>(Table2[[#This Row],[Close Price]]/Table2[[#This Row],[Current Week Low]])-1</f>
        <v>2.8905597326649879E-2</v>
      </c>
      <c r="AF561" s="1">
        <f>(Table2[[#This Row],[Current Week High]]/Table2[[#This Row],[Close Price]])-1</f>
        <v>5.0124499296308356E-2</v>
      </c>
      <c r="AG561" s="1">
        <f>(Table2[[#This Row],[Close Price]]/Table2[[#This Row],[Current Month Low]])-1</f>
        <v>2.8905597326649879E-2</v>
      </c>
      <c r="AH561" s="1">
        <f>(Table2[[#This Row],[Current Month High]]/Table2[[#This Row],[Close Price]])-1</f>
        <v>5.0124499296308356E-2</v>
      </c>
      <c r="AI561">
        <v>24.391036050665701</v>
      </c>
      <c r="AJ561">
        <v>32.145922746781103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-0.13</v>
      </c>
      <c r="AM561" t="s">
        <v>3216</v>
      </c>
      <c r="AN561">
        <v>3.01</v>
      </c>
      <c r="AO561" t="s">
        <v>3215</v>
      </c>
      <c r="AP561">
        <v>-7.6473781032915994E-2</v>
      </c>
      <c r="AQ561">
        <f>(Table2[[#This Row],[Sharpe Ratio]]-AVERAGE(Table2[Sharpe Ratio]))/_xlfn.STDEV.P(Table2[Sharpe Ratio])</f>
        <v>-1.6320399522537454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449</v>
      </c>
      <c r="AT561">
        <f>_xlfn.RANK.AVG(Table2[[#This Row],[6M Return vs Nifty Z-Score]],Table2[6M Return vs Nifty Z-Score])</f>
        <v>387</v>
      </c>
      <c r="AU561">
        <f>_xlfn.RANK.AVG(Table2[[#This Row],[Sharpe Ratio Z-Score]],Table2[Sharpe Ratio Z-Score])</f>
        <v>699</v>
      </c>
      <c r="AV561">
        <f>(Table2[[#This Row],[Rank 1Y]]+Table2[[#This Row],[Rank 6M]]+Table2[[#This Row],[Rank Sharpe]])/3</f>
        <v>511.66666666666669</v>
      </c>
    </row>
    <row r="562" spans="1:48" x14ac:dyDescent="0.3">
      <c r="A562" t="s">
        <v>1667</v>
      </c>
      <c r="B562" t="s">
        <v>1668</v>
      </c>
      <c r="C562" t="s">
        <v>3161</v>
      </c>
      <c r="D562" t="s">
        <v>970</v>
      </c>
      <c r="E562">
        <v>5344.1342273339997</v>
      </c>
      <c r="F562">
        <v>180.54</v>
      </c>
      <c r="G562">
        <v>-0.60510576016300899</v>
      </c>
      <c r="H562">
        <f>(Table2[[#This Row],[1Y Return vs Nifty]]-AVERAGE(Table2[1Y Return vs Nifty]))/_xlfn.STDEV.P(Table2[1Y Return vs Nifty])</f>
        <v>-0.39205657214530903</v>
      </c>
      <c r="I562">
        <v>3.58180344379771</v>
      </c>
      <c r="J562">
        <f>(Table2[[#This Row],[1M Return vs Nifty]]-AVERAGE(Table2[1M Return vs Nifty]))/_xlfn.STDEV.P(Table2[1M Return vs Nifty])</f>
        <v>-0.14320216427635285</v>
      </c>
      <c r="K562">
        <v>-26.527961219830701</v>
      </c>
      <c r="L562">
        <f>(Table2[[#This Row],[6M Return vs Nifty]]-AVERAGE(Table2[6M Return vs Nifty]))/_xlfn.STDEV.P(Table2[6M Return vs Nifty])</f>
        <v>-1.0972540663945365</v>
      </c>
      <c r="M562">
        <v>0.22482926247593699</v>
      </c>
      <c r="N562">
        <f>(Table2[[#This Row],[1W Return vs Nifty]]-AVERAGE(Table2[1W Return vs Nifty]))/_xlfn.STDEV.P(Table2[1W Return vs Nifty])</f>
        <v>-0.15314689655014627</v>
      </c>
      <c r="O562">
        <v>185.12</v>
      </c>
      <c r="P562">
        <v>194.800724105119</v>
      </c>
      <c r="Q562">
        <v>196.858833619168</v>
      </c>
      <c r="R562">
        <v>44.760089583203197</v>
      </c>
      <c r="S562" s="1">
        <f>(Table2[[#This Row],[Close Price]]-Table2[[#This Row],[20D EMA]])/Table2[[#This Row],[20D EMA]]</f>
        <v>-2.474070872947284E-2</v>
      </c>
      <c r="T562" s="1">
        <f>(Table2[[#This Row],[Close Price]]-Table2[[#This Row],[50D EMA]])/Table2[[#This Row],[50D EMA]]</f>
        <v>-7.320673047099964E-2</v>
      </c>
      <c r="U562" s="1">
        <f>(Table2[[#This Row],[Close Price]]-Table2[[#This Row],[200D EMA]])/Table2[[#This Row],[200D EMA]]</f>
        <v>-8.2896120631993073E-2</v>
      </c>
      <c r="V562">
        <v>0.58125620783019905</v>
      </c>
      <c r="W562">
        <v>180.05</v>
      </c>
      <c r="X562">
        <v>185.5</v>
      </c>
      <c r="Y562">
        <v>176.8</v>
      </c>
      <c r="Z562">
        <v>189.78</v>
      </c>
      <c r="AA562">
        <v>176.8</v>
      </c>
      <c r="AB562">
        <v>189.78</v>
      </c>
      <c r="AC562" s="1">
        <f>(Table2[[#This Row],[Close Price]]/Table2[[#This Row],[Day Low]])-1</f>
        <v>2.7214662593721961E-3</v>
      </c>
      <c r="AD562" s="1">
        <f>(Table2[[#This Row],[Day High]]/Table2[[#This Row],[Close Price]])-1</f>
        <v>2.747313614711433E-2</v>
      </c>
      <c r="AE562" s="1">
        <f>(Table2[[#This Row],[Close Price]]/Table2[[#This Row],[Current Week Low]])-1</f>
        <v>2.1153846153846079E-2</v>
      </c>
      <c r="AF562" s="1">
        <f>(Table2[[#This Row],[Current Week High]]/Table2[[#This Row],[Close Price]])-1</f>
        <v>5.1179793951478869E-2</v>
      </c>
      <c r="AG562" s="1">
        <f>(Table2[[#This Row],[Close Price]]/Table2[[#This Row],[Current Month Low]])-1</f>
        <v>2.1153846153846079E-2</v>
      </c>
      <c r="AH562" s="1">
        <f>(Table2[[#This Row],[Current Month High]]/Table2[[#This Row],[Close Price]])-1</f>
        <v>5.1179793951478869E-2</v>
      </c>
      <c r="AI562">
        <v>41.021380303533803</v>
      </c>
      <c r="AJ562">
        <v>26.4728546409807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-0.02</v>
      </c>
      <c r="AM562" t="s">
        <v>3216</v>
      </c>
      <c r="AN562">
        <v>4.6900000000000004</v>
      </c>
      <c r="AO562" t="s">
        <v>3215</v>
      </c>
      <c r="AP562">
        <v>4.3112997062392001E-2</v>
      </c>
      <c r="AQ562">
        <f>(Table2[[#This Row],[Sharpe Ratio]]-AVERAGE(Table2[Sharpe Ratio]))/_xlfn.STDEV.P(Table2[Sharpe Ratio])</f>
        <v>-0.20396155007355821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450</v>
      </c>
      <c r="AT562">
        <f>_xlfn.RANK.AVG(Table2[[#This Row],[6M Return vs Nifty Z-Score]],Table2[6M Return vs Nifty Z-Score])</f>
        <v>687</v>
      </c>
      <c r="AU562">
        <f>_xlfn.RANK.AVG(Table2[[#This Row],[Sharpe Ratio Z-Score]],Table2[Sharpe Ratio Z-Score])</f>
        <v>402</v>
      </c>
      <c r="AV562">
        <f>(Table2[[#This Row],[Rank 1Y]]+Table2[[#This Row],[Rank 6M]]+Table2[[#This Row],[Rank Sharpe]])/3</f>
        <v>513</v>
      </c>
    </row>
    <row r="563" spans="1:48" x14ac:dyDescent="0.3">
      <c r="A563" t="s">
        <v>500</v>
      </c>
      <c r="B563" t="s">
        <v>501</v>
      </c>
      <c r="C563" t="s">
        <v>3165</v>
      </c>
      <c r="D563" t="s">
        <v>468</v>
      </c>
      <c r="E563">
        <v>42203.160447479997</v>
      </c>
      <c r="F563">
        <v>1520.7</v>
      </c>
      <c r="G563">
        <v>-29.652338080857199</v>
      </c>
      <c r="H563">
        <f>(Table2[[#This Row],[1Y Return vs Nifty]]-AVERAGE(Table2[1Y Return vs Nifty]))/_xlfn.STDEV.P(Table2[1Y Return vs Nifty])</f>
        <v>-0.92189786300070686</v>
      </c>
      <c r="I563">
        <v>1.9684337821562199</v>
      </c>
      <c r="J563">
        <f>(Table2[[#This Row],[1M Return vs Nifty]]-AVERAGE(Table2[1M Return vs Nifty]))/_xlfn.STDEV.P(Table2[1M Return vs Nifty])</f>
        <v>-0.29996866723309595</v>
      </c>
      <c r="K563">
        <v>-10.9727497121801</v>
      </c>
      <c r="L563">
        <f>(Table2[[#This Row],[6M Return vs Nifty]]-AVERAGE(Table2[6M Return vs Nifty]))/_xlfn.STDEV.P(Table2[6M Return vs Nifty])</f>
        <v>-0.58544055894667302</v>
      </c>
      <c r="M563">
        <v>-0.450790869758947</v>
      </c>
      <c r="N563">
        <f>(Table2[[#This Row],[1W Return vs Nifty]]-AVERAGE(Table2[1W Return vs Nifty]))/_xlfn.STDEV.P(Table2[1W Return vs Nifty])</f>
        <v>-0.3268940784319041</v>
      </c>
      <c r="O563">
        <v>1520.59</v>
      </c>
      <c r="P563">
        <v>1511.14995816791</v>
      </c>
      <c r="Q563">
        <v>1508.7666610323599</v>
      </c>
      <c r="R563">
        <v>50.028878185824297</v>
      </c>
      <c r="S563" s="1">
        <f>(Table2[[#This Row],[Close Price]]-Table2[[#This Row],[20D EMA]])/Table2[[#This Row],[20D EMA]]</f>
        <v>7.2340341578023884E-5</v>
      </c>
      <c r="T563" s="1">
        <f>(Table2[[#This Row],[Close Price]]-Table2[[#This Row],[50D EMA]])/Table2[[#This Row],[50D EMA]]</f>
        <v>6.3197181593204459E-3</v>
      </c>
      <c r="U563" s="1">
        <f>(Table2[[#This Row],[Close Price]]-Table2[[#This Row],[200D EMA]])/Table2[[#This Row],[200D EMA]]</f>
        <v>7.909333680182748E-3</v>
      </c>
      <c r="V563">
        <v>0.97278192902928695</v>
      </c>
      <c r="W563">
        <v>1481.75</v>
      </c>
      <c r="X563">
        <v>1539.5</v>
      </c>
      <c r="Y563">
        <v>1481.75</v>
      </c>
      <c r="Z563">
        <v>1556.7</v>
      </c>
      <c r="AA563">
        <v>1481.75</v>
      </c>
      <c r="AB563">
        <v>1556.7</v>
      </c>
      <c r="AC563" s="1">
        <f>(Table2[[#This Row],[Close Price]]/Table2[[#This Row],[Day Low]])-1</f>
        <v>2.628648557448976E-2</v>
      </c>
      <c r="AD563" s="1">
        <f>(Table2[[#This Row],[Day High]]/Table2[[#This Row],[Close Price]])-1</f>
        <v>1.2362727691194841E-2</v>
      </c>
      <c r="AE563" s="1">
        <f>(Table2[[#This Row],[Close Price]]/Table2[[#This Row],[Current Week Low]])-1</f>
        <v>2.628648557448976E-2</v>
      </c>
      <c r="AF563" s="1">
        <f>(Table2[[#This Row],[Current Week High]]/Table2[[#This Row],[Close Price]])-1</f>
        <v>2.3673308344841271E-2</v>
      </c>
      <c r="AG563" s="1">
        <f>(Table2[[#This Row],[Close Price]]/Table2[[#This Row],[Current Month Low]])-1</f>
        <v>2.628648557448976E-2</v>
      </c>
      <c r="AH563" s="1">
        <f>(Table2[[#This Row],[Current Month High]]/Table2[[#This Row],[Close Price]])-1</f>
        <v>2.3673308344841271E-2</v>
      </c>
      <c r="AI563">
        <v>16.656802788189601</v>
      </c>
      <c r="AJ563">
        <v>16.528735632183899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0.08</v>
      </c>
      <c r="AM563" t="s">
        <v>3215</v>
      </c>
      <c r="AN563">
        <v>2.27</v>
      </c>
      <c r="AO563" t="s">
        <v>3215</v>
      </c>
      <c r="AP563">
        <v>5.5468820019137E-2</v>
      </c>
      <c r="AQ563">
        <f>(Table2[[#This Row],[Sharpe Ratio]]-AVERAGE(Table2[Sharpe Ratio]))/_xlfn.STDEV.P(Table2[Sharpe Ratio])</f>
        <v>-5.6411091847926149E-2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-2.1906122594603064</v>
      </c>
      <c r="AS563">
        <f>_xlfn.RANK.AVG(Table2[[#This Row],[1Y Return vs Nifty Z-Score]],Table2[1Y Return vs Nifty Z-Score])</f>
        <v>639</v>
      </c>
      <c r="AT563">
        <f>_xlfn.RANK.AVG(Table2[[#This Row],[6M Return vs Nifty Z-Score]],Table2[6M Return vs Nifty Z-Score])</f>
        <v>533</v>
      </c>
      <c r="AU563">
        <f>_xlfn.RANK.AVG(Table2[[#This Row],[Sharpe Ratio Z-Score]],Table2[Sharpe Ratio Z-Score])</f>
        <v>367</v>
      </c>
      <c r="AV563">
        <f>(Table2[[#This Row],[Rank 1Y]]+Table2[[#This Row],[Rank 6M]]+Table2[[#This Row],[Rank Sharpe]])/3</f>
        <v>513</v>
      </c>
    </row>
    <row r="564" spans="1:48" x14ac:dyDescent="0.3">
      <c r="A564" t="s">
        <v>1859</v>
      </c>
      <c r="B564" t="s">
        <v>1860</v>
      </c>
      <c r="C564" t="s">
        <v>3168</v>
      </c>
      <c r="D564" t="s">
        <v>243</v>
      </c>
      <c r="E564">
        <v>4110.8032931159996</v>
      </c>
      <c r="F564">
        <v>186.81</v>
      </c>
      <c r="G564">
        <v>-1.6984146162040701</v>
      </c>
      <c r="H564">
        <f>(Table2[[#This Row],[1Y Return vs Nifty]]-AVERAGE(Table2[1Y Return vs Nifty]))/_xlfn.STDEV.P(Table2[1Y Return vs Nifty])</f>
        <v>-0.41199926992776642</v>
      </c>
      <c r="I564">
        <v>1.93174564064888</v>
      </c>
      <c r="J564">
        <f>(Table2[[#This Row],[1M Return vs Nifty]]-AVERAGE(Table2[1M Return vs Nifty]))/_xlfn.STDEV.P(Table2[1M Return vs Nifty])</f>
        <v>-0.30353354872357602</v>
      </c>
      <c r="K564">
        <v>-11.332318447454901</v>
      </c>
      <c r="L564">
        <f>(Table2[[#This Row],[6M Return vs Nifty]]-AVERAGE(Table2[6M Return vs Nifty]))/_xlfn.STDEV.P(Table2[6M Return vs Nifty])</f>
        <v>-0.59727145790160352</v>
      </c>
      <c r="M564">
        <v>1.2446604942335699</v>
      </c>
      <c r="N564">
        <f>(Table2[[#This Row],[1W Return vs Nifty]]-AVERAGE(Table2[1W Return vs Nifty]))/_xlfn.STDEV.P(Table2[1W Return vs Nifty])</f>
        <v>0.10912001063444947</v>
      </c>
      <c r="O564">
        <v>188.93</v>
      </c>
      <c r="P564">
        <v>194.042578260905</v>
      </c>
      <c r="Q564">
        <v>190.52066236663899</v>
      </c>
      <c r="R564">
        <v>49.350992989994602</v>
      </c>
      <c r="S564" s="1">
        <f>(Table2[[#This Row],[Close Price]]-Table2[[#This Row],[20D EMA]])/Table2[[#This Row],[20D EMA]]</f>
        <v>-1.1221087175144256E-2</v>
      </c>
      <c r="T564" s="1">
        <f>(Table2[[#This Row],[Close Price]]-Table2[[#This Row],[50D EMA]])/Table2[[#This Row],[50D EMA]]</f>
        <v>-3.727315069572127E-2</v>
      </c>
      <c r="U564" s="1">
        <f>(Table2[[#This Row],[Close Price]]-Table2[[#This Row],[200D EMA]])/Table2[[#This Row],[200D EMA]]</f>
        <v>-1.9476430118105334E-2</v>
      </c>
      <c r="V564">
        <v>0.77589003812780599</v>
      </c>
      <c r="W564">
        <v>185.1</v>
      </c>
      <c r="X564">
        <v>195.92</v>
      </c>
      <c r="Y564">
        <v>180.52</v>
      </c>
      <c r="Z564">
        <v>195.92</v>
      </c>
      <c r="AA564">
        <v>180.52</v>
      </c>
      <c r="AB564">
        <v>195.92</v>
      </c>
      <c r="AC564" s="1">
        <f>(Table2[[#This Row],[Close Price]]/Table2[[#This Row],[Day Low]])-1</f>
        <v>9.2382495948135634E-3</v>
      </c>
      <c r="AD564" s="1">
        <f>(Table2[[#This Row],[Day High]]/Table2[[#This Row],[Close Price]])-1</f>
        <v>4.876612601038488E-2</v>
      </c>
      <c r="AE564" s="1">
        <f>(Table2[[#This Row],[Close Price]]/Table2[[#This Row],[Current Week Low]])-1</f>
        <v>3.4843784622202501E-2</v>
      </c>
      <c r="AF564" s="1">
        <f>(Table2[[#This Row],[Current Week High]]/Table2[[#This Row],[Close Price]])-1</f>
        <v>4.876612601038488E-2</v>
      </c>
      <c r="AG564" s="1">
        <f>(Table2[[#This Row],[Close Price]]/Table2[[#This Row],[Current Month Low]])-1</f>
        <v>3.4843784622202501E-2</v>
      </c>
      <c r="AH564" s="1">
        <f>(Table2[[#This Row],[Current Month High]]/Table2[[#This Row],[Close Price]])-1</f>
        <v>4.876612601038488E-2</v>
      </c>
      <c r="AI564">
        <v>27.3218778437985</v>
      </c>
      <c r="AJ564">
        <v>27.515358361774702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-0.13</v>
      </c>
      <c r="AM564" t="s">
        <v>3216</v>
      </c>
      <c r="AN564">
        <v>-1.36</v>
      </c>
      <c r="AO564" t="s">
        <v>3216</v>
      </c>
      <c r="AQ564">
        <f>(Table2[[#This Row],[Sharpe Ratio]]-AVERAGE(Table2[Sharpe Ratio]))/_xlfn.STDEV.P(Table2[Sharpe Ratio])</f>
        <v>-0.71880726243977788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462</v>
      </c>
      <c r="AT564">
        <f>_xlfn.RANK.AVG(Table2[[#This Row],[6M Return vs Nifty Z-Score]],Table2[6M Return vs Nifty Z-Score])</f>
        <v>537</v>
      </c>
      <c r="AU564">
        <f>_xlfn.RANK.AVG(Table2[[#This Row],[Sharpe Ratio Z-Score]],Table2[Sharpe Ratio Z-Score])</f>
        <v>541.5</v>
      </c>
      <c r="AV564">
        <f>(Table2[[#This Row],[Rank 1Y]]+Table2[[#This Row],[Rank 6M]]+Table2[[#This Row],[Rank Sharpe]])/3</f>
        <v>513.5</v>
      </c>
    </row>
    <row r="565" spans="1:48" x14ac:dyDescent="0.3">
      <c r="A565" t="s">
        <v>1298</v>
      </c>
      <c r="B565" t="s">
        <v>1299</v>
      </c>
      <c r="C565" t="s">
        <v>3169</v>
      </c>
      <c r="D565" t="s">
        <v>138</v>
      </c>
      <c r="E565">
        <v>8929.3732372529994</v>
      </c>
      <c r="F565">
        <v>165.83</v>
      </c>
      <c r="G565">
        <v>-34.728202301885098</v>
      </c>
      <c r="H565">
        <f>(Table2[[#This Row],[1Y Return vs Nifty]]-AVERAGE(Table2[1Y Return vs Nifty]))/_xlfn.STDEV.P(Table2[1Y Return vs Nifty])</f>
        <v>-1.0144850816859148</v>
      </c>
      <c r="I565">
        <v>4.1170653830719202</v>
      </c>
      <c r="J565">
        <f>(Table2[[#This Row],[1M Return vs Nifty]]-AVERAGE(Table2[1M Return vs Nifty]))/_xlfn.STDEV.P(Table2[1M Return vs Nifty])</f>
        <v>-9.1192296742034135E-2</v>
      </c>
      <c r="K565">
        <v>-27.125766073167998</v>
      </c>
      <c r="L565">
        <f>(Table2[[#This Row],[6M Return vs Nifty]]-AVERAGE(Table2[6M Return vs Nifty]))/_xlfn.STDEV.P(Table2[6M Return vs Nifty])</f>
        <v>-1.116923654211162</v>
      </c>
      <c r="M565">
        <v>4.6251250475833299</v>
      </c>
      <c r="N565">
        <f>(Table2[[#This Row],[1W Return vs Nifty]]-AVERAGE(Table2[1W Return vs Nifty]))/_xlfn.STDEV.P(Table2[1W Return vs Nifty])</f>
        <v>0.97846383502999179</v>
      </c>
      <c r="O565">
        <v>170.74</v>
      </c>
      <c r="P565">
        <v>179.93758800575799</v>
      </c>
      <c r="Q565">
        <v>191.44317399627499</v>
      </c>
      <c r="R565">
        <v>45.492927735998101</v>
      </c>
      <c r="S565" s="1">
        <f>(Table2[[#This Row],[Close Price]]-Table2[[#This Row],[20D EMA]])/Table2[[#This Row],[20D EMA]]</f>
        <v>-2.8757174651516906E-2</v>
      </c>
      <c r="T565" s="1">
        <f>(Table2[[#This Row],[Close Price]]-Table2[[#This Row],[50D EMA]])/Table2[[#This Row],[50D EMA]]</f>
        <v>-7.8402673738777323E-2</v>
      </c>
      <c r="U565" s="1">
        <f>(Table2[[#This Row],[Close Price]]-Table2[[#This Row],[200D EMA]])/Table2[[#This Row],[200D EMA]]</f>
        <v>-0.13378995689223869</v>
      </c>
      <c r="V565">
        <v>0.75636392401276498</v>
      </c>
      <c r="W565">
        <v>165.1</v>
      </c>
      <c r="X565">
        <v>172.18</v>
      </c>
      <c r="Y565">
        <v>160</v>
      </c>
      <c r="Z565">
        <v>179.4</v>
      </c>
      <c r="AA565">
        <v>160</v>
      </c>
      <c r="AB565">
        <v>179.4</v>
      </c>
      <c r="AC565" s="1">
        <f>(Table2[[#This Row],[Close Price]]/Table2[[#This Row],[Day Low]])-1</f>
        <v>4.4215626892794013E-3</v>
      </c>
      <c r="AD565" s="1">
        <f>(Table2[[#This Row],[Day High]]/Table2[[#This Row],[Close Price]])-1</f>
        <v>3.8292226979436794E-2</v>
      </c>
      <c r="AE565" s="1">
        <f>(Table2[[#This Row],[Close Price]]/Table2[[#This Row],[Current Week Low]])-1</f>
        <v>3.6437500000000123E-2</v>
      </c>
      <c r="AF565" s="1">
        <f>(Table2[[#This Row],[Current Week High]]/Table2[[#This Row],[Close Price]])-1</f>
        <v>8.183079056865461E-2</v>
      </c>
      <c r="AG565" s="1">
        <f>(Table2[[#This Row],[Close Price]]/Table2[[#This Row],[Current Month Low]])-1</f>
        <v>3.6437500000000123E-2</v>
      </c>
      <c r="AH565" s="1">
        <f>(Table2[[#This Row],[Current Month High]]/Table2[[#This Row],[Close Price]])-1</f>
        <v>8.183079056865461E-2</v>
      </c>
      <c r="AI565">
        <v>71.8024482904178</v>
      </c>
      <c r="AJ565">
        <v>6.2195746861388699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-0.14000000000000001</v>
      </c>
      <c r="AM565" t="s">
        <v>3216</v>
      </c>
      <c r="AN565">
        <v>-2.68</v>
      </c>
      <c r="AO565" t="s">
        <v>3216</v>
      </c>
      <c r="AP565">
        <v>0.11138774449833599</v>
      </c>
      <c r="AQ565">
        <f>(Table2[[#This Row],[Sharpe Ratio]]-AVERAGE(Table2[Sharpe Ratio]))/_xlfn.STDEV.P(Table2[Sharpe Ratio])</f>
        <v>0.61136012495202074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665</v>
      </c>
      <c r="AT565">
        <f>_xlfn.RANK.AVG(Table2[[#This Row],[6M Return vs Nifty Z-Score]],Table2[6M Return vs Nifty Z-Score])</f>
        <v>691</v>
      </c>
      <c r="AU565">
        <f>_xlfn.RANK.AVG(Table2[[#This Row],[Sharpe Ratio Z-Score]],Table2[Sharpe Ratio Z-Score])</f>
        <v>189</v>
      </c>
      <c r="AV565">
        <f>(Table2[[#This Row],[Rank 1Y]]+Table2[[#This Row],[Rank 6M]]+Table2[[#This Row],[Rank Sharpe]])/3</f>
        <v>515</v>
      </c>
    </row>
    <row r="566" spans="1:48" x14ac:dyDescent="0.3">
      <c r="A566" t="s">
        <v>1365</v>
      </c>
      <c r="B566" t="s">
        <v>1366</v>
      </c>
      <c r="C566" t="s">
        <v>3170</v>
      </c>
      <c r="D566" t="s">
        <v>403</v>
      </c>
      <c r="E566">
        <v>8179.5482583100002</v>
      </c>
      <c r="F566">
        <v>205.27</v>
      </c>
      <c r="G566">
        <v>-14.1914162151357</v>
      </c>
      <c r="H566">
        <f>(Table2[[#This Row],[1Y Return vs Nifty]]-AVERAGE(Table2[1Y Return vs Nifty]))/_xlfn.STDEV.P(Table2[1Y Return vs Nifty])</f>
        <v>-0.63988012345475376</v>
      </c>
      <c r="I566">
        <v>5.7719907637761203</v>
      </c>
      <c r="J566">
        <f>(Table2[[#This Row],[1M Return vs Nifty]]-AVERAGE(Table2[1M Return vs Nifty]))/_xlfn.STDEV.P(Table2[1M Return vs Nifty])</f>
        <v>6.9612056256270954E-2</v>
      </c>
      <c r="K566">
        <v>-18.481353139343099</v>
      </c>
      <c r="L566">
        <f>(Table2[[#This Row],[6M Return vs Nifty]]-AVERAGE(Table2[6M Return vs Nifty]))/_xlfn.STDEV.P(Table2[6M Return vs Nifty])</f>
        <v>-0.83249632248940697</v>
      </c>
      <c r="M566">
        <v>1.3462006566337601</v>
      </c>
      <c r="N566">
        <f>(Table2[[#This Row],[1W Return vs Nifty]]-AVERAGE(Table2[1W Return vs Nifty]))/_xlfn.STDEV.P(Table2[1W Return vs Nifty])</f>
        <v>0.13523278647268575</v>
      </c>
      <c r="O566">
        <v>208.02</v>
      </c>
      <c r="P566">
        <v>214.691953366814</v>
      </c>
      <c r="Q566">
        <v>220.92640642246599</v>
      </c>
      <c r="R566">
        <v>46.733614997764398</v>
      </c>
      <c r="S566" s="1">
        <f>(Table2[[#This Row],[Close Price]]-Table2[[#This Row],[20D EMA]])/Table2[[#This Row],[20D EMA]]</f>
        <v>-1.3219882703586193E-2</v>
      </c>
      <c r="T566" s="1">
        <f>(Table2[[#This Row],[Close Price]]-Table2[[#This Row],[50D EMA]])/Table2[[#This Row],[50D EMA]]</f>
        <v>-4.3885917562620641E-2</v>
      </c>
      <c r="U566" s="1">
        <f>(Table2[[#This Row],[Close Price]]-Table2[[#This Row],[200D EMA]])/Table2[[#This Row],[200D EMA]]</f>
        <v>-7.0867066893429892E-2</v>
      </c>
      <c r="V566">
        <v>0.70198036766584704</v>
      </c>
      <c r="W566">
        <v>204.51</v>
      </c>
      <c r="X566">
        <v>212.9</v>
      </c>
      <c r="Y566">
        <v>199.45</v>
      </c>
      <c r="Z566">
        <v>215.28</v>
      </c>
      <c r="AA566">
        <v>199.45</v>
      </c>
      <c r="AB566">
        <v>215.28</v>
      </c>
      <c r="AC566" s="1">
        <f>(Table2[[#This Row],[Close Price]]/Table2[[#This Row],[Day Low]])-1</f>
        <v>3.716199696836453E-3</v>
      </c>
      <c r="AD566" s="1">
        <f>(Table2[[#This Row],[Day High]]/Table2[[#This Row],[Close Price]])-1</f>
        <v>3.7170555853266452E-2</v>
      </c>
      <c r="AE566" s="1">
        <f>(Table2[[#This Row],[Close Price]]/Table2[[#This Row],[Current Week Low]])-1</f>
        <v>2.9180245675608063E-2</v>
      </c>
      <c r="AF566" s="1">
        <f>(Table2[[#This Row],[Current Week High]]/Table2[[#This Row],[Close Price]])-1</f>
        <v>4.8765041165294454E-2</v>
      </c>
      <c r="AG566" s="1">
        <f>(Table2[[#This Row],[Close Price]]/Table2[[#This Row],[Current Month Low]])-1</f>
        <v>2.9180245675608063E-2</v>
      </c>
      <c r="AH566" s="1">
        <f>(Table2[[#This Row],[Current Month High]]/Table2[[#This Row],[Close Price]])-1</f>
        <v>4.8765041165294454E-2</v>
      </c>
      <c r="AI566">
        <v>56.9883567983631</v>
      </c>
      <c r="AJ566">
        <v>14.611948632049099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-7.0000000000000007E-2</v>
      </c>
      <c r="AM566" t="s">
        <v>3216</v>
      </c>
      <c r="AN566">
        <v>0.98</v>
      </c>
      <c r="AO566" t="s">
        <v>3215</v>
      </c>
      <c r="AP566">
        <v>5.0897426404435002E-2</v>
      </c>
      <c r="AQ566">
        <f>(Table2[[#This Row],[Sharpe Ratio]]-AVERAGE(Table2[Sharpe Ratio]))/_xlfn.STDEV.P(Table2[Sharpe Ratio])</f>
        <v>-0.11100164602957174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547</v>
      </c>
      <c r="AT566">
        <f>_xlfn.RANK.AVG(Table2[[#This Row],[6M Return vs Nifty Z-Score]],Table2[6M Return vs Nifty Z-Score])</f>
        <v>620</v>
      </c>
      <c r="AU566">
        <f>_xlfn.RANK.AVG(Table2[[#This Row],[Sharpe Ratio Z-Score]],Table2[Sharpe Ratio Z-Score])</f>
        <v>381</v>
      </c>
      <c r="AV566">
        <f>(Table2[[#This Row],[Rank 1Y]]+Table2[[#This Row],[Rank 6M]]+Table2[[#This Row],[Rank Sharpe]])/3</f>
        <v>516</v>
      </c>
    </row>
    <row r="567" spans="1:48" x14ac:dyDescent="0.3">
      <c r="A567" t="s">
        <v>734</v>
      </c>
      <c r="B567" t="s">
        <v>735</v>
      </c>
      <c r="C567" t="s">
        <v>3156</v>
      </c>
      <c r="D567" t="s">
        <v>387</v>
      </c>
      <c r="E567">
        <v>23524.51706011</v>
      </c>
      <c r="F567">
        <v>1047.6500000000001</v>
      </c>
      <c r="G567">
        <v>-18.196876450674001</v>
      </c>
      <c r="H567">
        <f>(Table2[[#This Row],[1Y Return vs Nifty]]-AVERAGE(Table2[1Y Return vs Nifty]))/_xlfn.STDEV.P(Table2[1Y Return vs Nifty])</f>
        <v>-0.71294244478839808</v>
      </c>
      <c r="I567">
        <v>9.7123382376838396</v>
      </c>
      <c r="J567">
        <f>(Table2[[#This Row],[1M Return vs Nifty]]-AVERAGE(Table2[1M Return vs Nifty]))/_xlfn.STDEV.P(Table2[1M Return vs Nifty])</f>
        <v>0.45248431957283086</v>
      </c>
      <c r="K567">
        <v>8.7604970684134198</v>
      </c>
      <c r="L567">
        <f>(Table2[[#This Row],[6M Return vs Nifty]]-AVERAGE(Table2[6M Return vs Nifty]))/_xlfn.STDEV.P(Table2[6M Return vs Nifty])</f>
        <v>6.3842946015147783E-2</v>
      </c>
      <c r="M567">
        <v>0.95274459884956597</v>
      </c>
      <c r="N567">
        <f>(Table2[[#This Row],[1W Return vs Nifty]]-AVERAGE(Table2[1W Return vs Nifty]))/_xlfn.STDEV.P(Table2[1W Return vs Nifty])</f>
        <v>3.4048884494845721E-2</v>
      </c>
      <c r="O567">
        <v>1063.28</v>
      </c>
      <c r="P567">
        <v>1050.9135933375901</v>
      </c>
      <c r="Q567">
        <v>981.70124848282501</v>
      </c>
      <c r="R567">
        <v>42.463909787708801</v>
      </c>
      <c r="S567" s="1">
        <f>(Table2[[#This Row],[Close Price]]-Table2[[#This Row],[20D EMA]])/Table2[[#This Row],[20D EMA]]</f>
        <v>-1.469979685501456E-2</v>
      </c>
      <c r="T567" s="1">
        <f>(Table2[[#This Row],[Close Price]]-Table2[[#This Row],[50D EMA]])/Table2[[#This Row],[50D EMA]]</f>
        <v>-3.105482085568218E-3</v>
      </c>
      <c r="U567" s="1">
        <f>(Table2[[#This Row],[Close Price]]-Table2[[#This Row],[200D EMA]])/Table2[[#This Row],[200D EMA]]</f>
        <v>6.7178025513460332E-2</v>
      </c>
      <c r="V567">
        <v>0.56414294545432997</v>
      </c>
      <c r="W567">
        <v>1041</v>
      </c>
      <c r="X567">
        <v>1078</v>
      </c>
      <c r="Y567">
        <v>1030.0999999999999</v>
      </c>
      <c r="Z567">
        <v>1103.5999999999999</v>
      </c>
      <c r="AA567">
        <v>1030.0999999999999</v>
      </c>
      <c r="AB567">
        <v>1103.5999999999999</v>
      </c>
      <c r="AC567" s="1">
        <f>(Table2[[#This Row],[Close Price]]/Table2[[#This Row],[Day Low]])-1</f>
        <v>6.3880883765610186E-3</v>
      </c>
      <c r="AD567" s="1">
        <f>(Table2[[#This Row],[Day High]]/Table2[[#This Row],[Close Price]])-1</f>
        <v>2.8969598625494974E-2</v>
      </c>
      <c r="AE567" s="1">
        <f>(Table2[[#This Row],[Close Price]]/Table2[[#This Row],[Current Week Low]])-1</f>
        <v>1.703718085622774E-2</v>
      </c>
      <c r="AF567" s="1">
        <f>(Table2[[#This Row],[Current Week High]]/Table2[[#This Row],[Close Price]])-1</f>
        <v>5.3405240299718271E-2</v>
      </c>
      <c r="AG567" s="1">
        <f>(Table2[[#This Row],[Close Price]]/Table2[[#This Row],[Current Month Low]])-1</f>
        <v>1.703718085622774E-2</v>
      </c>
      <c r="AH567" s="1">
        <f>(Table2[[#This Row],[Current Month High]]/Table2[[#This Row],[Close Price]])-1</f>
        <v>5.3405240299718271E-2</v>
      </c>
      <c r="AI567">
        <v>9.1776833866271801</v>
      </c>
      <c r="AJ567">
        <v>42.227803421124001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-0.02</v>
      </c>
      <c r="AM567" t="s">
        <v>3216</v>
      </c>
      <c r="AN567">
        <v>0.33</v>
      </c>
      <c r="AO567" t="s">
        <v>3215</v>
      </c>
      <c r="AP567">
        <v>-6.3899960936615E-2</v>
      </c>
      <c r="AQ567">
        <f>(Table2[[#This Row],[Sharpe Ratio]]-AVERAGE(Table2[Sharpe Ratio]))/_xlfn.STDEV.P(Table2[Sharpe Ratio])</f>
        <v>-1.4818862212274293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-1.6444525159330032</v>
      </c>
      <c r="AS567">
        <f>_xlfn.RANK.AVG(Table2[[#This Row],[1Y Return vs Nifty Z-Score]],Table2[1Y Return vs Nifty Z-Score])</f>
        <v>582</v>
      </c>
      <c r="AT567">
        <f>_xlfn.RANK.AVG(Table2[[#This Row],[6M Return vs Nifty Z-Score]],Table2[6M Return vs Nifty Z-Score])</f>
        <v>279</v>
      </c>
      <c r="AU567">
        <f>_xlfn.RANK.AVG(Table2[[#This Row],[Sharpe Ratio Z-Score]],Table2[Sharpe Ratio Z-Score])</f>
        <v>688</v>
      </c>
      <c r="AV567">
        <f>(Table2[[#This Row],[Rank 1Y]]+Table2[[#This Row],[Rank 6M]]+Table2[[#This Row],[Rank Sharpe]])/3</f>
        <v>516.33333333333337</v>
      </c>
    </row>
    <row r="568" spans="1:48" x14ac:dyDescent="0.3">
      <c r="A568" t="s">
        <v>908</v>
      </c>
      <c r="B568" t="s">
        <v>909</v>
      </c>
      <c r="C568" t="s">
        <v>3156</v>
      </c>
      <c r="D568" t="s">
        <v>569</v>
      </c>
      <c r="E568">
        <v>16906.311779399999</v>
      </c>
      <c r="F568">
        <v>338.3</v>
      </c>
      <c r="G568">
        <v>-6.9960131032253301</v>
      </c>
      <c r="H568">
        <f>(Table2[[#This Row],[1Y Return vs Nifty]]-AVERAGE(Table2[1Y Return vs Nifty]))/_xlfn.STDEV.P(Table2[1Y Return vs Nifty])</f>
        <v>-0.50863107256588669</v>
      </c>
      <c r="I568">
        <v>-3.5197065248344601</v>
      </c>
      <c r="J568">
        <f>(Table2[[#This Row],[1M Return vs Nifty]]-AVERAGE(Table2[1M Return vs Nifty]))/_xlfn.STDEV.P(Table2[1M Return vs Nifty])</f>
        <v>-0.83323552114649069</v>
      </c>
      <c r="K568">
        <v>-3.7169530356704601</v>
      </c>
      <c r="L568">
        <f>(Table2[[#This Row],[6M Return vs Nifty]]-AVERAGE(Table2[6M Return vs Nifty]))/_xlfn.STDEV.P(Table2[6M Return vs Nifty])</f>
        <v>-0.34670290214872695</v>
      </c>
      <c r="M568">
        <v>-2.5656271043475898</v>
      </c>
      <c r="N568">
        <f>(Table2[[#This Row],[1W Return vs Nifty]]-AVERAGE(Table2[1W Return vs Nifty]))/_xlfn.STDEV.P(Table2[1W Return vs Nifty])</f>
        <v>-0.87076010368743839</v>
      </c>
      <c r="O568">
        <v>350.82</v>
      </c>
      <c r="P568">
        <v>348.04181854309599</v>
      </c>
      <c r="Q568">
        <v>330.78884761993498</v>
      </c>
      <c r="R568">
        <v>35.325160949681297</v>
      </c>
      <c r="S568" s="1">
        <f>(Table2[[#This Row],[Close Price]]-Table2[[#This Row],[20D EMA]])/Table2[[#This Row],[20D EMA]]</f>
        <v>-3.5687817114189564E-2</v>
      </c>
      <c r="T568" s="1">
        <f>(Table2[[#This Row],[Close Price]]-Table2[[#This Row],[50D EMA]])/Table2[[#This Row],[50D EMA]]</f>
        <v>-2.7990367892787291E-2</v>
      </c>
      <c r="U568" s="1">
        <f>(Table2[[#This Row],[Close Price]]-Table2[[#This Row],[200D EMA]])/Table2[[#This Row],[200D EMA]]</f>
        <v>2.270678843651671E-2</v>
      </c>
      <c r="V568">
        <v>0.58182156333183199</v>
      </c>
      <c r="W568">
        <v>336.3</v>
      </c>
      <c r="X568">
        <v>346.95</v>
      </c>
      <c r="Y568">
        <v>336.3</v>
      </c>
      <c r="Z568">
        <v>359.45</v>
      </c>
      <c r="AA568">
        <v>336.3</v>
      </c>
      <c r="AB568">
        <v>359.45</v>
      </c>
      <c r="AC568" s="1">
        <f>(Table2[[#This Row],[Close Price]]/Table2[[#This Row],[Day Low]])-1</f>
        <v>5.9470710674993654E-3</v>
      </c>
      <c r="AD568" s="1">
        <f>(Table2[[#This Row],[Day High]]/Table2[[#This Row],[Close Price]])-1</f>
        <v>2.5569021578480511E-2</v>
      </c>
      <c r="AE568" s="1">
        <f>(Table2[[#This Row],[Close Price]]/Table2[[#This Row],[Current Week Low]])-1</f>
        <v>5.9470710674993654E-3</v>
      </c>
      <c r="AF568" s="1">
        <f>(Table2[[#This Row],[Current Week High]]/Table2[[#This Row],[Close Price]])-1</f>
        <v>6.2518474726573903E-2</v>
      </c>
      <c r="AG568" s="1">
        <f>(Table2[[#This Row],[Close Price]]/Table2[[#This Row],[Current Month Low]])-1</f>
        <v>5.9470710674993654E-3</v>
      </c>
      <c r="AH568" s="1">
        <f>(Table2[[#This Row],[Current Month High]]/Table2[[#This Row],[Close Price]])-1</f>
        <v>6.2518474726573903E-2</v>
      </c>
      <c r="AI568">
        <v>18.725982855453701</v>
      </c>
      <c r="AJ568">
        <v>20.156277748179701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0.04</v>
      </c>
      <c r="AM568" t="s">
        <v>3215</v>
      </c>
      <c r="AN568">
        <v>-4.82</v>
      </c>
      <c r="AO568" t="s">
        <v>3216</v>
      </c>
      <c r="AP568">
        <v>-2.7477896436458999E-2</v>
      </c>
      <c r="AQ568">
        <f>(Table2[[#This Row],[Sharpe Ratio]]-AVERAGE(Table2[Sharpe Ratio]))/_xlfn.STDEV.P(Table2[Sharpe Ratio])</f>
        <v>-1.0469421203500491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-3.6062717198985919</v>
      </c>
      <c r="AS568">
        <f>_xlfn.RANK.AVG(Table2[[#This Row],[1Y Return vs Nifty Z-Score]],Table2[1Y Return vs Nifty Z-Score])</f>
        <v>501</v>
      </c>
      <c r="AT568">
        <f>_xlfn.RANK.AVG(Table2[[#This Row],[6M Return vs Nifty Z-Score]],Table2[6M Return vs Nifty Z-Score])</f>
        <v>426</v>
      </c>
      <c r="AU568">
        <f>_xlfn.RANK.AVG(Table2[[#This Row],[Sharpe Ratio Z-Score]],Table2[Sharpe Ratio Z-Score])</f>
        <v>624</v>
      </c>
      <c r="AV568">
        <f>(Table2[[#This Row],[Rank 1Y]]+Table2[[#This Row],[Rank 6M]]+Table2[[#This Row],[Rank Sharpe]])/3</f>
        <v>517</v>
      </c>
    </row>
    <row r="569" spans="1:48" x14ac:dyDescent="0.3">
      <c r="A569" t="s">
        <v>1461</v>
      </c>
      <c r="B569" t="s">
        <v>1462</v>
      </c>
      <c r="C569" t="s">
        <v>3167</v>
      </c>
      <c r="D569" t="s">
        <v>1463</v>
      </c>
      <c r="E569">
        <v>7114.4489966399997</v>
      </c>
      <c r="F569">
        <v>266.85000000000002</v>
      </c>
      <c r="G569">
        <v>-43.613957817615898</v>
      </c>
      <c r="H569">
        <f>(Table2[[#This Row],[1Y Return vs Nifty]]-AVERAGE(Table2[1Y Return vs Nifty]))/_xlfn.STDEV.P(Table2[1Y Return vs Nifty])</f>
        <v>-1.1765673110942607</v>
      </c>
      <c r="I569">
        <v>6.7563605109012803</v>
      </c>
      <c r="J569">
        <f>(Table2[[#This Row],[1M Return vs Nifty]]-AVERAGE(Table2[1M Return vs Nifty]))/_xlfn.STDEV.P(Table2[1M Return vs Nifty])</f>
        <v>0.16526044146032828</v>
      </c>
      <c r="K569">
        <v>-15.2642515736579</v>
      </c>
      <c r="L569">
        <f>(Table2[[#This Row],[6M Return vs Nifty]]-AVERAGE(Table2[6M Return vs Nifty]))/_xlfn.STDEV.P(Table2[6M Return vs Nifty])</f>
        <v>-0.72664395041850849</v>
      </c>
      <c r="M569">
        <v>1.3487972837759501</v>
      </c>
      <c r="N569">
        <f>(Table2[[#This Row],[1W Return vs Nifty]]-AVERAGE(Table2[1W Return vs Nifty]))/_xlfn.STDEV.P(Table2[1W Return vs Nifty])</f>
        <v>0.1359005532055402</v>
      </c>
      <c r="O569">
        <v>269.87</v>
      </c>
      <c r="P569">
        <v>273.59975926342003</v>
      </c>
      <c r="Q569">
        <v>280.53045696055</v>
      </c>
      <c r="R569">
        <v>45.229293368119301</v>
      </c>
      <c r="S569" s="1">
        <f>(Table2[[#This Row],[Close Price]]-Table2[[#This Row],[20D EMA]])/Table2[[#This Row],[20D EMA]]</f>
        <v>-1.1190573238966842E-2</v>
      </c>
      <c r="T569" s="1">
        <f>(Table2[[#This Row],[Close Price]]-Table2[[#This Row],[50D EMA]])/Table2[[#This Row],[50D EMA]]</f>
        <v>-2.4670194453356151E-2</v>
      </c>
      <c r="U569" s="1">
        <f>(Table2[[#This Row],[Close Price]]-Table2[[#This Row],[200D EMA]])/Table2[[#This Row],[200D EMA]]</f>
        <v>-4.8766387467417877E-2</v>
      </c>
      <c r="V569">
        <v>0.55497537663840202</v>
      </c>
      <c r="W569">
        <v>265</v>
      </c>
      <c r="X569">
        <v>283.05</v>
      </c>
      <c r="Y569">
        <v>260.8</v>
      </c>
      <c r="Z569">
        <v>284.5</v>
      </c>
      <c r="AA569">
        <v>260.8</v>
      </c>
      <c r="AB569">
        <v>284.5</v>
      </c>
      <c r="AC569" s="1">
        <f>(Table2[[#This Row],[Close Price]]/Table2[[#This Row],[Day Low]])-1</f>
        <v>6.9811320754717965E-3</v>
      </c>
      <c r="AD569" s="1">
        <f>(Table2[[#This Row],[Day High]]/Table2[[#This Row],[Close Price]])-1</f>
        <v>6.0708263069140012E-2</v>
      </c>
      <c r="AE569" s="1">
        <f>(Table2[[#This Row],[Close Price]]/Table2[[#This Row],[Current Week Low]])-1</f>
        <v>2.319785276073616E-2</v>
      </c>
      <c r="AF569" s="1">
        <f>(Table2[[#This Row],[Current Week High]]/Table2[[#This Row],[Close Price]])-1</f>
        <v>6.6142027356192568E-2</v>
      </c>
      <c r="AG569" s="1">
        <f>(Table2[[#This Row],[Close Price]]/Table2[[#This Row],[Current Month Low]])-1</f>
        <v>2.319785276073616E-2</v>
      </c>
      <c r="AH569" s="1">
        <f>(Table2[[#This Row],[Current Month High]]/Table2[[#This Row],[Close Price]])-1</f>
        <v>6.6142027356192568E-2</v>
      </c>
      <c r="AI569">
        <v>34.8135656735993</v>
      </c>
      <c r="AJ569">
        <v>6.7186562687462503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0.05</v>
      </c>
      <c r="AM569" t="s">
        <v>3215</v>
      </c>
      <c r="AN569">
        <v>-1.95</v>
      </c>
      <c r="AO569" t="s">
        <v>3216</v>
      </c>
      <c r="AP569">
        <v>8.0017538229532004E-2</v>
      </c>
      <c r="AQ569">
        <f>(Table2[[#This Row],[Sharpe Ratio]]-AVERAGE(Table2[Sharpe Ratio]))/_xlfn.STDEV.P(Table2[Sharpe Ratio])</f>
        <v>0.23674417862463831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698</v>
      </c>
      <c r="AT569">
        <f>_xlfn.RANK.AVG(Table2[[#This Row],[6M Return vs Nifty Z-Score]],Table2[6M Return vs Nifty Z-Score])</f>
        <v>584</v>
      </c>
      <c r="AU569">
        <f>_xlfn.RANK.AVG(Table2[[#This Row],[Sharpe Ratio Z-Score]],Table2[Sharpe Ratio Z-Score])</f>
        <v>281</v>
      </c>
      <c r="AV569">
        <f>(Table2[[#This Row],[Rank 1Y]]+Table2[[#This Row],[Rank 6M]]+Table2[[#This Row],[Rank Sharpe]])/3</f>
        <v>521</v>
      </c>
    </row>
    <row r="570" spans="1:48" x14ac:dyDescent="0.3">
      <c r="A570" t="s">
        <v>379</v>
      </c>
      <c r="B570" t="s">
        <v>380</v>
      </c>
      <c r="C570" t="s">
        <v>3156</v>
      </c>
      <c r="D570" t="s">
        <v>24</v>
      </c>
      <c r="E570">
        <v>63198.373708512001</v>
      </c>
      <c r="F570">
        <v>20.16</v>
      </c>
      <c r="G570">
        <v>-11.884797556064299</v>
      </c>
      <c r="H570">
        <f>(Table2[[#This Row],[1Y Return vs Nifty]]-AVERAGE(Table2[1Y Return vs Nifty]))/_xlfn.STDEV.P(Table2[1Y Return vs Nifty])</f>
        <v>-0.59780582892849532</v>
      </c>
      <c r="I570">
        <v>1.1083570417899999</v>
      </c>
      <c r="J570">
        <f>(Table2[[#This Row],[1M Return vs Nifty]]-AVERAGE(Table2[1M Return vs Nifty]))/_xlfn.STDEV.P(Table2[1M Return vs Nifty])</f>
        <v>-0.38353985743662672</v>
      </c>
      <c r="K570">
        <v>-20.432616584353699</v>
      </c>
      <c r="L570">
        <f>(Table2[[#This Row],[6M Return vs Nifty]]-AVERAGE(Table2[6M Return vs Nifty]))/_xlfn.STDEV.P(Table2[6M Return vs Nifty])</f>
        <v>-0.8966987916910949</v>
      </c>
      <c r="M570">
        <v>1.0289510111254301</v>
      </c>
      <c r="N570">
        <f>(Table2[[#This Row],[1W Return vs Nifty]]-AVERAGE(Table2[1W Return vs Nifty]))/_xlfn.STDEV.P(Table2[1W Return vs Nifty])</f>
        <v>5.3646656589724007E-2</v>
      </c>
      <c r="O570">
        <v>20.77</v>
      </c>
      <c r="P570">
        <v>21.702756293979199</v>
      </c>
      <c r="Q570">
        <v>22.572394093313498</v>
      </c>
      <c r="R570">
        <v>39.153003597609697</v>
      </c>
      <c r="S570" s="1">
        <f>(Table2[[#This Row],[Close Price]]-Table2[[#This Row],[20D EMA]])/Table2[[#This Row],[20D EMA]]</f>
        <v>-2.9369282619162225E-2</v>
      </c>
      <c r="T570" s="1">
        <f>(Table2[[#This Row],[Close Price]]-Table2[[#This Row],[50D EMA]])/Table2[[#This Row],[50D EMA]]</f>
        <v>-7.1085730912768527E-2</v>
      </c>
      <c r="U570" s="1">
        <f>(Table2[[#This Row],[Close Price]]-Table2[[#This Row],[200D EMA]])/Table2[[#This Row],[200D EMA]]</f>
        <v>-0.10687364766629291</v>
      </c>
      <c r="V570">
        <v>0.89342681601055596</v>
      </c>
      <c r="W570">
        <v>20.07</v>
      </c>
      <c r="X570">
        <v>20.78</v>
      </c>
      <c r="Y570">
        <v>20.07</v>
      </c>
      <c r="Z570">
        <v>21.14</v>
      </c>
      <c r="AA570">
        <v>20.07</v>
      </c>
      <c r="AB570">
        <v>21.14</v>
      </c>
      <c r="AC570" s="1">
        <f>(Table2[[#This Row],[Close Price]]/Table2[[#This Row],[Day Low]])-1</f>
        <v>4.484304932735439E-3</v>
      </c>
      <c r="AD570" s="1">
        <f>(Table2[[#This Row],[Day High]]/Table2[[#This Row],[Close Price]])-1</f>
        <v>3.0753968253968367E-2</v>
      </c>
      <c r="AE570" s="1">
        <f>(Table2[[#This Row],[Close Price]]/Table2[[#This Row],[Current Week Low]])-1</f>
        <v>4.484304932735439E-3</v>
      </c>
      <c r="AF570" s="1">
        <f>(Table2[[#This Row],[Current Week High]]/Table2[[#This Row],[Close Price]])-1</f>
        <v>4.861111111111116E-2</v>
      </c>
      <c r="AG570" s="1">
        <f>(Table2[[#This Row],[Close Price]]/Table2[[#This Row],[Current Month Low]])-1</f>
        <v>4.484304932735439E-3</v>
      </c>
      <c r="AH570" s="1">
        <f>(Table2[[#This Row],[Current Month High]]/Table2[[#This Row],[Close Price]])-1</f>
        <v>4.861111111111116E-2</v>
      </c>
      <c r="AI570">
        <v>62.946428571428498</v>
      </c>
      <c r="AJ570">
        <v>19.643916913946502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-0.19</v>
      </c>
      <c r="AM570" t="s">
        <v>3216</v>
      </c>
      <c r="AN570">
        <v>0.7</v>
      </c>
      <c r="AO570" t="s">
        <v>3215</v>
      </c>
      <c r="AP570">
        <v>4.5428453898104001E-2</v>
      </c>
      <c r="AQ570">
        <f>(Table2[[#This Row],[Sharpe Ratio]]-AVERAGE(Table2[Sharpe Ratio]))/_xlfn.STDEV.P(Table2[Sharpe Ratio])</f>
        <v>-0.17631088541876289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531</v>
      </c>
      <c r="AT570">
        <f>_xlfn.RANK.AVG(Table2[[#This Row],[6M Return vs Nifty Z-Score]],Table2[6M Return vs Nifty Z-Score])</f>
        <v>640</v>
      </c>
      <c r="AU570">
        <f>_xlfn.RANK.AVG(Table2[[#This Row],[Sharpe Ratio Z-Score]],Table2[Sharpe Ratio Z-Score])</f>
        <v>395</v>
      </c>
      <c r="AV570">
        <f>(Table2[[#This Row],[Rank 1Y]]+Table2[[#This Row],[Rank 6M]]+Table2[[#This Row],[Rank Sharpe]])/3</f>
        <v>522</v>
      </c>
    </row>
    <row r="571" spans="1:48" x14ac:dyDescent="0.3">
      <c r="A571" t="s">
        <v>620</v>
      </c>
      <c r="B571" t="s">
        <v>621</v>
      </c>
      <c r="C571" t="s">
        <v>3156</v>
      </c>
      <c r="D571" t="s">
        <v>43</v>
      </c>
      <c r="E571">
        <v>30535.792000000001</v>
      </c>
      <c r="F571">
        <v>185.29</v>
      </c>
      <c r="G571">
        <v>3.8101331909252201</v>
      </c>
      <c r="H571">
        <f>(Table2[[#This Row],[1Y Return vs Nifty]]-AVERAGE(Table2[1Y Return vs Nifty]))/_xlfn.STDEV.P(Table2[1Y Return vs Nifty])</f>
        <v>-0.31151960809131984</v>
      </c>
      <c r="I571">
        <v>-2.7212756384045198</v>
      </c>
      <c r="J571">
        <f>(Table2[[#This Row],[1M Return vs Nifty]]-AVERAGE(Table2[1M Return vs Nifty]))/_xlfn.STDEV.P(Table2[1M Return vs Nifty])</f>
        <v>-0.75565428177266636</v>
      </c>
      <c r="K571">
        <v>-25.1674335880782</v>
      </c>
      <c r="L571">
        <f>(Table2[[#This Row],[6M Return vs Nifty]]-AVERAGE(Table2[6M Return vs Nifty]))/_xlfn.STDEV.P(Table2[6M Return vs Nifty])</f>
        <v>-1.0524885922095986</v>
      </c>
      <c r="M571">
        <v>-2.3072711625448599</v>
      </c>
      <c r="N571">
        <f>(Table2[[#This Row],[1W Return vs Nifty]]-AVERAGE(Table2[1W Return vs Nifty]))/_xlfn.STDEV.P(Table2[1W Return vs Nifty])</f>
        <v>-0.80431948910399687</v>
      </c>
      <c r="O571">
        <v>199.68</v>
      </c>
      <c r="P571">
        <v>216.62239591639701</v>
      </c>
      <c r="Q571">
        <v>225.83097971119099</v>
      </c>
      <c r="R571">
        <v>30.6666332235285</v>
      </c>
      <c r="S571" s="1">
        <f>(Table2[[#This Row],[Close Price]]-Table2[[#This Row],[20D EMA]])/Table2[[#This Row],[20D EMA]]</f>
        <v>-7.2065304487179557E-2</v>
      </c>
      <c r="T571" s="1">
        <f>(Table2[[#This Row],[Close Price]]-Table2[[#This Row],[50D EMA]])/Table2[[#This Row],[50D EMA]]</f>
        <v>-0.14464061199142772</v>
      </c>
      <c r="U571" s="1">
        <f>(Table2[[#This Row],[Close Price]]-Table2[[#This Row],[200D EMA]])/Table2[[#This Row],[200D EMA]]</f>
        <v>-0.17951912427177946</v>
      </c>
      <c r="V571">
        <v>0.803532582282112</v>
      </c>
      <c r="W571">
        <v>184.36</v>
      </c>
      <c r="X571">
        <v>193.98</v>
      </c>
      <c r="Y571">
        <v>184.36</v>
      </c>
      <c r="Z571">
        <v>199.5</v>
      </c>
      <c r="AA571">
        <v>184.36</v>
      </c>
      <c r="AB571">
        <v>200.62</v>
      </c>
      <c r="AC571" s="1">
        <f>(Table2[[#This Row],[Close Price]]/Table2[[#This Row],[Day Low]])-1</f>
        <v>5.0444781948359996E-3</v>
      </c>
      <c r="AD571" s="1">
        <f>(Table2[[#This Row],[Day High]]/Table2[[#This Row],[Close Price]])-1</f>
        <v>4.6899454908521765E-2</v>
      </c>
      <c r="AE571" s="1">
        <f>(Table2[[#This Row],[Close Price]]/Table2[[#This Row],[Current Week Low]])-1</f>
        <v>5.0444781948359996E-3</v>
      </c>
      <c r="AF571" s="1">
        <f>(Table2[[#This Row],[Current Week High]]/Table2[[#This Row],[Close Price]])-1</f>
        <v>7.6690593124291606E-2</v>
      </c>
      <c r="AG571" s="1">
        <f>(Table2[[#This Row],[Close Price]]/Table2[[#This Row],[Current Month Low]])-1</f>
        <v>5.0444781948359996E-3</v>
      </c>
      <c r="AH571" s="1">
        <f>(Table2[[#This Row],[Current Month High]]/Table2[[#This Row],[Close Price]])-1</f>
        <v>8.2735171892708737E-2</v>
      </c>
      <c r="AI571">
        <v>75.238814830805694</v>
      </c>
      <c r="AJ571">
        <v>39.315789473684198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-0.33</v>
      </c>
      <c r="AM571" t="s">
        <v>3216</v>
      </c>
      <c r="AN571">
        <v>-6.34</v>
      </c>
      <c r="AO571" t="s">
        <v>3216</v>
      </c>
      <c r="AP571">
        <v>1.6628971512052001E-2</v>
      </c>
      <c r="AQ571">
        <f>(Table2[[#This Row],[Sharpe Ratio]]-AVERAGE(Table2[Sharpe Ratio]))/_xlfn.STDEV.P(Table2[Sharpe Ratio])</f>
        <v>-0.52022782543960333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415</v>
      </c>
      <c r="AT571">
        <f>_xlfn.RANK.AVG(Table2[[#This Row],[6M Return vs Nifty Z-Score]],Table2[6M Return vs Nifty Z-Score])</f>
        <v>679</v>
      </c>
      <c r="AU571">
        <f>_xlfn.RANK.AVG(Table2[[#This Row],[Sharpe Ratio Z-Score]],Table2[Sharpe Ratio Z-Score])</f>
        <v>472</v>
      </c>
      <c r="AV571">
        <f>(Table2[[#This Row],[Rank 1Y]]+Table2[[#This Row],[Rank 6M]]+Table2[[#This Row],[Rank Sharpe]])/3</f>
        <v>522</v>
      </c>
    </row>
    <row r="572" spans="1:48" x14ac:dyDescent="0.3">
      <c r="A572" t="s">
        <v>1775</v>
      </c>
      <c r="B572" t="s">
        <v>1776</v>
      </c>
      <c r="C572" t="s">
        <v>3170</v>
      </c>
      <c r="D572" t="s">
        <v>477</v>
      </c>
      <c r="E572">
        <v>4527.0354334800004</v>
      </c>
      <c r="F572">
        <v>817.8</v>
      </c>
      <c r="G572">
        <v>-10.170004496704699</v>
      </c>
      <c r="H572">
        <f>(Table2[[#This Row],[1Y Return vs Nifty]]-AVERAGE(Table2[1Y Return vs Nifty]))/_xlfn.STDEV.P(Table2[1Y Return vs Nifty])</f>
        <v>-0.56652683621449174</v>
      </c>
      <c r="I572">
        <v>3.2415569105251998</v>
      </c>
      <c r="J572">
        <f>(Table2[[#This Row],[1M Return vs Nifty]]-AVERAGE(Table2[1M Return vs Nifty]))/_xlfn.STDEV.P(Table2[1M Return vs Nifty])</f>
        <v>-0.17626294410409402</v>
      </c>
      <c r="K572">
        <v>6.2861289092208601</v>
      </c>
      <c r="L572">
        <f>(Table2[[#This Row],[6M Return vs Nifty]]-AVERAGE(Table2[6M Return vs Nifty]))/_xlfn.STDEV.P(Table2[6M Return vs Nifty])</f>
        <v>-1.7571250484256288E-2</v>
      </c>
      <c r="M572">
        <v>2.1344673084575598</v>
      </c>
      <c r="N572">
        <f>(Table2[[#This Row],[1W Return vs Nifty]]-AVERAGE(Table2[1W Return vs Nifty]))/_xlfn.STDEV.P(Table2[1W Return vs Nifty])</f>
        <v>0.33794893241213098</v>
      </c>
      <c r="O572">
        <v>819.82</v>
      </c>
      <c r="P572">
        <v>843.23051121847197</v>
      </c>
      <c r="Q572">
        <v>818.19408231565001</v>
      </c>
      <c r="R572">
        <v>52.739397974000703</v>
      </c>
      <c r="S572" s="1">
        <f>(Table2[[#This Row],[Close Price]]-Table2[[#This Row],[20D EMA]])/Table2[[#This Row],[20D EMA]]</f>
        <v>-2.4639555024274784E-3</v>
      </c>
      <c r="T572" s="1">
        <f>(Table2[[#This Row],[Close Price]]-Table2[[#This Row],[50D EMA]])/Table2[[#This Row],[50D EMA]]</f>
        <v>-3.0158433405979124E-2</v>
      </c>
      <c r="U572" s="1">
        <f>(Table2[[#This Row],[Close Price]]-Table2[[#This Row],[200D EMA]])/Table2[[#This Row],[200D EMA]]</f>
        <v>-4.8164894389693267E-4</v>
      </c>
      <c r="V572">
        <v>0.37299782704338003</v>
      </c>
      <c r="W572">
        <v>811.3</v>
      </c>
      <c r="X572">
        <v>839.2</v>
      </c>
      <c r="Y572">
        <v>790.4</v>
      </c>
      <c r="Z572">
        <v>854</v>
      </c>
      <c r="AA572">
        <v>790.4</v>
      </c>
      <c r="AB572">
        <v>854</v>
      </c>
      <c r="AC572" s="1">
        <f>(Table2[[#This Row],[Close Price]]/Table2[[#This Row],[Day Low]])-1</f>
        <v>8.0118328608407285E-3</v>
      </c>
      <c r="AD572" s="1">
        <f>(Table2[[#This Row],[Day High]]/Table2[[#This Row],[Close Price]])-1</f>
        <v>2.6167767180239832E-2</v>
      </c>
      <c r="AE572" s="1">
        <f>(Table2[[#This Row],[Close Price]]/Table2[[#This Row],[Current Week Low]])-1</f>
        <v>3.4665991902834037E-2</v>
      </c>
      <c r="AF572" s="1">
        <f>(Table2[[#This Row],[Current Week High]]/Table2[[#This Row],[Close Price]])-1</f>
        <v>4.4265101491807402E-2</v>
      </c>
      <c r="AG572" s="1">
        <f>(Table2[[#This Row],[Close Price]]/Table2[[#This Row],[Current Month Low]])-1</f>
        <v>3.4665991902834037E-2</v>
      </c>
      <c r="AH572" s="1">
        <f>(Table2[[#This Row],[Current Month High]]/Table2[[#This Row],[Close Price]])-1</f>
        <v>4.4265101491807402E-2</v>
      </c>
      <c r="AI572">
        <v>18.9410613842015</v>
      </c>
      <c r="AJ572">
        <v>24.484359540299799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-0.03</v>
      </c>
      <c r="AM572" t="s">
        <v>3216</v>
      </c>
      <c r="AN572">
        <v>4.9400000000000004</v>
      </c>
      <c r="AO572" t="s">
        <v>3215</v>
      </c>
      <c r="AP572">
        <v>-0.129444079608805</v>
      </c>
      <c r="AQ572">
        <f>(Table2[[#This Row],[Sharpe Ratio]]-AVERAGE(Table2[Sharpe Ratio]))/_xlfn.STDEV.P(Table2[Sharpe Ratio])</f>
        <v>-2.264599341829197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518</v>
      </c>
      <c r="AT572">
        <f>_xlfn.RANK.AVG(Table2[[#This Row],[6M Return vs Nifty Z-Score]],Table2[6M Return vs Nifty Z-Score])</f>
        <v>315</v>
      </c>
      <c r="AU572">
        <f>_xlfn.RANK.AVG(Table2[[#This Row],[Sharpe Ratio Z-Score]],Table2[Sharpe Ratio Z-Score])</f>
        <v>734</v>
      </c>
      <c r="AV572">
        <f>(Table2[[#This Row],[Rank 1Y]]+Table2[[#This Row],[Rank 6M]]+Table2[[#This Row],[Rank Sharpe]])/3</f>
        <v>522.33333333333337</v>
      </c>
    </row>
    <row r="573" spans="1:48" x14ac:dyDescent="0.3">
      <c r="A573" t="s">
        <v>63</v>
      </c>
      <c r="B573" t="s">
        <v>64</v>
      </c>
      <c r="C573" t="s">
        <v>3162</v>
      </c>
      <c r="D573" t="s">
        <v>62</v>
      </c>
      <c r="E573">
        <v>355369.22939220001</v>
      </c>
      <c r="F573">
        <v>11303</v>
      </c>
      <c r="G573">
        <v>-14.695985719225799</v>
      </c>
      <c r="H573">
        <f>(Table2[[#This Row],[1Y Return vs Nifty]]-AVERAGE(Table2[1Y Return vs Nifty]))/_xlfn.STDEV.P(Table2[1Y Return vs Nifty])</f>
        <v>-0.64908381468501608</v>
      </c>
      <c r="I573">
        <v>-6.2848693088040797</v>
      </c>
      <c r="J573">
        <f>(Table2[[#This Row],[1M Return vs Nifty]]-AVERAGE(Table2[1M Return vs Nifty]))/_xlfn.STDEV.P(Table2[1M Return vs Nifty])</f>
        <v>-1.1019184585137454</v>
      </c>
      <c r="K573">
        <v>-18.165697276320898</v>
      </c>
      <c r="L573">
        <f>(Table2[[#This Row],[6M Return vs Nifty]]-AVERAGE(Table2[6M Return vs Nifty]))/_xlfn.STDEV.P(Table2[6M Return vs Nifty])</f>
        <v>-0.82211028985202272</v>
      </c>
      <c r="M573">
        <v>2.2538507102679</v>
      </c>
      <c r="N573">
        <f>(Table2[[#This Row],[1W Return vs Nifty]]-AVERAGE(Table2[1W Return vs Nifty]))/_xlfn.STDEV.P(Table2[1W Return vs Nifty])</f>
        <v>0.36865040005399941</v>
      </c>
      <c r="O573">
        <v>11607.37</v>
      </c>
      <c r="P573">
        <v>12015.905205061599</v>
      </c>
      <c r="Q573">
        <v>11908.2110077534</v>
      </c>
      <c r="R573">
        <v>40.456810476555802</v>
      </c>
      <c r="S573" s="1">
        <f>(Table2[[#This Row],[Close Price]]-Table2[[#This Row],[20D EMA]])/Table2[[#This Row],[20D EMA]]</f>
        <v>-2.6222133006874149E-2</v>
      </c>
      <c r="T573" s="1">
        <f>(Table2[[#This Row],[Close Price]]-Table2[[#This Row],[50D EMA]])/Table2[[#This Row],[50D EMA]]</f>
        <v>-5.9330128932882545E-2</v>
      </c>
      <c r="U573" s="1">
        <f>(Table2[[#This Row],[Close Price]]-Table2[[#This Row],[200D EMA]])/Table2[[#This Row],[200D EMA]]</f>
        <v>-5.0822999975340441E-2</v>
      </c>
      <c r="V573">
        <v>1.31293318121116</v>
      </c>
      <c r="W573">
        <v>11125.6</v>
      </c>
      <c r="X573">
        <v>11344</v>
      </c>
      <c r="Y573">
        <v>10860</v>
      </c>
      <c r="Z573">
        <v>11430</v>
      </c>
      <c r="AA573">
        <v>10860</v>
      </c>
      <c r="AB573">
        <v>11430</v>
      </c>
      <c r="AC573" s="1">
        <f>(Table2[[#This Row],[Close Price]]/Table2[[#This Row],[Day Low]])-1</f>
        <v>1.594520744948591E-2</v>
      </c>
      <c r="AD573" s="1">
        <f>(Table2[[#This Row],[Day High]]/Table2[[#This Row],[Close Price]])-1</f>
        <v>3.6273555693178139E-3</v>
      </c>
      <c r="AE573" s="1">
        <f>(Table2[[#This Row],[Close Price]]/Table2[[#This Row],[Current Week Low]])-1</f>
        <v>4.0791896869244892E-2</v>
      </c>
      <c r="AF573" s="1">
        <f>(Table2[[#This Row],[Current Week High]]/Table2[[#This Row],[Close Price]])-1</f>
        <v>1.1235955056179803E-2</v>
      </c>
      <c r="AG573" s="1">
        <f>(Table2[[#This Row],[Close Price]]/Table2[[#This Row],[Current Month Low]])-1</f>
        <v>4.0791896869244892E-2</v>
      </c>
      <c r="AH573" s="1">
        <f>(Table2[[#This Row],[Current Month High]]/Table2[[#This Row],[Close Price]])-1</f>
        <v>1.1235955056179803E-2</v>
      </c>
      <c r="AI573">
        <v>21.029815093338001</v>
      </c>
      <c r="AJ573">
        <v>16.075233757631398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-0.01</v>
      </c>
      <c r="AM573" t="s">
        <v>3216</v>
      </c>
      <c r="AN573">
        <v>-5.46</v>
      </c>
      <c r="AO573" t="s">
        <v>3216</v>
      </c>
      <c r="AP573">
        <v>4.2708371910676002E-2</v>
      </c>
      <c r="AQ573">
        <f>(Table2[[#This Row],[Sharpe Ratio]]-AVERAGE(Table2[Sharpe Ratio]))/_xlfn.STDEV.P(Table2[Sharpe Ratio])</f>
        <v>-0.20879349261225574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551</v>
      </c>
      <c r="AT573">
        <f>_xlfn.RANK.AVG(Table2[[#This Row],[6M Return vs Nifty Z-Score]],Table2[6M Return vs Nifty Z-Score])</f>
        <v>615</v>
      </c>
      <c r="AU573">
        <f>_xlfn.RANK.AVG(Table2[[#This Row],[Sharpe Ratio Z-Score]],Table2[Sharpe Ratio Z-Score])</f>
        <v>403</v>
      </c>
      <c r="AV573">
        <f>(Table2[[#This Row],[Rank 1Y]]+Table2[[#This Row],[Rank 6M]]+Table2[[#This Row],[Rank Sharpe]])/3</f>
        <v>523</v>
      </c>
    </row>
    <row r="574" spans="1:48" x14ac:dyDescent="0.3">
      <c r="A574" t="s">
        <v>1338</v>
      </c>
      <c r="B574" t="s">
        <v>1339</v>
      </c>
      <c r="C574" t="s">
        <v>3165</v>
      </c>
      <c r="D574" t="s">
        <v>246</v>
      </c>
      <c r="E574">
        <v>8388.7332291000002</v>
      </c>
      <c r="F574">
        <v>434.7</v>
      </c>
      <c r="G574">
        <v>6.5872670892110801</v>
      </c>
      <c r="H574">
        <f>(Table2[[#This Row],[1Y Return vs Nifty]]-AVERAGE(Table2[1Y Return vs Nifty]))/_xlfn.STDEV.P(Table2[1Y Return vs Nifty])</f>
        <v>-0.26086279530789469</v>
      </c>
      <c r="I574">
        <v>-76.595281810959094</v>
      </c>
      <c r="J574">
        <f>(Table2[[#This Row],[1M Return vs Nifty]]-AVERAGE(Table2[1M Return vs Nifty]))/_xlfn.STDEV.P(Table2[1M Return vs Nifty])</f>
        <v>-7.9337795945378851</v>
      </c>
      <c r="K574">
        <v>-17.807491612408601</v>
      </c>
      <c r="L574">
        <f>(Table2[[#This Row],[6M Return vs Nifty]]-AVERAGE(Table2[6M Return vs Nifty]))/_xlfn.STDEV.P(Table2[6M Return vs Nifty])</f>
        <v>-0.81032424006771275</v>
      </c>
      <c r="M574">
        <v>2.08795902893152</v>
      </c>
      <c r="N574">
        <f>(Table2[[#This Row],[1W Return vs Nifty]]-AVERAGE(Table2[1W Return vs Nifty]))/_xlfn.STDEV.P(Table2[1W Return vs Nifty])</f>
        <v>0.32598853911377201</v>
      </c>
      <c r="O574">
        <v>446.45</v>
      </c>
      <c r="P574">
        <v>446.739918458087</v>
      </c>
      <c r="Q574">
        <v>418.95150375142299</v>
      </c>
      <c r="R574">
        <v>44.156211177689201</v>
      </c>
      <c r="S574" s="1">
        <f>(Table2[[#This Row],[Close Price]]-Table2[[#This Row],[20D EMA]])/Table2[[#This Row],[20D EMA]]</f>
        <v>-2.6318736700638369E-2</v>
      </c>
      <c r="T574" s="1">
        <f>(Table2[[#This Row],[Close Price]]-Table2[[#This Row],[50D EMA]])/Table2[[#This Row],[50D EMA]]</f>
        <v>-2.6950621515181648E-2</v>
      </c>
      <c r="U574" s="1">
        <f>(Table2[[#This Row],[Close Price]]-Table2[[#This Row],[200D EMA]])/Table2[[#This Row],[200D EMA]]</f>
        <v>3.7590260704544631E-2</v>
      </c>
      <c r="V574">
        <v>0.18322135549209501</v>
      </c>
      <c r="W574">
        <v>431.95</v>
      </c>
      <c r="X574">
        <v>448.45</v>
      </c>
      <c r="Y574">
        <v>425.25</v>
      </c>
      <c r="Z574">
        <v>462</v>
      </c>
      <c r="AA574">
        <v>425.25</v>
      </c>
      <c r="AB574">
        <v>462</v>
      </c>
      <c r="AC574" s="1">
        <f>(Table2[[#This Row],[Close Price]]/Table2[[#This Row],[Day Low]])-1</f>
        <v>6.3664776015741609E-3</v>
      </c>
      <c r="AD574" s="1">
        <f>(Table2[[#This Row],[Day High]]/Table2[[#This Row],[Close Price]])-1</f>
        <v>3.1631009891879502E-2</v>
      </c>
      <c r="AE574" s="1">
        <f>(Table2[[#This Row],[Close Price]]/Table2[[#This Row],[Current Week Low]])-1</f>
        <v>2.2222222222222143E-2</v>
      </c>
      <c r="AF574" s="1">
        <f>(Table2[[#This Row],[Current Week High]]/Table2[[#This Row],[Close Price]])-1</f>
        <v>6.2801932367149815E-2</v>
      </c>
      <c r="AG574" s="1">
        <f>(Table2[[#This Row],[Close Price]]/Table2[[#This Row],[Current Month Low]])-1</f>
        <v>2.2222222222222143E-2</v>
      </c>
      <c r="AH574" s="1">
        <f>(Table2[[#This Row],[Current Month High]]/Table2[[#This Row],[Close Price]])-1</f>
        <v>6.2801932367149815E-2</v>
      </c>
      <c r="AI574">
        <v>26.2019783758914</v>
      </c>
      <c r="AJ574">
        <v>39.864864864864799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0.14000000000000001</v>
      </c>
      <c r="AM574" t="s">
        <v>3215</v>
      </c>
      <c r="AN574">
        <v>-1.72</v>
      </c>
      <c r="AO574" t="s">
        <v>3216</v>
      </c>
      <c r="AP574">
        <v>-2.0091381898700001E-3</v>
      </c>
      <c r="AQ574">
        <f>(Table2[[#This Row],[Sharpe Ratio]]-AVERAGE(Table2[Sharpe Ratio]))/_xlfn.STDEV.P(Table2[Sharpe Ratio])</f>
        <v>-0.74279993873432648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391</v>
      </c>
      <c r="AT574">
        <f>_xlfn.RANK.AVG(Table2[[#This Row],[6M Return vs Nifty Z-Score]],Table2[6M Return vs Nifty Z-Score])</f>
        <v>608</v>
      </c>
      <c r="AU574">
        <f>_xlfn.RANK.AVG(Table2[[#This Row],[Sharpe Ratio Z-Score]],Table2[Sharpe Ratio Z-Score])</f>
        <v>571</v>
      </c>
      <c r="AV574">
        <f>(Table2[[#This Row],[Rank 1Y]]+Table2[[#This Row],[Rank 6M]]+Table2[[#This Row],[Rank Sharpe]])/3</f>
        <v>523.33333333333337</v>
      </c>
    </row>
    <row r="575" spans="1:48" x14ac:dyDescent="0.3">
      <c r="A575" t="s">
        <v>902</v>
      </c>
      <c r="B575" t="s">
        <v>903</v>
      </c>
      <c r="C575" t="s">
        <v>3156</v>
      </c>
      <c r="D575" t="s">
        <v>54</v>
      </c>
      <c r="E575">
        <v>17043.259821520001</v>
      </c>
      <c r="F575">
        <v>206.6</v>
      </c>
      <c r="G575">
        <v>-15.8803718379028</v>
      </c>
      <c r="H575">
        <f>(Table2[[#This Row],[1Y Return vs Nifty]]-AVERAGE(Table2[1Y Return vs Nifty]))/_xlfn.STDEV.P(Table2[1Y Return vs Nifty])</f>
        <v>-0.67068782373698888</v>
      </c>
      <c r="I575">
        <v>8.7727019141231199</v>
      </c>
      <c r="J575">
        <f>(Table2[[#This Row],[1M Return vs Nifty]]-AVERAGE(Table2[1M Return vs Nifty]))/_xlfn.STDEV.P(Table2[1M Return vs Nifty])</f>
        <v>0.36118255284326817</v>
      </c>
      <c r="K575">
        <v>-19.7012629496522</v>
      </c>
      <c r="L575">
        <f>(Table2[[#This Row],[6M Return vs Nifty]]-AVERAGE(Table2[6M Return vs Nifty]))/_xlfn.STDEV.P(Table2[6M Return vs Nifty])</f>
        <v>-0.87263504503119149</v>
      </c>
      <c r="M575">
        <v>1.48334469500671</v>
      </c>
      <c r="N575">
        <f>(Table2[[#This Row],[1W Return vs Nifty]]-AVERAGE(Table2[1W Return vs Nifty]))/_xlfn.STDEV.P(Table2[1W Return vs Nifty])</f>
        <v>0.17050170319421942</v>
      </c>
      <c r="O575">
        <v>200.92</v>
      </c>
      <c r="P575">
        <v>202.66098372259299</v>
      </c>
      <c r="Q575">
        <v>208.38015182096501</v>
      </c>
      <c r="R575">
        <v>59.994023815215201</v>
      </c>
      <c r="S575" s="1">
        <f>(Table2[[#This Row],[Close Price]]-Table2[[#This Row],[20D EMA]])/Table2[[#This Row],[20D EMA]]</f>
        <v>2.8269958192315384E-2</v>
      </c>
      <c r="T575" s="1">
        <f>(Table2[[#This Row],[Close Price]]-Table2[[#This Row],[50D EMA]])/Table2[[#This Row],[50D EMA]]</f>
        <v>1.9436480594601388E-2</v>
      </c>
      <c r="U575" s="1">
        <f>(Table2[[#This Row],[Close Price]]-Table2[[#This Row],[200D EMA]])/Table2[[#This Row],[200D EMA]]</f>
        <v>-8.5428089259406946E-3</v>
      </c>
      <c r="V575">
        <v>2.8229520478782999</v>
      </c>
      <c r="W575">
        <v>205.05</v>
      </c>
      <c r="X575">
        <v>210.55</v>
      </c>
      <c r="Y575">
        <v>201.15</v>
      </c>
      <c r="Z575">
        <v>214.5</v>
      </c>
      <c r="AA575">
        <v>201.15</v>
      </c>
      <c r="AB575">
        <v>214.5</v>
      </c>
      <c r="AC575" s="1">
        <f>(Table2[[#This Row],[Close Price]]/Table2[[#This Row],[Day Low]])-1</f>
        <v>7.5591319190440043E-3</v>
      </c>
      <c r="AD575" s="1">
        <f>(Table2[[#This Row],[Day High]]/Table2[[#This Row],[Close Price]])-1</f>
        <v>1.9119070667957594E-2</v>
      </c>
      <c r="AE575" s="1">
        <f>(Table2[[#This Row],[Close Price]]/Table2[[#This Row],[Current Week Low]])-1</f>
        <v>2.7094208302261835E-2</v>
      </c>
      <c r="AF575" s="1">
        <f>(Table2[[#This Row],[Current Week High]]/Table2[[#This Row],[Close Price]])-1</f>
        <v>3.8238141335914744E-2</v>
      </c>
      <c r="AG575" s="1">
        <f>(Table2[[#This Row],[Close Price]]/Table2[[#This Row],[Current Month Low]])-1</f>
        <v>2.7094208302261835E-2</v>
      </c>
      <c r="AH575" s="1">
        <f>(Table2[[#This Row],[Current Month High]]/Table2[[#This Row],[Close Price]])-1</f>
        <v>3.8238141335914744E-2</v>
      </c>
      <c r="AI575">
        <v>40.004840271055102</v>
      </c>
      <c r="AJ575">
        <v>16.073936738018901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-0.06</v>
      </c>
      <c r="AM575" t="s">
        <v>3216</v>
      </c>
      <c r="AN575">
        <v>13.02</v>
      </c>
      <c r="AO575" t="s">
        <v>3215</v>
      </c>
      <c r="AP575">
        <v>5.1770393036859999E-2</v>
      </c>
      <c r="AQ575">
        <f>(Table2[[#This Row],[Sharpe Ratio]]-AVERAGE(Table2[Sharpe Ratio]))/_xlfn.STDEV.P(Table2[Sharpe Ratio])</f>
        <v>-0.10057687488475049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564</v>
      </c>
      <c r="AT575">
        <f>_xlfn.RANK.AVG(Table2[[#This Row],[6M Return vs Nifty Z-Score]],Table2[6M Return vs Nifty Z-Score])</f>
        <v>635</v>
      </c>
      <c r="AU575">
        <f>_xlfn.RANK.AVG(Table2[[#This Row],[Sharpe Ratio Z-Score]],Table2[Sharpe Ratio Z-Score])</f>
        <v>378</v>
      </c>
      <c r="AV575">
        <f>(Table2[[#This Row],[Rank 1Y]]+Table2[[#This Row],[Rank 6M]]+Table2[[#This Row],[Rank Sharpe]])/3</f>
        <v>525.66666666666663</v>
      </c>
    </row>
    <row r="576" spans="1:48" x14ac:dyDescent="0.3">
      <c r="A576" t="s">
        <v>1105</v>
      </c>
      <c r="B576" t="s">
        <v>1106</v>
      </c>
      <c r="C576" t="s">
        <v>3156</v>
      </c>
      <c r="D576" t="s">
        <v>24</v>
      </c>
      <c r="E576">
        <v>11392.833762197901</v>
      </c>
      <c r="F576">
        <v>103.46</v>
      </c>
      <c r="G576">
        <v>-29.061143088033699</v>
      </c>
      <c r="H576">
        <f>(Table2[[#This Row],[1Y Return vs Nifty]]-AVERAGE(Table2[1Y Return vs Nifty]))/_xlfn.STDEV.P(Table2[1Y Return vs Nifty])</f>
        <v>-0.91111406388736793</v>
      </c>
      <c r="I576">
        <v>12.023554872432101</v>
      </c>
      <c r="J576">
        <f>(Table2[[#This Row],[1M Return vs Nifty]]-AVERAGE(Table2[1M Return vs Nifty]))/_xlfn.STDEV.P(Table2[1M Return vs Nifty])</f>
        <v>0.67705861151550972</v>
      </c>
      <c r="K576">
        <v>-30.1632585580174</v>
      </c>
      <c r="L576">
        <f>(Table2[[#This Row],[6M Return vs Nifty]]-AVERAGE(Table2[6M Return vs Nifty]))/_xlfn.STDEV.P(Table2[6M Return vs Nifty])</f>
        <v>-1.2168663442705467</v>
      </c>
      <c r="M576">
        <v>5.2736615448352202</v>
      </c>
      <c r="N576">
        <f>(Table2[[#This Row],[1W Return vs Nifty]]-AVERAGE(Table2[1W Return vs Nifty]))/_xlfn.STDEV.P(Table2[1W Return vs Nifty])</f>
        <v>1.1452460005824652</v>
      </c>
      <c r="O576">
        <v>100.22</v>
      </c>
      <c r="P576">
        <v>102.551838786734</v>
      </c>
      <c r="Q576">
        <v>110.334272423732</v>
      </c>
      <c r="R576">
        <v>61.278103695010799</v>
      </c>
      <c r="S576" s="1">
        <f>(Table2[[#This Row],[Close Price]]-Table2[[#This Row],[20D EMA]])/Table2[[#This Row],[20D EMA]]</f>
        <v>3.2328876471762073E-2</v>
      </c>
      <c r="T576" s="1">
        <f>(Table2[[#This Row],[Close Price]]-Table2[[#This Row],[50D EMA]])/Table2[[#This Row],[50D EMA]]</f>
        <v>8.8556307133078657E-3</v>
      </c>
      <c r="U576" s="1">
        <f>(Table2[[#This Row],[Close Price]]-Table2[[#This Row],[200D EMA]])/Table2[[#This Row],[200D EMA]]</f>
        <v>-6.2304053606587334E-2</v>
      </c>
      <c r="V576">
        <v>1.56238245744758</v>
      </c>
      <c r="W576">
        <v>102.23</v>
      </c>
      <c r="X576">
        <v>107</v>
      </c>
      <c r="Y576">
        <v>97.5</v>
      </c>
      <c r="Z576">
        <v>108.75</v>
      </c>
      <c r="AA576">
        <v>97.5</v>
      </c>
      <c r="AB576">
        <v>108.75</v>
      </c>
      <c r="AC576" s="1">
        <f>(Table2[[#This Row],[Close Price]]/Table2[[#This Row],[Day Low]])-1</f>
        <v>1.2031693240731611E-2</v>
      </c>
      <c r="AD576" s="1">
        <f>(Table2[[#This Row],[Day High]]/Table2[[#This Row],[Close Price]])-1</f>
        <v>3.4216122172820551E-2</v>
      </c>
      <c r="AE576" s="1">
        <f>(Table2[[#This Row],[Close Price]]/Table2[[#This Row],[Current Week Low]])-1</f>
        <v>6.112820512820516E-2</v>
      </c>
      <c r="AF576" s="1">
        <f>(Table2[[#This Row],[Current Week High]]/Table2[[#This Row],[Close Price]])-1</f>
        <v>5.1130871834525582E-2</v>
      </c>
      <c r="AG576" s="1">
        <f>(Table2[[#This Row],[Close Price]]/Table2[[#This Row],[Current Month Low]])-1</f>
        <v>6.112820512820516E-2</v>
      </c>
      <c r="AH576" s="1">
        <f>(Table2[[#This Row],[Current Month High]]/Table2[[#This Row],[Close Price]])-1</f>
        <v>5.1130871834525582E-2</v>
      </c>
      <c r="AI576">
        <v>47.399961337714998</v>
      </c>
      <c r="AJ576">
        <v>17.4214050618545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-0.08</v>
      </c>
      <c r="AM576" t="s">
        <v>3216</v>
      </c>
      <c r="AN576">
        <v>9.92</v>
      </c>
      <c r="AO576" t="s">
        <v>3215</v>
      </c>
      <c r="AP576">
        <v>9.3202430401563993E-2</v>
      </c>
      <c r="AQ576">
        <f>(Table2[[#This Row],[Sharpe Ratio]]-AVERAGE(Table2[Sharpe Ratio]))/_xlfn.STDEV.P(Table2[Sharpe Ratio])</f>
        <v>0.39419519491464289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634</v>
      </c>
      <c r="AT576">
        <f>_xlfn.RANK.AVG(Table2[[#This Row],[6M Return vs Nifty Z-Score]],Table2[6M Return vs Nifty Z-Score])</f>
        <v>701</v>
      </c>
      <c r="AU576">
        <f>_xlfn.RANK.AVG(Table2[[#This Row],[Sharpe Ratio Z-Score]],Table2[Sharpe Ratio Z-Score])</f>
        <v>244</v>
      </c>
      <c r="AV576">
        <f>(Table2[[#This Row],[Rank 1Y]]+Table2[[#This Row],[Rank 6M]]+Table2[[#This Row],[Rank Sharpe]])/3</f>
        <v>526.33333333333337</v>
      </c>
    </row>
    <row r="577" spans="1:48" x14ac:dyDescent="0.3">
      <c r="A577" t="s">
        <v>1280</v>
      </c>
      <c r="B577" t="s">
        <v>1281</v>
      </c>
      <c r="C577" t="s">
        <v>3158</v>
      </c>
      <c r="D577" t="s">
        <v>983</v>
      </c>
      <c r="E577">
        <v>9086.5228409369993</v>
      </c>
      <c r="F577">
        <v>42.69</v>
      </c>
      <c r="G577">
        <v>-41.464217132406901</v>
      </c>
      <c r="H577">
        <f>(Table2[[#This Row],[1Y Return vs Nifty]]-AVERAGE(Table2[1Y Return vs Nifty]))/_xlfn.STDEV.P(Table2[1Y Return vs Nifty])</f>
        <v>-1.1373545776028144</v>
      </c>
      <c r="I577">
        <v>-5.4773801147896597</v>
      </c>
      <c r="J577">
        <f>(Table2[[#This Row],[1M Return vs Nifty]]-AVERAGE(Table2[1M Return vs Nifty]))/_xlfn.STDEV.P(Table2[1M Return vs Nifty])</f>
        <v>-1.0234570493707185</v>
      </c>
      <c r="K577">
        <v>-7.9467291624049201</v>
      </c>
      <c r="L577">
        <f>(Table2[[#This Row],[6M Return vs Nifty]]-AVERAGE(Table2[6M Return vs Nifty]))/_xlfn.STDEV.P(Table2[6M Return vs Nifty])</f>
        <v>-0.48587533024965307</v>
      </c>
      <c r="M577">
        <v>-0.20848838018780799</v>
      </c>
      <c r="N577">
        <f>(Table2[[#This Row],[1W Return vs Nifty]]-AVERAGE(Table2[1W Return vs Nifty]))/_xlfn.STDEV.P(Table2[1W Return vs Nifty])</f>
        <v>-0.26458188150748907</v>
      </c>
      <c r="O577">
        <v>43.62</v>
      </c>
      <c r="P577">
        <v>45.382070129575403</v>
      </c>
      <c r="Q577">
        <v>46.458202486842801</v>
      </c>
      <c r="R577">
        <v>45.931637303784399</v>
      </c>
      <c r="S577" s="1">
        <f>(Table2[[#This Row],[Close Price]]-Table2[[#This Row],[20D EMA]])/Table2[[#This Row],[20D EMA]]</f>
        <v>-2.1320495185694632E-2</v>
      </c>
      <c r="T577" s="1">
        <f>(Table2[[#This Row],[Close Price]]-Table2[[#This Row],[50D EMA]])/Table2[[#This Row],[50D EMA]]</f>
        <v>-5.9320126250058149E-2</v>
      </c>
      <c r="U577" s="1">
        <f>(Table2[[#This Row],[Close Price]]-Table2[[#This Row],[200D EMA]])/Table2[[#This Row],[200D EMA]]</f>
        <v>-8.1109519635633273E-2</v>
      </c>
      <c r="V577">
        <v>0.463310703437946</v>
      </c>
      <c r="W577">
        <v>41.75</v>
      </c>
      <c r="X577">
        <v>43.35</v>
      </c>
      <c r="Y577">
        <v>41.21</v>
      </c>
      <c r="Z577">
        <v>44.1</v>
      </c>
      <c r="AA577">
        <v>41.21</v>
      </c>
      <c r="AB577">
        <v>44.1</v>
      </c>
      <c r="AC577" s="1">
        <f>(Table2[[#This Row],[Close Price]]/Table2[[#This Row],[Day Low]])-1</f>
        <v>2.2514970059880124E-2</v>
      </c>
      <c r="AD577" s="1">
        <f>(Table2[[#This Row],[Day High]]/Table2[[#This Row],[Close Price]])-1</f>
        <v>1.5460295151089376E-2</v>
      </c>
      <c r="AE577" s="1">
        <f>(Table2[[#This Row],[Close Price]]/Table2[[#This Row],[Current Week Low]])-1</f>
        <v>3.5913613200679428E-2</v>
      </c>
      <c r="AF577" s="1">
        <f>(Table2[[#This Row],[Current Week High]]/Table2[[#This Row],[Close Price]])-1</f>
        <v>3.3028812368236293E-2</v>
      </c>
      <c r="AG577" s="1">
        <f>(Table2[[#This Row],[Close Price]]/Table2[[#This Row],[Current Month Low]])-1</f>
        <v>3.5913613200679428E-2</v>
      </c>
      <c r="AH577" s="1">
        <f>(Table2[[#This Row],[Current Month High]]/Table2[[#This Row],[Close Price]])-1</f>
        <v>3.3028812368236293E-2</v>
      </c>
      <c r="AI577">
        <v>32.349496369173103</v>
      </c>
      <c r="AJ577">
        <v>16.798905608755099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-0.03</v>
      </c>
      <c r="AM577" t="s">
        <v>3216</v>
      </c>
      <c r="AN577">
        <v>2.82</v>
      </c>
      <c r="AO577" t="s">
        <v>3215</v>
      </c>
      <c r="AP577">
        <v>4.3727177457362001E-2</v>
      </c>
      <c r="AQ577">
        <f>(Table2[[#This Row],[Sharpe Ratio]]-AVERAGE(Table2[Sharpe Ratio]))/_xlfn.STDEV.P(Table2[Sharpe Ratio])</f>
        <v>-0.19662714596075465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694</v>
      </c>
      <c r="AT577">
        <f>_xlfn.RANK.AVG(Table2[[#This Row],[6M Return vs Nifty Z-Score]],Table2[6M Return vs Nifty Z-Score])</f>
        <v>485</v>
      </c>
      <c r="AU577">
        <f>_xlfn.RANK.AVG(Table2[[#This Row],[Sharpe Ratio Z-Score]],Table2[Sharpe Ratio Z-Score])</f>
        <v>401</v>
      </c>
      <c r="AV577">
        <f>(Table2[[#This Row],[Rank 1Y]]+Table2[[#This Row],[Rank 6M]]+Table2[[#This Row],[Rank Sharpe]])/3</f>
        <v>526.66666666666663</v>
      </c>
    </row>
    <row r="578" spans="1:48" x14ac:dyDescent="0.3">
      <c r="A578" t="s">
        <v>1363</v>
      </c>
      <c r="B578" t="s">
        <v>1364</v>
      </c>
      <c r="C578" t="s">
        <v>3166</v>
      </c>
      <c r="D578" t="s">
        <v>454</v>
      </c>
      <c r="E578">
        <v>8180.5023371050002</v>
      </c>
      <c r="F578">
        <v>185.65</v>
      </c>
      <c r="G578">
        <v>-37.787652628236799</v>
      </c>
      <c r="H578">
        <f>(Table2[[#This Row],[1Y Return vs Nifty]]-AVERAGE(Table2[1Y Return vs Nifty]))/_xlfn.STDEV.P(Table2[1Y Return vs Nifty])</f>
        <v>-1.0702915382985567</v>
      </c>
      <c r="I578">
        <v>4.6723819616932101</v>
      </c>
      <c r="J578">
        <f>(Table2[[#This Row],[1M Return vs Nifty]]-AVERAGE(Table2[1M Return vs Nifty]))/_xlfn.STDEV.P(Table2[1M Return vs Nifty])</f>
        <v>-3.7233777418080476E-2</v>
      </c>
      <c r="K578">
        <v>2.4608999036610899</v>
      </c>
      <c r="L578">
        <f>(Table2[[#This Row],[6M Return vs Nifty]]-AVERAGE(Table2[6M Return vs Nifty]))/_xlfn.STDEV.P(Table2[6M Return vs Nifty])</f>
        <v>-0.14343285469091924</v>
      </c>
      <c r="M578">
        <v>0.209027956477678</v>
      </c>
      <c r="N578">
        <f>(Table2[[#This Row],[1W Return vs Nifty]]-AVERAGE(Table2[1W Return vs Nifty]))/_xlfn.STDEV.P(Table2[1W Return vs Nifty])</f>
        <v>-0.15721047052649773</v>
      </c>
      <c r="O578">
        <v>187.06</v>
      </c>
      <c r="P578">
        <v>189.95728781045901</v>
      </c>
      <c r="Q578">
        <v>191.89340487990799</v>
      </c>
      <c r="R578">
        <v>47.767266442414702</v>
      </c>
      <c r="S578" s="1">
        <f>(Table2[[#This Row],[Close Price]]-Table2[[#This Row],[20D EMA]])/Table2[[#This Row],[20D EMA]]</f>
        <v>-7.5376884422110367E-3</v>
      </c>
      <c r="T578" s="1">
        <f>(Table2[[#This Row],[Close Price]]-Table2[[#This Row],[50D EMA]])/Table2[[#This Row],[50D EMA]]</f>
        <v>-2.2675033214607961E-2</v>
      </c>
      <c r="U578" s="1">
        <f>(Table2[[#This Row],[Close Price]]-Table2[[#This Row],[200D EMA]])/Table2[[#This Row],[200D EMA]]</f>
        <v>-3.2535797068248773E-2</v>
      </c>
      <c r="V578">
        <v>0.28796970092007101</v>
      </c>
      <c r="W578">
        <v>181.25</v>
      </c>
      <c r="X578">
        <v>189.29</v>
      </c>
      <c r="Y578">
        <v>181.25</v>
      </c>
      <c r="Z578">
        <v>193.5</v>
      </c>
      <c r="AA578">
        <v>181.25</v>
      </c>
      <c r="AB578">
        <v>193.5</v>
      </c>
      <c r="AC578" s="1">
        <f>(Table2[[#This Row],[Close Price]]/Table2[[#This Row],[Day Low]])-1</f>
        <v>2.4275862068965592E-2</v>
      </c>
      <c r="AD578" s="1">
        <f>(Table2[[#This Row],[Day High]]/Table2[[#This Row],[Close Price]])-1</f>
        <v>1.9606786964718514E-2</v>
      </c>
      <c r="AE578" s="1">
        <f>(Table2[[#This Row],[Close Price]]/Table2[[#This Row],[Current Week Low]])-1</f>
        <v>2.4275862068965592E-2</v>
      </c>
      <c r="AF578" s="1">
        <f>(Table2[[#This Row],[Current Week High]]/Table2[[#This Row],[Close Price]])-1</f>
        <v>4.2283867492593608E-2</v>
      </c>
      <c r="AG578" s="1">
        <f>(Table2[[#This Row],[Close Price]]/Table2[[#This Row],[Current Month Low]])-1</f>
        <v>2.4275862068965592E-2</v>
      </c>
      <c r="AH578" s="1">
        <f>(Table2[[#This Row],[Current Month High]]/Table2[[#This Row],[Close Price]])-1</f>
        <v>4.2283867492593608E-2</v>
      </c>
      <c r="AI578">
        <v>18.610288176676502</v>
      </c>
      <c r="AJ578">
        <v>28.034482758620701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0.01</v>
      </c>
      <c r="AM578" t="s">
        <v>3215</v>
      </c>
      <c r="AN578">
        <v>4.72</v>
      </c>
      <c r="AO578" t="s">
        <v>3215</v>
      </c>
      <c r="AQ578">
        <f>(Table2[[#This Row],[Sharpe Ratio]]-AVERAGE(Table2[Sharpe Ratio]))/_xlfn.STDEV.P(Table2[Sharpe Ratio])</f>
        <v>-0.71880726243977788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678</v>
      </c>
      <c r="AT578">
        <f>_xlfn.RANK.AVG(Table2[[#This Row],[6M Return vs Nifty Z-Score]],Table2[6M Return vs Nifty Z-Score])</f>
        <v>361</v>
      </c>
      <c r="AU578">
        <f>_xlfn.RANK.AVG(Table2[[#This Row],[Sharpe Ratio Z-Score]],Table2[Sharpe Ratio Z-Score])</f>
        <v>541.5</v>
      </c>
      <c r="AV578">
        <f>(Table2[[#This Row],[Rank 1Y]]+Table2[[#This Row],[Rank 6M]]+Table2[[#This Row],[Rank Sharpe]])/3</f>
        <v>526.83333333333337</v>
      </c>
    </row>
    <row r="579" spans="1:48" x14ac:dyDescent="0.3">
      <c r="A579" t="s">
        <v>1385</v>
      </c>
      <c r="B579" t="s">
        <v>1386</v>
      </c>
      <c r="C579" t="s">
        <v>3169</v>
      </c>
      <c r="D579" t="s">
        <v>138</v>
      </c>
      <c r="E579">
        <v>7961.12535346</v>
      </c>
      <c r="F579">
        <v>513.4</v>
      </c>
      <c r="G579">
        <v>-23.8439724495192</v>
      </c>
      <c r="H579">
        <f>(Table2[[#This Row],[1Y Return vs Nifty]]-AVERAGE(Table2[1Y Return vs Nifty]))/_xlfn.STDEV.P(Table2[1Y Return vs Nifty])</f>
        <v>-0.81594931995566999</v>
      </c>
      <c r="I579">
        <v>8.6824708978587495</v>
      </c>
      <c r="J579">
        <f>(Table2[[#This Row],[1M Return vs Nifty]]-AVERAGE(Table2[1M Return vs Nifty]))/_xlfn.STDEV.P(Table2[1M Return vs Nifty])</f>
        <v>0.35241506377098286</v>
      </c>
      <c r="K579">
        <v>-24.680540943383299</v>
      </c>
      <c r="L579">
        <f>(Table2[[#This Row],[6M Return vs Nifty]]-AVERAGE(Table2[6M Return vs Nifty]))/_xlfn.STDEV.P(Table2[6M Return vs Nifty])</f>
        <v>-1.0364683515263202</v>
      </c>
      <c r="M579">
        <v>3.2494427553030798</v>
      </c>
      <c r="N579">
        <f>(Table2[[#This Row],[1W Return vs Nifty]]-AVERAGE(Table2[1W Return vs Nifty]))/_xlfn.STDEV.P(Table2[1W Return vs Nifty])</f>
        <v>0.62468378904812794</v>
      </c>
      <c r="O579">
        <v>504.7</v>
      </c>
      <c r="P579">
        <v>524.14714893303199</v>
      </c>
      <c r="Q579">
        <v>554.19020936854304</v>
      </c>
      <c r="R579">
        <v>60.148593336908903</v>
      </c>
      <c r="S579" s="1">
        <f>(Table2[[#This Row],[Close Price]]-Table2[[#This Row],[20D EMA]])/Table2[[#This Row],[20D EMA]]</f>
        <v>1.7237963146423597E-2</v>
      </c>
      <c r="T579" s="1">
        <f>(Table2[[#This Row],[Close Price]]-Table2[[#This Row],[50D EMA]])/Table2[[#This Row],[50D EMA]]</f>
        <v>-2.0504068284849384E-2</v>
      </c>
      <c r="U579" s="1">
        <f>(Table2[[#This Row],[Close Price]]-Table2[[#This Row],[200D EMA]])/Table2[[#This Row],[200D EMA]]</f>
        <v>-7.3603265952713881E-2</v>
      </c>
      <c r="V579">
        <v>1.2046479887730499</v>
      </c>
      <c r="W579">
        <v>509.1</v>
      </c>
      <c r="X579">
        <v>530.29999999999995</v>
      </c>
      <c r="Y579">
        <v>480.75</v>
      </c>
      <c r="Z579">
        <v>530.29999999999995</v>
      </c>
      <c r="AA579">
        <v>480.75</v>
      </c>
      <c r="AB579">
        <v>530.29999999999995</v>
      </c>
      <c r="AC579" s="1">
        <f>(Table2[[#This Row],[Close Price]]/Table2[[#This Row],[Day Low]])-1</f>
        <v>8.4462777450402537E-3</v>
      </c>
      <c r="AD579" s="1">
        <f>(Table2[[#This Row],[Day High]]/Table2[[#This Row],[Close Price]])-1</f>
        <v>3.2917802882742375E-2</v>
      </c>
      <c r="AE579" s="1">
        <f>(Table2[[#This Row],[Close Price]]/Table2[[#This Row],[Current Week Low]])-1</f>
        <v>6.7914716588663548E-2</v>
      </c>
      <c r="AF579" s="1">
        <f>(Table2[[#This Row],[Current Week High]]/Table2[[#This Row],[Close Price]])-1</f>
        <v>3.2917802882742375E-2</v>
      </c>
      <c r="AG579" s="1">
        <f>(Table2[[#This Row],[Close Price]]/Table2[[#This Row],[Current Month Low]])-1</f>
        <v>6.7914716588663548E-2</v>
      </c>
      <c r="AH579" s="1">
        <f>(Table2[[#This Row],[Current Month High]]/Table2[[#This Row],[Close Price]])-1</f>
        <v>3.2917802882742375E-2</v>
      </c>
      <c r="AI579">
        <v>32.2165952473704</v>
      </c>
      <c r="AJ579">
        <v>8.3008121506170198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-0.04</v>
      </c>
      <c r="AM579" t="s">
        <v>3216</v>
      </c>
      <c r="AN579">
        <v>0.47</v>
      </c>
      <c r="AO579" t="s">
        <v>3215</v>
      </c>
      <c r="AP579">
        <v>7.5657097720680994E-2</v>
      </c>
      <c r="AQ579">
        <f>(Table2[[#This Row],[Sharpe Ratio]]-AVERAGE(Table2[Sharpe Ratio]))/_xlfn.STDEV.P(Table2[Sharpe Ratio])</f>
        <v>0.18467277897777357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607</v>
      </c>
      <c r="AT579">
        <f>_xlfn.RANK.AVG(Table2[[#This Row],[6M Return vs Nifty Z-Score]],Table2[6M Return vs Nifty Z-Score])</f>
        <v>674</v>
      </c>
      <c r="AU579">
        <f>_xlfn.RANK.AVG(Table2[[#This Row],[Sharpe Ratio Z-Score]],Table2[Sharpe Ratio Z-Score])</f>
        <v>301</v>
      </c>
      <c r="AV579">
        <f>(Table2[[#This Row],[Rank 1Y]]+Table2[[#This Row],[Rank 6M]]+Table2[[#This Row],[Rank Sharpe]])/3</f>
        <v>527.33333333333337</v>
      </c>
    </row>
    <row r="580" spans="1:48" x14ac:dyDescent="0.3">
      <c r="A580" t="s">
        <v>948</v>
      </c>
      <c r="B580" t="s">
        <v>949</v>
      </c>
      <c r="C580" t="s">
        <v>3170</v>
      </c>
      <c r="D580" t="s">
        <v>477</v>
      </c>
      <c r="E580">
        <v>15724.452837675</v>
      </c>
      <c r="F580">
        <v>1479.75</v>
      </c>
      <c r="G580">
        <v>-16.394349307566301</v>
      </c>
      <c r="H580">
        <f>(Table2[[#This Row],[1Y Return vs Nifty]]-AVERAGE(Table2[1Y Return vs Nifty]))/_xlfn.STDEV.P(Table2[1Y Return vs Nifty])</f>
        <v>-0.6800631226635957</v>
      </c>
      <c r="I580">
        <v>2.8317042674851001</v>
      </c>
      <c r="J580">
        <f>(Table2[[#This Row],[1M Return vs Nifty]]-AVERAGE(Table2[1M Return vs Nifty]))/_xlfn.STDEV.P(Table2[1M Return vs Nifty])</f>
        <v>-0.21608714999104725</v>
      </c>
      <c r="K580">
        <v>6.1054782856573402</v>
      </c>
      <c r="L580">
        <f>(Table2[[#This Row],[6M Return vs Nifty]]-AVERAGE(Table2[6M Return vs Nifty]))/_xlfn.STDEV.P(Table2[6M Return vs Nifty])</f>
        <v>-2.3515202401799419E-2</v>
      </c>
      <c r="M580">
        <v>-3.079252520387</v>
      </c>
      <c r="N580">
        <f>(Table2[[#This Row],[1W Return vs Nifty]]-AVERAGE(Table2[1W Return vs Nifty]))/_xlfn.STDEV.P(Table2[1W Return vs Nifty])</f>
        <v>-1.0028475953441669</v>
      </c>
      <c r="O580">
        <v>1521.37</v>
      </c>
      <c r="P580">
        <v>1531.7068409001899</v>
      </c>
      <c r="Q580">
        <v>1478.6775806484</v>
      </c>
      <c r="R580">
        <v>39.2764550595138</v>
      </c>
      <c r="S580" s="1">
        <f>(Table2[[#This Row],[Close Price]]-Table2[[#This Row],[20D EMA]])/Table2[[#This Row],[20D EMA]]</f>
        <v>-2.7356921721869036E-2</v>
      </c>
      <c r="T580" s="1">
        <f>(Table2[[#This Row],[Close Price]]-Table2[[#This Row],[50D EMA]])/Table2[[#This Row],[50D EMA]]</f>
        <v>-3.3920878011914284E-2</v>
      </c>
      <c r="U580" s="1">
        <f>(Table2[[#This Row],[Close Price]]-Table2[[#This Row],[200D EMA]])/Table2[[#This Row],[200D EMA]]</f>
        <v>7.2525570525644348E-4</v>
      </c>
      <c r="V580">
        <v>0.82215660853195005</v>
      </c>
      <c r="W580">
        <v>1453.1</v>
      </c>
      <c r="X580">
        <v>1495.4</v>
      </c>
      <c r="Y580">
        <v>1453.1</v>
      </c>
      <c r="Z580">
        <v>1585.2</v>
      </c>
      <c r="AA580">
        <v>1453.1</v>
      </c>
      <c r="AB580">
        <v>1585.2</v>
      </c>
      <c r="AC580" s="1">
        <f>(Table2[[#This Row],[Close Price]]/Table2[[#This Row],[Day Low]])-1</f>
        <v>1.834010047484691E-2</v>
      </c>
      <c r="AD580" s="1">
        <f>(Table2[[#This Row],[Day High]]/Table2[[#This Row],[Close Price]])-1</f>
        <v>1.0576110829532137E-2</v>
      </c>
      <c r="AE580" s="1">
        <f>(Table2[[#This Row],[Close Price]]/Table2[[#This Row],[Current Week Low]])-1</f>
        <v>1.834010047484691E-2</v>
      </c>
      <c r="AF580" s="1">
        <f>(Table2[[#This Row],[Current Week High]]/Table2[[#This Row],[Close Price]])-1</f>
        <v>7.1262037506335529E-2</v>
      </c>
      <c r="AG580" s="1">
        <f>(Table2[[#This Row],[Close Price]]/Table2[[#This Row],[Current Month Low]])-1</f>
        <v>1.834010047484691E-2</v>
      </c>
      <c r="AH580" s="1">
        <f>(Table2[[#This Row],[Current Month High]]/Table2[[#This Row],[Close Price]])-1</f>
        <v>7.1262037506335529E-2</v>
      </c>
      <c r="AI580">
        <v>14.208481162358501</v>
      </c>
      <c r="AJ580">
        <v>19.0466613032984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0.02</v>
      </c>
      <c r="AM580" t="s">
        <v>3215</v>
      </c>
      <c r="AN580">
        <v>-2.87</v>
      </c>
      <c r="AO580" t="s">
        <v>3216</v>
      </c>
      <c r="AP580">
        <v>-7.6863352395333998E-2</v>
      </c>
      <c r="AQ580">
        <f>(Table2[[#This Row],[Sharpe Ratio]]-AVERAGE(Table2[Sharpe Ratio]))/_xlfn.STDEV.P(Table2[Sharpe Ratio])</f>
        <v>-1.6366921258270954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569</v>
      </c>
      <c r="AT580">
        <f>_xlfn.RANK.AVG(Table2[[#This Row],[6M Return vs Nifty Z-Score]],Table2[6M Return vs Nifty Z-Score])</f>
        <v>318</v>
      </c>
      <c r="AU580">
        <f>_xlfn.RANK.AVG(Table2[[#This Row],[Sharpe Ratio Z-Score]],Table2[Sharpe Ratio Z-Score])</f>
        <v>701</v>
      </c>
      <c r="AV580">
        <f>(Table2[[#This Row],[Rank 1Y]]+Table2[[#This Row],[Rank 6M]]+Table2[[#This Row],[Rank Sharpe]])/3</f>
        <v>529.33333333333337</v>
      </c>
    </row>
    <row r="581" spans="1:48" x14ac:dyDescent="0.3">
      <c r="A581" t="s">
        <v>92</v>
      </c>
      <c r="B581" t="s">
        <v>93</v>
      </c>
      <c r="C581" t="s">
        <v>3156</v>
      </c>
      <c r="D581" t="s">
        <v>43</v>
      </c>
      <c r="E581">
        <v>277401.892012975</v>
      </c>
      <c r="F581">
        <v>1739.75</v>
      </c>
      <c r="G581">
        <v>-13.7715134502978</v>
      </c>
      <c r="H581">
        <f>(Table2[[#This Row],[1Y Return vs Nifty]]-AVERAGE(Table2[1Y Return vs Nifty]))/_xlfn.STDEV.P(Table2[1Y Return vs Nifty])</f>
        <v>-0.63222081118365103</v>
      </c>
      <c r="I581">
        <v>-4.9265527963646996</v>
      </c>
      <c r="J581">
        <f>(Table2[[#This Row],[1M Return vs Nifty]]-AVERAGE(Table2[1M Return vs Nifty]))/_xlfn.STDEV.P(Table2[1M Return vs Nifty])</f>
        <v>-0.96993473858506452</v>
      </c>
      <c r="K581">
        <v>0.251740624422923</v>
      </c>
      <c r="L581">
        <f>(Table2[[#This Row],[6M Return vs Nifty]]-AVERAGE(Table2[6M Return vs Nifty]))/_xlfn.STDEV.P(Table2[6M Return vs Nifty])</f>
        <v>-0.21612087687960974</v>
      </c>
      <c r="M581">
        <v>-1.4185608651203501</v>
      </c>
      <c r="N581">
        <f>(Table2[[#This Row],[1W Return vs Nifty]]-AVERAGE(Table2[1W Return vs Nifty]))/_xlfn.STDEV.P(Table2[1W Return vs Nifty])</f>
        <v>-0.57577255522854898</v>
      </c>
      <c r="O581">
        <v>1767.59</v>
      </c>
      <c r="P581">
        <v>1780.2312565837599</v>
      </c>
      <c r="Q581">
        <v>1687.62219891519</v>
      </c>
      <c r="R581">
        <v>44.363776278176303</v>
      </c>
      <c r="S581" s="1">
        <f>(Table2[[#This Row],[Close Price]]-Table2[[#This Row],[20D EMA]])/Table2[[#This Row],[20D EMA]]</f>
        <v>-1.5750258826990375E-2</v>
      </c>
      <c r="T581" s="1">
        <f>(Table2[[#This Row],[Close Price]]-Table2[[#This Row],[50D EMA]])/Table2[[#This Row],[50D EMA]]</f>
        <v>-2.2739324699557785E-2</v>
      </c>
      <c r="U581" s="1">
        <f>(Table2[[#This Row],[Close Price]]-Table2[[#This Row],[200D EMA]])/Table2[[#This Row],[200D EMA]]</f>
        <v>3.0888312039458812E-2</v>
      </c>
      <c r="V581">
        <v>0.49977844575718999</v>
      </c>
      <c r="W581">
        <v>1717</v>
      </c>
      <c r="X581">
        <v>1743.5</v>
      </c>
      <c r="Y581">
        <v>1686</v>
      </c>
      <c r="Z581">
        <v>1759.7</v>
      </c>
      <c r="AA581">
        <v>1686</v>
      </c>
      <c r="AB581">
        <v>1772.15</v>
      </c>
      <c r="AC581" s="1">
        <f>(Table2[[#This Row],[Close Price]]/Table2[[#This Row],[Day Low]])-1</f>
        <v>1.3249854397204386E-2</v>
      </c>
      <c r="AD581" s="1">
        <f>(Table2[[#This Row],[Day High]]/Table2[[#This Row],[Close Price]])-1</f>
        <v>2.1554821094984522E-3</v>
      </c>
      <c r="AE581" s="1">
        <f>(Table2[[#This Row],[Close Price]]/Table2[[#This Row],[Current Week Low]])-1</f>
        <v>3.1880189798339176E-2</v>
      </c>
      <c r="AF581" s="1">
        <f>(Table2[[#This Row],[Current Week High]]/Table2[[#This Row],[Close Price]])-1</f>
        <v>1.1467164822531961E-2</v>
      </c>
      <c r="AG581" s="1">
        <f>(Table2[[#This Row],[Close Price]]/Table2[[#This Row],[Current Month Low]])-1</f>
        <v>3.1880189798339176E-2</v>
      </c>
      <c r="AH581" s="1">
        <f>(Table2[[#This Row],[Current Month High]]/Table2[[#This Row],[Close Price]])-1</f>
        <v>1.8623365426067018E-2</v>
      </c>
      <c r="AI581">
        <v>16.6776835752263</v>
      </c>
      <c r="AJ581">
        <v>22.5996265106937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0.04</v>
      </c>
      <c r="AM581" t="s">
        <v>3215</v>
      </c>
      <c r="AN581">
        <v>0</v>
      </c>
      <c r="AO581" t="s">
        <v>3217</v>
      </c>
      <c r="AP581">
        <v>-5.0420120293029003E-2</v>
      </c>
      <c r="AQ581">
        <f>(Table2[[#This Row],[Sharpe Ratio]]-AVERAGE(Table2[Sharpe Ratio]))/_xlfn.STDEV.P(Table2[Sharpe Ratio])</f>
        <v>-1.3209129966407294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541</v>
      </c>
      <c r="AT581">
        <f>_xlfn.RANK.AVG(Table2[[#This Row],[6M Return vs Nifty Z-Score]],Table2[6M Return vs Nifty Z-Score])</f>
        <v>381</v>
      </c>
      <c r="AU581">
        <f>_xlfn.RANK.AVG(Table2[[#This Row],[Sharpe Ratio Z-Score]],Table2[Sharpe Ratio Z-Score])</f>
        <v>670</v>
      </c>
      <c r="AV581">
        <f>(Table2[[#This Row],[Rank 1Y]]+Table2[[#This Row],[Rank 6M]]+Table2[[#This Row],[Rank Sharpe]])/3</f>
        <v>530.66666666666663</v>
      </c>
    </row>
    <row r="582" spans="1:48" x14ac:dyDescent="0.3">
      <c r="A582" t="s">
        <v>1276</v>
      </c>
      <c r="B582" t="s">
        <v>1277</v>
      </c>
      <c r="C582" t="s">
        <v>3167</v>
      </c>
      <c r="D582" t="s">
        <v>815</v>
      </c>
      <c r="E582">
        <v>9093.7750921999996</v>
      </c>
      <c r="F582">
        <v>7051.6</v>
      </c>
      <c r="G582">
        <v>-41.292857334076203</v>
      </c>
      <c r="H582">
        <f>(Table2[[#This Row],[1Y Return vs Nifty]]-AVERAGE(Table2[1Y Return vs Nifty]))/_xlfn.STDEV.P(Table2[1Y Return vs Nifty])</f>
        <v>-1.1342288582314866</v>
      </c>
      <c r="I582">
        <v>-3.1002992374799501</v>
      </c>
      <c r="J582">
        <f>(Table2[[#This Row],[1M Return vs Nifty]]-AVERAGE(Table2[1M Return vs Nifty]))/_xlfn.STDEV.P(Table2[1M Return vs Nifty])</f>
        <v>-0.7924829178737568</v>
      </c>
      <c r="K582">
        <v>-4.1923288693296996</v>
      </c>
      <c r="L582">
        <f>(Table2[[#This Row],[6M Return vs Nifty]]-AVERAGE(Table2[6M Return vs Nifty]))/_xlfn.STDEV.P(Table2[6M Return vs Nifty])</f>
        <v>-0.36234420491477559</v>
      </c>
      <c r="M582">
        <v>-0.48449358949071603</v>
      </c>
      <c r="N582">
        <f>(Table2[[#This Row],[1W Return vs Nifty]]-AVERAGE(Table2[1W Return vs Nifty]))/_xlfn.STDEV.P(Table2[1W Return vs Nifty])</f>
        <v>-0.33556130472632395</v>
      </c>
      <c r="O582">
        <v>7367.81</v>
      </c>
      <c r="P582">
        <v>7865.3457613017199</v>
      </c>
      <c r="Q582">
        <v>8089.0265943062896</v>
      </c>
      <c r="R582">
        <v>31.357173784397801</v>
      </c>
      <c r="S582" s="1">
        <f>(Table2[[#This Row],[Close Price]]-Table2[[#This Row],[20D EMA]])/Table2[[#This Row],[20D EMA]]</f>
        <v>-4.2917773395350862E-2</v>
      </c>
      <c r="T582" s="1">
        <f>(Table2[[#This Row],[Close Price]]-Table2[[#This Row],[50D EMA]])/Table2[[#This Row],[50D EMA]]</f>
        <v>-0.10345962987481482</v>
      </c>
      <c r="U582" s="1">
        <f>(Table2[[#This Row],[Close Price]]-Table2[[#This Row],[200D EMA]])/Table2[[#This Row],[200D EMA]]</f>
        <v>-0.12825110440810195</v>
      </c>
      <c r="V582">
        <v>0.50030979378097995</v>
      </c>
      <c r="W582">
        <v>7010</v>
      </c>
      <c r="X582">
        <v>7190</v>
      </c>
      <c r="Y582">
        <v>7010</v>
      </c>
      <c r="Z582">
        <v>7358</v>
      </c>
      <c r="AA582">
        <v>7010</v>
      </c>
      <c r="AB582">
        <v>7380</v>
      </c>
      <c r="AC582" s="1">
        <f>(Table2[[#This Row],[Close Price]]/Table2[[#This Row],[Day Low]])-1</f>
        <v>5.9343794579174158E-3</v>
      </c>
      <c r="AD582" s="1">
        <f>(Table2[[#This Row],[Day High]]/Table2[[#This Row],[Close Price]])-1</f>
        <v>1.9626751375574347E-2</v>
      </c>
      <c r="AE582" s="1">
        <f>(Table2[[#This Row],[Close Price]]/Table2[[#This Row],[Current Week Low]])-1</f>
        <v>5.9343794579174158E-3</v>
      </c>
      <c r="AF582" s="1">
        <f>(Table2[[#This Row],[Current Week High]]/Table2[[#This Row],[Close Price]])-1</f>
        <v>4.3451131658063469E-2</v>
      </c>
      <c r="AG582" s="1">
        <f>(Table2[[#This Row],[Close Price]]/Table2[[#This Row],[Current Month Low]])-1</f>
        <v>5.9343794579174158E-3</v>
      </c>
      <c r="AH582" s="1">
        <f>(Table2[[#This Row],[Current Month High]]/Table2[[#This Row],[Close Price]])-1</f>
        <v>4.6570990980770333E-2</v>
      </c>
      <c r="AI582">
        <v>53.014209541097003</v>
      </c>
      <c r="AJ582">
        <v>6.9850710037625996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-0.23</v>
      </c>
      <c r="AM582" t="s">
        <v>3216</v>
      </c>
      <c r="AN582">
        <v>-3.36</v>
      </c>
      <c r="AO582" t="s">
        <v>3216</v>
      </c>
      <c r="AP582">
        <v>1.7108700401259998E-2</v>
      </c>
      <c r="AQ582">
        <f>(Table2[[#This Row],[Sharpe Ratio]]-AVERAGE(Table2[Sharpe Ratio]))/_xlfn.STDEV.P(Table2[Sharpe Ratio])</f>
        <v>-0.51449901096285711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693</v>
      </c>
      <c r="AT582">
        <f>_xlfn.RANK.AVG(Table2[[#This Row],[6M Return vs Nifty Z-Score]],Table2[6M Return vs Nifty Z-Score])</f>
        <v>432</v>
      </c>
      <c r="AU582">
        <f>_xlfn.RANK.AVG(Table2[[#This Row],[Sharpe Ratio Z-Score]],Table2[Sharpe Ratio Z-Score])</f>
        <v>470</v>
      </c>
      <c r="AV582">
        <f>(Table2[[#This Row],[Rank 1Y]]+Table2[[#This Row],[Rank 6M]]+Table2[[#This Row],[Rank Sharpe]])/3</f>
        <v>531.66666666666663</v>
      </c>
    </row>
    <row r="583" spans="1:48" x14ac:dyDescent="0.3">
      <c r="A583" t="s">
        <v>442</v>
      </c>
      <c r="B583" t="s">
        <v>443</v>
      </c>
      <c r="C583" t="s">
        <v>3156</v>
      </c>
      <c r="D583" t="s">
        <v>34</v>
      </c>
      <c r="E583">
        <v>50825.984056023997</v>
      </c>
      <c r="F583">
        <v>111.64</v>
      </c>
      <c r="G583">
        <v>-16.747304627090902</v>
      </c>
      <c r="H583">
        <f>(Table2[[#This Row],[1Y Return vs Nifty]]-AVERAGE(Table2[1Y Return vs Nifty]))/_xlfn.STDEV.P(Table2[1Y Return vs Nifty])</f>
        <v>-0.68650126795904132</v>
      </c>
      <c r="I583">
        <v>10.8368984808577</v>
      </c>
      <c r="J583">
        <f>(Table2[[#This Row],[1M Return vs Nifty]]-AVERAGE(Table2[1M Return vs Nifty]))/_xlfn.STDEV.P(Table2[1M Return vs Nifty])</f>
        <v>0.56175461321848219</v>
      </c>
      <c r="K583">
        <v>-29.7666117858098</v>
      </c>
      <c r="L583">
        <f>(Table2[[#This Row],[6M Return vs Nifty]]-AVERAGE(Table2[6M Return vs Nifty]))/_xlfn.STDEV.P(Table2[6M Return vs Nifty])</f>
        <v>-1.2038154657529774</v>
      </c>
      <c r="M583">
        <v>3.5081981051911901</v>
      </c>
      <c r="N583">
        <f>(Table2[[#This Row],[1W Return vs Nifty]]-AVERAGE(Table2[1W Return vs Nifty]))/_xlfn.STDEV.P(Table2[1W Return vs Nifty])</f>
        <v>0.69122711819844618</v>
      </c>
      <c r="O583">
        <v>107.68</v>
      </c>
      <c r="P583">
        <v>109.5416571295</v>
      </c>
      <c r="Q583">
        <v>116.03257500502301</v>
      </c>
      <c r="R583">
        <v>64.092161149138306</v>
      </c>
      <c r="S583" s="1">
        <f>(Table2[[#This Row],[Close Price]]-Table2[[#This Row],[20D EMA]])/Table2[[#This Row],[20D EMA]]</f>
        <v>3.6775631500742881E-2</v>
      </c>
      <c r="T583" s="1">
        <f>(Table2[[#This Row],[Close Price]]-Table2[[#This Row],[50D EMA]])/Table2[[#This Row],[50D EMA]]</f>
        <v>1.9155661193068742E-2</v>
      </c>
      <c r="U583" s="1">
        <f>(Table2[[#This Row],[Close Price]]-Table2[[#This Row],[200D EMA]])/Table2[[#This Row],[200D EMA]]</f>
        <v>-3.7856395110018475E-2</v>
      </c>
      <c r="V583">
        <v>1.27092119010882</v>
      </c>
      <c r="W583">
        <v>110.37</v>
      </c>
      <c r="X583">
        <v>113.4</v>
      </c>
      <c r="Y583">
        <v>106.86</v>
      </c>
      <c r="Z583">
        <v>115</v>
      </c>
      <c r="AA583">
        <v>106.86</v>
      </c>
      <c r="AB583">
        <v>115</v>
      </c>
      <c r="AC583" s="1">
        <f>(Table2[[#This Row],[Close Price]]/Table2[[#This Row],[Day Low]])-1</f>
        <v>1.1506750022651113E-2</v>
      </c>
      <c r="AD583" s="1">
        <f>(Table2[[#This Row],[Day High]]/Table2[[#This Row],[Close Price]])-1</f>
        <v>1.5764958796130379E-2</v>
      </c>
      <c r="AE583" s="1">
        <f>(Table2[[#This Row],[Close Price]]/Table2[[#This Row],[Current Week Low]])-1</f>
        <v>4.4731424293467992E-2</v>
      </c>
      <c r="AF583" s="1">
        <f>(Table2[[#This Row],[Current Week High]]/Table2[[#This Row],[Close Price]])-1</f>
        <v>3.0096739519885229E-2</v>
      </c>
      <c r="AG583" s="1">
        <f>(Table2[[#This Row],[Close Price]]/Table2[[#This Row],[Current Month Low]])-1</f>
        <v>4.4731424293467992E-2</v>
      </c>
      <c r="AH583" s="1">
        <f>(Table2[[#This Row],[Current Month High]]/Table2[[#This Row],[Close Price]])-1</f>
        <v>3.0096739519885229E-2</v>
      </c>
      <c r="AI583">
        <v>41.4815478323181</v>
      </c>
      <c r="AJ583">
        <v>16.2916666666666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-0.09</v>
      </c>
      <c r="AM583" t="s">
        <v>3216</v>
      </c>
      <c r="AN583">
        <v>12.87</v>
      </c>
      <c r="AO583" t="s">
        <v>3215</v>
      </c>
      <c r="AP583">
        <v>6.7964614849882005E-2</v>
      </c>
      <c r="AQ583">
        <f>(Table2[[#This Row],[Sharpe Ratio]]-AVERAGE(Table2[Sharpe Ratio]))/_xlfn.STDEV.P(Table2[Sharpe Ratio])</f>
        <v>9.2810879009418326E-2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574</v>
      </c>
      <c r="AT583">
        <f>_xlfn.RANK.AVG(Table2[[#This Row],[6M Return vs Nifty Z-Score]],Table2[6M Return vs Nifty Z-Score])</f>
        <v>699</v>
      </c>
      <c r="AU583">
        <f>_xlfn.RANK.AVG(Table2[[#This Row],[Sharpe Ratio Z-Score]],Table2[Sharpe Ratio Z-Score])</f>
        <v>324</v>
      </c>
      <c r="AV583">
        <f>(Table2[[#This Row],[Rank 1Y]]+Table2[[#This Row],[Rank 6M]]+Table2[[#This Row],[Rank Sharpe]])/3</f>
        <v>532.33333333333337</v>
      </c>
    </row>
    <row r="584" spans="1:48" x14ac:dyDescent="0.3">
      <c r="A584" t="s">
        <v>728</v>
      </c>
      <c r="B584" t="s">
        <v>729</v>
      </c>
      <c r="C584" t="s">
        <v>3165</v>
      </c>
      <c r="D584" t="s">
        <v>253</v>
      </c>
      <c r="E584">
        <v>23936.556799999998</v>
      </c>
      <c r="F584">
        <v>2161.9</v>
      </c>
      <c r="G584">
        <v>-24.0949092720343</v>
      </c>
      <c r="H584">
        <f>(Table2[[#This Row],[1Y Return vs Nifty]]-AVERAGE(Table2[1Y Return vs Nifty]))/_xlfn.STDEV.P(Table2[1Y Return vs Nifty])</f>
        <v>-0.82052657841859866</v>
      </c>
      <c r="I584">
        <v>-4.8640205298246402</v>
      </c>
      <c r="J584">
        <f>(Table2[[#This Row],[1M Return vs Nifty]]-AVERAGE(Table2[1M Return vs Nifty]))/_xlfn.STDEV.P(Table2[1M Return vs Nifty])</f>
        <v>-0.96385865758483646</v>
      </c>
      <c r="K584">
        <v>-8.1599809393760907</v>
      </c>
      <c r="L584">
        <f>(Table2[[#This Row],[6M Return vs Nifty]]-AVERAGE(Table2[6M Return vs Nifty]))/_xlfn.STDEV.P(Table2[6M Return vs Nifty])</f>
        <v>-0.49289195872091646</v>
      </c>
      <c r="M584">
        <v>-2.3911109482770598</v>
      </c>
      <c r="N584">
        <f>(Table2[[#This Row],[1W Return vs Nifty]]-AVERAGE(Table2[1W Return vs Nifty]))/_xlfn.STDEV.P(Table2[1W Return vs Nifty])</f>
        <v>-0.82588031271704443</v>
      </c>
      <c r="O584">
        <v>2248.77</v>
      </c>
      <c r="P584">
        <v>2336.9513551241498</v>
      </c>
      <c r="Q584">
        <v>2352.1348102316001</v>
      </c>
      <c r="R584">
        <v>38.8871882737619</v>
      </c>
      <c r="S584" s="1">
        <f>(Table2[[#This Row],[Close Price]]-Table2[[#This Row],[20D EMA]])/Table2[[#This Row],[20D EMA]]</f>
        <v>-3.8630006625844301E-2</v>
      </c>
      <c r="T584" s="1">
        <f>(Table2[[#This Row],[Close Price]]-Table2[[#This Row],[50D EMA]])/Table2[[#This Row],[50D EMA]]</f>
        <v>-7.4905861750318797E-2</v>
      </c>
      <c r="U584" s="1">
        <f>(Table2[[#This Row],[Close Price]]-Table2[[#This Row],[200D EMA]])/Table2[[#This Row],[200D EMA]]</f>
        <v>-8.087751152871582E-2</v>
      </c>
      <c r="V584">
        <v>1.6415653214456001</v>
      </c>
      <c r="W584">
        <v>2151.1</v>
      </c>
      <c r="X584">
        <v>2198.6</v>
      </c>
      <c r="Y584">
        <v>2151</v>
      </c>
      <c r="Z584">
        <v>2259</v>
      </c>
      <c r="AA584">
        <v>2151</v>
      </c>
      <c r="AB584">
        <v>2304.75</v>
      </c>
      <c r="AC584" s="1">
        <f>(Table2[[#This Row],[Close Price]]/Table2[[#This Row],[Day Low]])-1</f>
        <v>5.0206870903259926E-3</v>
      </c>
      <c r="AD584" s="1">
        <f>(Table2[[#This Row],[Day High]]/Table2[[#This Row],[Close Price]])-1</f>
        <v>1.6975808316758378E-2</v>
      </c>
      <c r="AE584" s="1">
        <f>(Table2[[#This Row],[Close Price]]/Table2[[#This Row],[Current Week Low]])-1</f>
        <v>5.067410506741199E-3</v>
      </c>
      <c r="AF584" s="1">
        <f>(Table2[[#This Row],[Current Week High]]/Table2[[#This Row],[Close Price]])-1</f>
        <v>4.491419584624623E-2</v>
      </c>
      <c r="AG584" s="1">
        <f>(Table2[[#This Row],[Close Price]]/Table2[[#This Row],[Current Month Low]])-1</f>
        <v>5.067410506741199E-3</v>
      </c>
      <c r="AH584" s="1">
        <f>(Table2[[#This Row],[Current Month High]]/Table2[[#This Row],[Close Price]])-1</f>
        <v>6.607613673157875E-2</v>
      </c>
      <c r="AI584">
        <v>36.916601137887902</v>
      </c>
      <c r="AJ584">
        <v>15.289035836177399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-7.0000000000000007E-2</v>
      </c>
      <c r="AM584" t="s">
        <v>3216</v>
      </c>
      <c r="AN584">
        <v>-5.04</v>
      </c>
      <c r="AO584" t="s">
        <v>3216</v>
      </c>
      <c r="AP584">
        <v>4.323624750785E-3</v>
      </c>
      <c r="AQ584">
        <f>(Table2[[#This Row],[Sharpe Ratio]]-AVERAGE(Table2[Sharpe Ratio]))/_xlfn.STDEV.P(Table2[Sharpe Ratio])</f>
        <v>-0.66717550829378991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610</v>
      </c>
      <c r="AT584">
        <f>_xlfn.RANK.AVG(Table2[[#This Row],[6M Return vs Nifty Z-Score]],Table2[6M Return vs Nifty Z-Score])</f>
        <v>488</v>
      </c>
      <c r="AU584">
        <f>_xlfn.RANK.AVG(Table2[[#This Row],[Sharpe Ratio Z-Score]],Table2[Sharpe Ratio Z-Score])</f>
        <v>506</v>
      </c>
      <c r="AV584">
        <f>(Table2[[#This Row],[Rank 1Y]]+Table2[[#This Row],[Rank 6M]]+Table2[[#This Row],[Rank Sharpe]])/3</f>
        <v>534.66666666666663</v>
      </c>
    </row>
    <row r="585" spans="1:48" x14ac:dyDescent="0.3">
      <c r="A585" t="s">
        <v>1594</v>
      </c>
      <c r="B585" t="s">
        <v>1595</v>
      </c>
      <c r="C585" t="s">
        <v>582</v>
      </c>
      <c r="D585" t="s">
        <v>582</v>
      </c>
      <c r="E585">
        <v>6033.6588359999996</v>
      </c>
      <c r="F585">
        <v>300.89999999999998</v>
      </c>
      <c r="G585">
        <v>-36.252891010652803</v>
      </c>
      <c r="H585">
        <f>(Table2[[#This Row],[1Y Return vs Nifty]]-AVERAGE(Table2[1Y Return vs Nifty]))/_xlfn.STDEV.P(Table2[1Y Return vs Nifty])</f>
        <v>-1.0422964416353648</v>
      </c>
      <c r="I585">
        <v>-0.488559778562766</v>
      </c>
      <c r="J585">
        <f>(Table2[[#This Row],[1M Return vs Nifty]]-AVERAGE(Table2[1M Return vs Nifty]))/_xlfn.STDEV.P(Table2[1M Return vs Nifty])</f>
        <v>-0.5387076849912853</v>
      </c>
      <c r="K585">
        <v>-18.588719562057399</v>
      </c>
      <c r="L585">
        <f>(Table2[[#This Row],[6M Return vs Nifty]]-AVERAGE(Table2[6M Return vs Nifty]))/_xlfn.STDEV.P(Table2[6M Return vs Nifty])</f>
        <v>-0.83602900254100954</v>
      </c>
      <c r="M585">
        <v>1.0039035709880699</v>
      </c>
      <c r="N585">
        <f>(Table2[[#This Row],[1W Return vs Nifty]]-AVERAGE(Table2[1W Return vs Nifty]))/_xlfn.STDEV.P(Table2[1W Return vs Nifty])</f>
        <v>4.7205282318026932E-2</v>
      </c>
      <c r="O585">
        <v>305.82</v>
      </c>
      <c r="P585">
        <v>322.56185951736001</v>
      </c>
      <c r="Q585">
        <v>339.49303594546501</v>
      </c>
      <c r="R585">
        <v>46.847167219134299</v>
      </c>
      <c r="S585" s="1">
        <f>(Table2[[#This Row],[Close Price]]-Table2[[#This Row],[20D EMA]])/Table2[[#This Row],[20D EMA]]</f>
        <v>-1.6087894840102073E-2</v>
      </c>
      <c r="T585" s="1">
        <f>(Table2[[#This Row],[Close Price]]-Table2[[#This Row],[50D EMA]])/Table2[[#This Row],[50D EMA]]</f>
        <v>-6.7155675347891547E-2</v>
      </c>
      <c r="U585" s="1">
        <f>(Table2[[#This Row],[Close Price]]-Table2[[#This Row],[200D EMA]])/Table2[[#This Row],[200D EMA]]</f>
        <v>-0.11367843183582854</v>
      </c>
      <c r="V585">
        <v>0.50347051207682503</v>
      </c>
      <c r="W585">
        <v>299.5</v>
      </c>
      <c r="X585">
        <v>305.64999999999998</v>
      </c>
      <c r="Y585">
        <v>296.89999999999998</v>
      </c>
      <c r="Z585">
        <v>311.89999999999998</v>
      </c>
      <c r="AA585">
        <v>296.89999999999998</v>
      </c>
      <c r="AB585">
        <v>313.25</v>
      </c>
      <c r="AC585" s="1">
        <f>(Table2[[#This Row],[Close Price]]/Table2[[#This Row],[Day Low]])-1</f>
        <v>4.6744574290482621E-3</v>
      </c>
      <c r="AD585" s="1">
        <f>(Table2[[#This Row],[Day High]]/Table2[[#This Row],[Close Price]])-1</f>
        <v>1.5785975407111907E-2</v>
      </c>
      <c r="AE585" s="1">
        <f>(Table2[[#This Row],[Close Price]]/Table2[[#This Row],[Current Week Low]])-1</f>
        <v>1.347254968002698E-2</v>
      </c>
      <c r="AF585" s="1">
        <f>(Table2[[#This Row],[Current Week High]]/Table2[[#This Row],[Close Price]])-1</f>
        <v>3.6556995679627891E-2</v>
      </c>
      <c r="AG585" s="1">
        <f>(Table2[[#This Row],[Close Price]]/Table2[[#This Row],[Current Month Low]])-1</f>
        <v>1.347254968002698E-2</v>
      </c>
      <c r="AH585" s="1">
        <f>(Table2[[#This Row],[Current Month High]]/Table2[[#This Row],[Close Price]])-1</f>
        <v>4.1043536058491314E-2</v>
      </c>
      <c r="AI585">
        <v>45.2143569292123</v>
      </c>
      <c r="AJ585">
        <v>12.3809523809523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-0.14000000000000001</v>
      </c>
      <c r="AM585" t="s">
        <v>3216</v>
      </c>
      <c r="AN585">
        <v>4.92</v>
      </c>
      <c r="AO585" t="s">
        <v>3215</v>
      </c>
      <c r="AP585">
        <v>7.1339371456560996E-2</v>
      </c>
      <c r="AQ585">
        <f>(Table2[[#This Row],[Sharpe Ratio]]-AVERAGE(Table2[Sharpe Ratio]))/_xlfn.STDEV.P(Table2[Sharpe Ratio])</f>
        <v>0.13311146323263567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673</v>
      </c>
      <c r="AT585">
        <f>_xlfn.RANK.AVG(Table2[[#This Row],[6M Return vs Nifty Z-Score]],Table2[6M Return vs Nifty Z-Score])</f>
        <v>623</v>
      </c>
      <c r="AU585">
        <f>_xlfn.RANK.AVG(Table2[[#This Row],[Sharpe Ratio Z-Score]],Table2[Sharpe Ratio Z-Score])</f>
        <v>310</v>
      </c>
      <c r="AV585">
        <f>(Table2[[#This Row],[Rank 1Y]]+Table2[[#This Row],[Rank 6M]]+Table2[[#This Row],[Rank Sharpe]])/3</f>
        <v>535.33333333333337</v>
      </c>
    </row>
    <row r="586" spans="1:48" x14ac:dyDescent="0.3">
      <c r="A586" t="s">
        <v>565</v>
      </c>
      <c r="B586" t="s">
        <v>566</v>
      </c>
      <c r="C586" t="s">
        <v>3156</v>
      </c>
      <c r="D586" t="s">
        <v>54</v>
      </c>
      <c r="E586">
        <v>34947.205789221996</v>
      </c>
      <c r="F586">
        <v>140.11000000000001</v>
      </c>
      <c r="G586">
        <v>-24.7927312847122</v>
      </c>
      <c r="H586">
        <f>(Table2[[#This Row],[1Y Return vs Nifty]]-AVERAGE(Table2[1Y Return vs Nifty]))/_xlfn.STDEV.P(Table2[1Y Return vs Nifty])</f>
        <v>-0.83325532695830584</v>
      </c>
      <c r="I586">
        <v>-10.9879800826996</v>
      </c>
      <c r="J586">
        <f>(Table2[[#This Row],[1M Return vs Nifty]]-AVERAGE(Table2[1M Return vs Nifty]))/_xlfn.STDEV.P(Table2[1M Return vs Nifty])</f>
        <v>-1.5589062441224333</v>
      </c>
      <c r="K586">
        <v>-21.6276400482847</v>
      </c>
      <c r="L586">
        <f>(Table2[[#This Row],[6M Return vs Nifty]]-AVERAGE(Table2[6M Return vs Nifty]))/_xlfn.STDEV.P(Table2[6M Return vs Nifty])</f>
        <v>-0.93601867816491113</v>
      </c>
      <c r="M586">
        <v>-1.9917676062629399</v>
      </c>
      <c r="N586">
        <f>(Table2[[#This Row],[1W Return vs Nifty]]-AVERAGE(Table2[1W Return vs Nifty]))/_xlfn.STDEV.P(Table2[1W Return vs Nifty])</f>
        <v>-0.72318239569571707</v>
      </c>
      <c r="O586">
        <v>150.99</v>
      </c>
      <c r="P586">
        <v>160.630975526329</v>
      </c>
      <c r="Q586">
        <v>162.28315298578599</v>
      </c>
      <c r="R586">
        <v>32.185526642300701</v>
      </c>
      <c r="S586" s="1">
        <f>(Table2[[#This Row],[Close Price]]-Table2[[#This Row],[20D EMA]])/Table2[[#This Row],[20D EMA]]</f>
        <v>-7.2057752169017775E-2</v>
      </c>
      <c r="T586" s="1">
        <f>(Table2[[#This Row],[Close Price]]-Table2[[#This Row],[50D EMA]])/Table2[[#This Row],[50D EMA]]</f>
        <v>-0.12775229347321865</v>
      </c>
      <c r="U586" s="1">
        <f>(Table2[[#This Row],[Close Price]]-Table2[[#This Row],[200D EMA]])/Table2[[#This Row],[200D EMA]]</f>
        <v>-0.13663250052658313</v>
      </c>
      <c r="V586">
        <v>1.1444694320973099</v>
      </c>
      <c r="W586">
        <v>139.80000000000001</v>
      </c>
      <c r="X586">
        <v>144.6</v>
      </c>
      <c r="Y586">
        <v>139.80000000000001</v>
      </c>
      <c r="Z586">
        <v>148.94999999999999</v>
      </c>
      <c r="AA586">
        <v>139.80000000000001</v>
      </c>
      <c r="AB586">
        <v>149.5</v>
      </c>
      <c r="AC586" s="1">
        <f>(Table2[[#This Row],[Close Price]]/Table2[[#This Row],[Day Low]])-1</f>
        <v>2.2174535050072386E-3</v>
      </c>
      <c r="AD586" s="1">
        <f>(Table2[[#This Row],[Day High]]/Table2[[#This Row],[Close Price]])-1</f>
        <v>3.2046249375490499E-2</v>
      </c>
      <c r="AE586" s="1">
        <f>(Table2[[#This Row],[Close Price]]/Table2[[#This Row],[Current Week Low]])-1</f>
        <v>2.2174535050072386E-3</v>
      </c>
      <c r="AF586" s="1">
        <f>(Table2[[#This Row],[Current Week High]]/Table2[[#This Row],[Close Price]])-1</f>
        <v>6.3093283848404624E-2</v>
      </c>
      <c r="AG586" s="1">
        <f>(Table2[[#This Row],[Close Price]]/Table2[[#This Row],[Current Month Low]])-1</f>
        <v>2.2174535050072386E-3</v>
      </c>
      <c r="AH586" s="1">
        <f>(Table2[[#This Row],[Current Month High]]/Table2[[#This Row],[Close Price]])-1</f>
        <v>6.7018770965669772E-2</v>
      </c>
      <c r="AI586">
        <v>38.641067732495799</v>
      </c>
      <c r="AJ586">
        <v>1.7797472032543999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-0.19</v>
      </c>
      <c r="AM586" t="s">
        <v>3216</v>
      </c>
      <c r="AN586">
        <v>-6.69</v>
      </c>
      <c r="AO586" t="s">
        <v>3216</v>
      </c>
      <c r="AP586">
        <v>5.9834220900276E-2</v>
      </c>
      <c r="AQ586">
        <f>(Table2[[#This Row],[Sharpe Ratio]]-AVERAGE(Table2[Sharpe Ratio]))/_xlfn.STDEV.P(Table2[Sharpe Ratio])</f>
        <v>-4.2804565510666708E-3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616</v>
      </c>
      <c r="AT586">
        <f>_xlfn.RANK.AVG(Table2[[#This Row],[6M Return vs Nifty Z-Score]],Table2[6M Return vs Nifty Z-Score])</f>
        <v>648</v>
      </c>
      <c r="AU586">
        <f>_xlfn.RANK.AVG(Table2[[#This Row],[Sharpe Ratio Z-Score]],Table2[Sharpe Ratio Z-Score])</f>
        <v>352</v>
      </c>
      <c r="AV586">
        <f>(Table2[[#This Row],[Rank 1Y]]+Table2[[#This Row],[Rank 6M]]+Table2[[#This Row],[Rank Sharpe]])/3</f>
        <v>538.66666666666663</v>
      </c>
    </row>
    <row r="587" spans="1:48" x14ac:dyDescent="0.3">
      <c r="A587" t="s">
        <v>1181</v>
      </c>
      <c r="B587" t="s">
        <v>1182</v>
      </c>
      <c r="C587" t="s">
        <v>3155</v>
      </c>
      <c r="D587" t="s">
        <v>21</v>
      </c>
      <c r="E587">
        <v>10222.6414205</v>
      </c>
      <c r="F587">
        <v>496.25</v>
      </c>
      <c r="G587">
        <v>-3.7038773722210099</v>
      </c>
      <c r="H587">
        <f>(Table2[[#This Row],[1Y Return vs Nifty]]-AVERAGE(Table2[1Y Return vs Nifty]))/_xlfn.STDEV.P(Table2[1Y Return vs Nifty])</f>
        <v>-0.44858027577641751</v>
      </c>
      <c r="I587">
        <v>6.6371399494952996</v>
      </c>
      <c r="J587">
        <f>(Table2[[#This Row],[1M Return vs Nifty]]-AVERAGE(Table2[1M Return vs Nifty]))/_xlfn.STDEV.P(Table2[1M Return vs Nifty])</f>
        <v>0.15367612142722459</v>
      </c>
      <c r="K587">
        <v>-5.19100103493495</v>
      </c>
      <c r="L587">
        <f>(Table2[[#This Row],[6M Return vs Nifty]]-AVERAGE(Table2[6M Return vs Nifty]))/_xlfn.STDEV.P(Table2[6M Return vs Nifty])</f>
        <v>-0.39520353978255185</v>
      </c>
      <c r="M587">
        <v>1.6038083221545101</v>
      </c>
      <c r="N587">
        <f>(Table2[[#This Row],[1W Return vs Nifty]]-AVERAGE(Table2[1W Return vs Nifty]))/_xlfn.STDEV.P(Table2[1W Return vs Nifty])</f>
        <v>0.20148096911240634</v>
      </c>
      <c r="O587">
        <v>464.89</v>
      </c>
      <c r="P587">
        <v>471.73016135785701</v>
      </c>
      <c r="Q587">
        <v>477.68066067147299</v>
      </c>
      <c r="R587">
        <v>77.644691141921996</v>
      </c>
      <c r="S587" s="1">
        <f>(Table2[[#This Row],[Close Price]]-Table2[[#This Row],[20D EMA]])/Table2[[#This Row],[20D EMA]]</f>
        <v>6.7456817741831432E-2</v>
      </c>
      <c r="T587" s="1">
        <f>(Table2[[#This Row],[Close Price]]-Table2[[#This Row],[50D EMA]])/Table2[[#This Row],[50D EMA]]</f>
        <v>5.1978526392214522E-2</v>
      </c>
      <c r="U587" s="1">
        <f>(Table2[[#This Row],[Close Price]]-Table2[[#This Row],[200D EMA]])/Table2[[#This Row],[200D EMA]]</f>
        <v>3.8873960906066811E-2</v>
      </c>
      <c r="V587">
        <v>1.2772228719260299</v>
      </c>
      <c r="W587">
        <v>459.25</v>
      </c>
      <c r="X587">
        <v>510</v>
      </c>
      <c r="Y587">
        <v>451.25</v>
      </c>
      <c r="Z587">
        <v>510</v>
      </c>
      <c r="AA587">
        <v>451.25</v>
      </c>
      <c r="AB587">
        <v>510</v>
      </c>
      <c r="AC587" s="1">
        <f>(Table2[[#This Row],[Close Price]]/Table2[[#This Row],[Day Low]])-1</f>
        <v>8.0566140446379997E-2</v>
      </c>
      <c r="AD587" s="1">
        <f>(Table2[[#This Row],[Day High]]/Table2[[#This Row],[Close Price]])-1</f>
        <v>2.7707808564231717E-2</v>
      </c>
      <c r="AE587" s="1">
        <f>(Table2[[#This Row],[Close Price]]/Table2[[#This Row],[Current Week Low]])-1</f>
        <v>9.9722991689750629E-2</v>
      </c>
      <c r="AF587" s="1">
        <f>(Table2[[#This Row],[Current Week High]]/Table2[[#This Row],[Close Price]])-1</f>
        <v>2.7707808564231717E-2</v>
      </c>
      <c r="AG587" s="1">
        <f>(Table2[[#This Row],[Close Price]]/Table2[[#This Row],[Current Month Low]])-1</f>
        <v>9.9722991689750629E-2</v>
      </c>
      <c r="AH587" s="1">
        <f>(Table2[[#This Row],[Current Month High]]/Table2[[#This Row],[Close Price]])-1</f>
        <v>2.7707808564231717E-2</v>
      </c>
      <c r="AI587">
        <v>15.8690176322418</v>
      </c>
      <c r="AJ587">
        <v>21.809032891507101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0</v>
      </c>
      <c r="AM587">
        <v>0</v>
      </c>
      <c r="AN587">
        <v>8.56</v>
      </c>
      <c r="AO587" t="s">
        <v>3215</v>
      </c>
      <c r="AP587">
        <v>-7.0471466037544006E-2</v>
      </c>
      <c r="AQ587">
        <f>(Table2[[#This Row],[Sharpe Ratio]]-AVERAGE(Table2[Sharpe Ratio]))/_xlfn.STDEV.P(Table2[Sharpe Ratio])</f>
        <v>-1.5603616568393353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476</v>
      </c>
      <c r="AT587">
        <f>_xlfn.RANK.AVG(Table2[[#This Row],[6M Return vs Nifty Z-Score]],Table2[6M Return vs Nifty Z-Score])</f>
        <v>449</v>
      </c>
      <c r="AU587">
        <f>_xlfn.RANK.AVG(Table2[[#This Row],[Sharpe Ratio Z-Score]],Table2[Sharpe Ratio Z-Score])</f>
        <v>693</v>
      </c>
      <c r="AV587">
        <f>(Table2[[#This Row],[Rank 1Y]]+Table2[[#This Row],[Rank 6M]]+Table2[[#This Row],[Rank Sharpe]])/3</f>
        <v>539.33333333333337</v>
      </c>
    </row>
    <row r="588" spans="1:48" x14ac:dyDescent="0.3">
      <c r="A588" t="s">
        <v>504</v>
      </c>
      <c r="B588" t="s">
        <v>505</v>
      </c>
      <c r="C588" t="s">
        <v>3170</v>
      </c>
      <c r="D588" t="s">
        <v>403</v>
      </c>
      <c r="E588">
        <v>41853.882062159901</v>
      </c>
      <c r="F588">
        <v>557.6</v>
      </c>
      <c r="G588">
        <v>-23.854864168828499</v>
      </c>
      <c r="H588">
        <f>(Table2[[#This Row],[1Y Return vs Nifty]]-AVERAGE(Table2[1Y Return vs Nifty]))/_xlfn.STDEV.P(Table2[1Y Return vs Nifty])</f>
        <v>-0.81614799233019297</v>
      </c>
      <c r="I588">
        <v>1.8361250741866899</v>
      </c>
      <c r="J588">
        <f>(Table2[[#This Row],[1M Return vs Nifty]]-AVERAGE(Table2[1M Return vs Nifty]))/_xlfn.STDEV.P(Table2[1M Return vs Nifty])</f>
        <v>-0.31282472493161817</v>
      </c>
      <c r="K588">
        <v>8.4135838190052699</v>
      </c>
      <c r="L588">
        <f>(Table2[[#This Row],[6M Return vs Nifty]]-AVERAGE(Table2[6M Return vs Nifty]))/_xlfn.STDEV.P(Table2[6M Return vs Nifty])</f>
        <v>5.2428450823462799E-2</v>
      </c>
      <c r="M588">
        <v>1.8650369243827301</v>
      </c>
      <c r="N588">
        <f>(Table2[[#This Row],[1W Return vs Nifty]]-AVERAGE(Table2[1W Return vs Nifty]))/_xlfn.STDEV.P(Table2[1W Return vs Nifty])</f>
        <v>0.26866033707162601</v>
      </c>
      <c r="O588">
        <v>558.13</v>
      </c>
      <c r="P588">
        <v>566.85511527509402</v>
      </c>
      <c r="Q588">
        <v>561.611264421888</v>
      </c>
      <c r="R588">
        <v>51.8496839518833</v>
      </c>
      <c r="S588" s="1">
        <f>(Table2[[#This Row],[Close Price]]-Table2[[#This Row],[20D EMA]])/Table2[[#This Row],[20D EMA]]</f>
        <v>-9.4959955565902701E-4</v>
      </c>
      <c r="T588" s="1">
        <f>(Table2[[#This Row],[Close Price]]-Table2[[#This Row],[50D EMA]])/Table2[[#This Row],[50D EMA]]</f>
        <v>-1.6327126677868127E-2</v>
      </c>
      <c r="U588" s="1">
        <f>(Table2[[#This Row],[Close Price]]-Table2[[#This Row],[200D EMA]])/Table2[[#This Row],[200D EMA]]</f>
        <v>-7.1424215930161088E-3</v>
      </c>
      <c r="V588">
        <v>0.53078390914751195</v>
      </c>
      <c r="W588">
        <v>555.04999999999995</v>
      </c>
      <c r="X588">
        <v>572.95000000000005</v>
      </c>
      <c r="Y588">
        <v>539.79999999999995</v>
      </c>
      <c r="Z588">
        <v>575.45000000000005</v>
      </c>
      <c r="AA588">
        <v>539.79999999999995</v>
      </c>
      <c r="AB588">
        <v>575.45000000000005</v>
      </c>
      <c r="AC588" s="1">
        <f>(Table2[[#This Row],[Close Price]]/Table2[[#This Row],[Day Low]])-1</f>
        <v>4.5941807044411753E-3</v>
      </c>
      <c r="AD588" s="1">
        <f>(Table2[[#This Row],[Day High]]/Table2[[#This Row],[Close Price]])-1</f>
        <v>2.7528694404591159E-2</v>
      </c>
      <c r="AE588" s="1">
        <f>(Table2[[#This Row],[Close Price]]/Table2[[#This Row],[Current Week Low]])-1</f>
        <v>3.2975175991107886E-2</v>
      </c>
      <c r="AF588" s="1">
        <f>(Table2[[#This Row],[Current Week High]]/Table2[[#This Row],[Close Price]])-1</f>
        <v>3.2012195121951192E-2</v>
      </c>
      <c r="AG588" s="1">
        <f>(Table2[[#This Row],[Close Price]]/Table2[[#This Row],[Current Month Low]])-1</f>
        <v>3.2975175991107886E-2</v>
      </c>
      <c r="AH588" s="1">
        <f>(Table2[[#This Row],[Current Month High]]/Table2[[#This Row],[Close Price]])-1</f>
        <v>3.2012195121951192E-2</v>
      </c>
      <c r="AI588">
        <v>12.087517934002801</v>
      </c>
      <c r="AJ588">
        <v>24.519874944171502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0.04</v>
      </c>
      <c r="AM588" t="s">
        <v>3215</v>
      </c>
      <c r="AN588">
        <v>4.8600000000000003</v>
      </c>
      <c r="AO588" t="s">
        <v>3215</v>
      </c>
      <c r="AP588">
        <v>-0.104180823520718</v>
      </c>
      <c r="AQ588">
        <f>(Table2[[#This Row],[Sharpe Ratio]]-AVERAGE(Table2[Sharpe Ratio]))/_xlfn.STDEV.P(Table2[Sharpe Ratio])</f>
        <v>-1.9629112207612402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608</v>
      </c>
      <c r="AT588">
        <f>_xlfn.RANK.AVG(Table2[[#This Row],[6M Return vs Nifty Z-Score]],Table2[6M Return vs Nifty Z-Score])</f>
        <v>289</v>
      </c>
      <c r="AU588">
        <f>_xlfn.RANK.AVG(Table2[[#This Row],[Sharpe Ratio Z-Score]],Table2[Sharpe Ratio Z-Score])</f>
        <v>722</v>
      </c>
      <c r="AV588">
        <f>(Table2[[#This Row],[Rank 1Y]]+Table2[[#This Row],[Rank 6M]]+Table2[[#This Row],[Rank Sharpe]])/3</f>
        <v>539.66666666666663</v>
      </c>
    </row>
    <row r="589" spans="1:48" x14ac:dyDescent="0.3">
      <c r="A589" t="s">
        <v>648</v>
      </c>
      <c r="B589" t="s">
        <v>649</v>
      </c>
      <c r="C589" t="s">
        <v>3162</v>
      </c>
      <c r="D589" t="s">
        <v>554</v>
      </c>
      <c r="E589">
        <v>28299.511872732</v>
      </c>
      <c r="F589">
        <v>64.010000000000005</v>
      </c>
      <c r="G589">
        <v>-16.707270653973598</v>
      </c>
      <c r="H589">
        <f>(Table2[[#This Row],[1Y Return vs Nifty]]-AVERAGE(Table2[1Y Return vs Nifty]))/_xlfn.STDEV.P(Table2[1Y Return vs Nifty])</f>
        <v>-0.68577102103705045</v>
      </c>
      <c r="I589">
        <v>0.48887786154852197</v>
      </c>
      <c r="J589">
        <f>(Table2[[#This Row],[1M Return vs Nifty]]-AVERAGE(Table2[1M Return vs Nifty]))/_xlfn.STDEV.P(Table2[1M Return vs Nifty])</f>
        <v>-0.44373287274482348</v>
      </c>
      <c r="K589">
        <v>-15.440365876964099</v>
      </c>
      <c r="L589">
        <f>(Table2[[#This Row],[6M Return vs Nifty]]-AVERAGE(Table2[6M Return vs Nifty]))/_xlfn.STDEV.P(Table2[6M Return vs Nifty])</f>
        <v>-0.73243864367887013</v>
      </c>
      <c r="M589">
        <v>1.3306227172387799</v>
      </c>
      <c r="N589">
        <f>(Table2[[#This Row],[1W Return vs Nifty]]-AVERAGE(Table2[1W Return vs Nifty]))/_xlfn.STDEV.P(Table2[1W Return vs Nifty])</f>
        <v>0.13122665500876771</v>
      </c>
      <c r="O589">
        <v>64.430000000000007</v>
      </c>
      <c r="P589">
        <v>66.459411253664499</v>
      </c>
      <c r="Q589">
        <v>67.585797615790099</v>
      </c>
      <c r="R589">
        <v>49.114592122100603</v>
      </c>
      <c r="S589" s="1">
        <f>(Table2[[#This Row],[Close Price]]-Table2[[#This Row],[20D EMA]])/Table2[[#This Row],[20D EMA]]</f>
        <v>-6.5187024677945318E-3</v>
      </c>
      <c r="T589" s="1">
        <f>(Table2[[#This Row],[Close Price]]-Table2[[#This Row],[50D EMA]])/Table2[[#This Row],[50D EMA]]</f>
        <v>-3.6855747101272068E-2</v>
      </c>
      <c r="U589" s="1">
        <f>(Table2[[#This Row],[Close Price]]-Table2[[#This Row],[200D EMA]])/Table2[[#This Row],[200D EMA]]</f>
        <v>-5.2907530012706087E-2</v>
      </c>
      <c r="V589">
        <v>0.74814334126541804</v>
      </c>
      <c r="W589">
        <v>63.5</v>
      </c>
      <c r="X589">
        <v>64.64</v>
      </c>
      <c r="Y589">
        <v>63.5</v>
      </c>
      <c r="Z589">
        <v>66.38</v>
      </c>
      <c r="AA589">
        <v>63.19</v>
      </c>
      <c r="AB589">
        <v>66.38</v>
      </c>
      <c r="AC589" s="1">
        <f>(Table2[[#This Row],[Close Price]]/Table2[[#This Row],[Day Low]])-1</f>
        <v>8.0314960629921384E-3</v>
      </c>
      <c r="AD589" s="1">
        <f>(Table2[[#This Row],[Day High]]/Table2[[#This Row],[Close Price]])-1</f>
        <v>9.8422121543508823E-3</v>
      </c>
      <c r="AE589" s="1">
        <f>(Table2[[#This Row],[Close Price]]/Table2[[#This Row],[Current Week Low]])-1</f>
        <v>8.0314960629921384E-3</v>
      </c>
      <c r="AF589" s="1">
        <f>(Table2[[#This Row],[Current Week High]]/Table2[[#This Row],[Close Price]])-1</f>
        <v>3.7025464771129446E-2</v>
      </c>
      <c r="AG589" s="1">
        <f>(Table2[[#This Row],[Close Price]]/Table2[[#This Row],[Current Month Low]])-1</f>
        <v>1.2976736825447199E-2</v>
      </c>
      <c r="AH589" s="1">
        <f>(Table2[[#This Row],[Current Month High]]/Table2[[#This Row],[Close Price]])-1</f>
        <v>3.7025464771129446E-2</v>
      </c>
      <c r="AI589">
        <v>24.980471801280999</v>
      </c>
      <c r="AJ589">
        <v>10.4572907679033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-0.12</v>
      </c>
      <c r="AM589" t="s">
        <v>3216</v>
      </c>
      <c r="AN589">
        <v>0.11</v>
      </c>
      <c r="AO589" t="s">
        <v>3215</v>
      </c>
      <c r="AP589">
        <v>2.2675793803232001E-2</v>
      </c>
      <c r="AQ589">
        <f>(Table2[[#This Row],[Sharpe Ratio]]-AVERAGE(Table2[Sharpe Ratio]))/_xlfn.STDEV.P(Table2[Sharpe Ratio])</f>
        <v>-0.44801803391086331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572</v>
      </c>
      <c r="AT589">
        <f>_xlfn.RANK.AVG(Table2[[#This Row],[6M Return vs Nifty Z-Score]],Table2[6M Return vs Nifty Z-Score])</f>
        <v>589</v>
      </c>
      <c r="AU589">
        <f>_xlfn.RANK.AVG(Table2[[#This Row],[Sharpe Ratio Z-Score]],Table2[Sharpe Ratio Z-Score])</f>
        <v>458</v>
      </c>
      <c r="AV589">
        <f>(Table2[[#This Row],[Rank 1Y]]+Table2[[#This Row],[Rank 6M]]+Table2[[#This Row],[Rank Sharpe]])/3</f>
        <v>539.66666666666663</v>
      </c>
    </row>
    <row r="590" spans="1:48" x14ac:dyDescent="0.3">
      <c r="A590" t="s">
        <v>1274</v>
      </c>
      <c r="B590" t="s">
        <v>1275</v>
      </c>
      <c r="C590" t="s">
        <v>3156</v>
      </c>
      <c r="D590" t="s">
        <v>141</v>
      </c>
      <c r="E590">
        <v>9121.6324095269993</v>
      </c>
      <c r="F590">
        <v>84.81</v>
      </c>
      <c r="G590">
        <v>-22.139013539089699</v>
      </c>
      <c r="H590">
        <f>(Table2[[#This Row],[1Y Return vs Nifty]]-AVERAGE(Table2[1Y Return vs Nifty]))/_xlfn.STDEV.P(Table2[1Y Return vs Nifty])</f>
        <v>-0.78484970881255267</v>
      </c>
      <c r="I590">
        <v>3.41137735033838</v>
      </c>
      <c r="J590">
        <f>(Table2[[#This Row],[1M Return vs Nifty]]-AVERAGE(Table2[1M Return vs Nifty]))/_xlfn.STDEV.P(Table2[1M Return vs Nifty])</f>
        <v>-0.15976197900412917</v>
      </c>
      <c r="K590">
        <v>-7.5512882810609101</v>
      </c>
      <c r="L590">
        <f>(Table2[[#This Row],[6M Return vs Nifty]]-AVERAGE(Table2[6M Return vs Nifty]))/_xlfn.STDEV.P(Table2[6M Return vs Nifty])</f>
        <v>-0.47286412918887627</v>
      </c>
      <c r="M590">
        <v>-1.83563995889673</v>
      </c>
      <c r="N590">
        <f>(Table2[[#This Row],[1W Return vs Nifty]]-AVERAGE(Table2[1W Return vs Nifty]))/_xlfn.STDEV.P(Table2[1W Return vs Nifty])</f>
        <v>-0.68303152178085114</v>
      </c>
      <c r="O590">
        <v>85.51</v>
      </c>
      <c r="P590">
        <v>86.113307327476207</v>
      </c>
      <c r="Q590">
        <v>85.715827532897407</v>
      </c>
      <c r="R590">
        <v>47.749802616493803</v>
      </c>
      <c r="S590" s="1">
        <f>(Table2[[#This Row],[Close Price]]-Table2[[#This Row],[20D EMA]])/Table2[[#This Row],[20D EMA]]</f>
        <v>-8.1861770553152014E-3</v>
      </c>
      <c r="T590" s="1">
        <f>(Table2[[#This Row],[Close Price]]-Table2[[#This Row],[50D EMA]])/Table2[[#This Row],[50D EMA]]</f>
        <v>-1.513479586284985E-2</v>
      </c>
      <c r="U590" s="1">
        <f>(Table2[[#This Row],[Close Price]]-Table2[[#This Row],[200D EMA]])/Table2[[#This Row],[200D EMA]]</f>
        <v>-1.0567797791484328E-2</v>
      </c>
      <c r="V590">
        <v>0.39134254177817002</v>
      </c>
      <c r="W590">
        <v>84.48</v>
      </c>
      <c r="X590">
        <v>86.4</v>
      </c>
      <c r="Y590">
        <v>82</v>
      </c>
      <c r="Z590">
        <v>87</v>
      </c>
      <c r="AA590">
        <v>82</v>
      </c>
      <c r="AB590">
        <v>88.36</v>
      </c>
      <c r="AC590" s="1">
        <f>(Table2[[#This Row],[Close Price]]/Table2[[#This Row],[Day Low]])-1</f>
        <v>3.90625E-3</v>
      </c>
      <c r="AD590" s="1">
        <f>(Table2[[#This Row],[Day High]]/Table2[[#This Row],[Close Price]])-1</f>
        <v>1.8747789175804774E-2</v>
      </c>
      <c r="AE590" s="1">
        <f>(Table2[[#This Row],[Close Price]]/Table2[[#This Row],[Current Week Low]])-1</f>
        <v>3.4268292682926749E-2</v>
      </c>
      <c r="AF590" s="1">
        <f>(Table2[[#This Row],[Current Week High]]/Table2[[#This Row],[Close Price]])-1</f>
        <v>2.5822426600636605E-2</v>
      </c>
      <c r="AG590" s="1">
        <f>(Table2[[#This Row],[Close Price]]/Table2[[#This Row],[Current Month Low]])-1</f>
        <v>3.4268292682926749E-2</v>
      </c>
      <c r="AH590" s="1">
        <f>(Table2[[#This Row],[Current Month High]]/Table2[[#This Row],[Close Price]])-1</f>
        <v>4.1858271430255778E-2</v>
      </c>
      <c r="AI590">
        <v>24.761230986911901</v>
      </c>
      <c r="AJ590">
        <v>17.140883977900501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-0.04</v>
      </c>
      <c r="AM590" t="s">
        <v>3216</v>
      </c>
      <c r="AN590">
        <v>4.41</v>
      </c>
      <c r="AO590" t="s">
        <v>3215</v>
      </c>
      <c r="AQ590">
        <f>(Table2[[#This Row],[Sharpe Ratio]]-AVERAGE(Table2[Sharpe Ratio]))/_xlfn.STDEV.P(Table2[Sharpe Ratio])</f>
        <v>-0.71880726243977788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598</v>
      </c>
      <c r="AT590">
        <f>_xlfn.RANK.AVG(Table2[[#This Row],[6M Return vs Nifty Z-Score]],Table2[6M Return vs Nifty Z-Score])</f>
        <v>481</v>
      </c>
      <c r="AU590">
        <f>_xlfn.RANK.AVG(Table2[[#This Row],[Sharpe Ratio Z-Score]],Table2[Sharpe Ratio Z-Score])</f>
        <v>541.5</v>
      </c>
      <c r="AV590">
        <f>(Table2[[#This Row],[Rank 1Y]]+Table2[[#This Row],[Rank 6M]]+Table2[[#This Row],[Rank Sharpe]])/3</f>
        <v>540.16666666666663</v>
      </c>
    </row>
    <row r="591" spans="1:48" x14ac:dyDescent="0.3">
      <c r="A591" t="s">
        <v>1334</v>
      </c>
      <c r="B591" t="s">
        <v>1335</v>
      </c>
      <c r="C591" t="s">
        <v>3165</v>
      </c>
      <c r="D591" t="s">
        <v>468</v>
      </c>
      <c r="E591">
        <v>8514.3124720800006</v>
      </c>
      <c r="F591">
        <v>635.4</v>
      </c>
      <c r="G591">
        <v>-43.305055526718803</v>
      </c>
      <c r="H591">
        <f>(Table2[[#This Row],[1Y Return vs Nifty]]-AVERAGE(Table2[1Y Return vs Nifty]))/_xlfn.STDEV.P(Table2[1Y Return vs Nifty])</f>
        <v>-1.1709327230292041</v>
      </c>
      <c r="I591">
        <v>9.9775969248282301</v>
      </c>
      <c r="J591">
        <f>(Table2[[#This Row],[1M Return vs Nifty]]-AVERAGE(Table2[1M Return vs Nifty]))/_xlfn.STDEV.P(Table2[1M Return vs Nifty])</f>
        <v>0.47825874545376285</v>
      </c>
      <c r="K591">
        <v>-31.089164917972901</v>
      </c>
      <c r="L591">
        <f>(Table2[[#This Row],[6M Return vs Nifty]]-AVERAGE(Table2[6M Return vs Nifty]))/_xlfn.STDEV.P(Table2[6M Return vs Nifty])</f>
        <v>-1.2473314640424016</v>
      </c>
      <c r="M591">
        <v>3.6897216756619202</v>
      </c>
      <c r="N591">
        <f>(Table2[[#This Row],[1W Return vs Nifty]]-AVERAGE(Table2[1W Return vs Nifty]))/_xlfn.STDEV.P(Table2[1W Return vs Nifty])</f>
        <v>0.73790898469356603</v>
      </c>
      <c r="O591">
        <v>623.88</v>
      </c>
      <c r="P591">
        <v>630.074209763922</v>
      </c>
      <c r="Q591">
        <v>688.77595539899198</v>
      </c>
      <c r="R591">
        <v>55.612495419020902</v>
      </c>
      <c r="S591" s="1">
        <f>(Table2[[#This Row],[Close Price]]-Table2[[#This Row],[20D EMA]])/Table2[[#This Row],[20D EMA]]</f>
        <v>1.8465089440276947E-2</v>
      </c>
      <c r="T591" s="1">
        <f>(Table2[[#This Row],[Close Price]]-Table2[[#This Row],[50D EMA]])/Table2[[#This Row],[50D EMA]]</f>
        <v>8.4526396312482946E-3</v>
      </c>
      <c r="U591" s="1">
        <f>(Table2[[#This Row],[Close Price]]-Table2[[#This Row],[200D EMA]])/Table2[[#This Row],[200D EMA]]</f>
        <v>-7.7493929601640268E-2</v>
      </c>
      <c r="V591">
        <v>1.05531080425401</v>
      </c>
      <c r="W591">
        <v>632.5</v>
      </c>
      <c r="X591">
        <v>655.95</v>
      </c>
      <c r="Y591">
        <v>613.20000000000005</v>
      </c>
      <c r="Z591">
        <v>660</v>
      </c>
      <c r="AA591">
        <v>613.20000000000005</v>
      </c>
      <c r="AB591">
        <v>660</v>
      </c>
      <c r="AC591" s="1">
        <f>(Table2[[#This Row],[Close Price]]/Table2[[#This Row],[Day Low]])-1</f>
        <v>4.5849802371540349E-3</v>
      </c>
      <c r="AD591" s="1">
        <f>(Table2[[#This Row],[Day High]]/Table2[[#This Row],[Close Price]])-1</f>
        <v>3.2341831916902875E-2</v>
      </c>
      <c r="AE591" s="1">
        <f>(Table2[[#This Row],[Close Price]]/Table2[[#This Row],[Current Week Low]])-1</f>
        <v>3.6203522504892227E-2</v>
      </c>
      <c r="AF591" s="1">
        <f>(Table2[[#This Row],[Current Week High]]/Table2[[#This Row],[Close Price]])-1</f>
        <v>3.8715769593956617E-2</v>
      </c>
      <c r="AG591" s="1">
        <f>(Table2[[#This Row],[Close Price]]/Table2[[#This Row],[Current Month Low]])-1</f>
        <v>3.6203522504892227E-2</v>
      </c>
      <c r="AH591" s="1">
        <f>(Table2[[#This Row],[Current Month High]]/Table2[[#This Row],[Close Price]])-1</f>
        <v>3.8715769593956617E-2</v>
      </c>
      <c r="AI591">
        <v>72.647151400692493</v>
      </c>
      <c r="AJ591">
        <v>12.162400706090001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-0.01</v>
      </c>
      <c r="AM591" t="s">
        <v>3216</v>
      </c>
      <c r="AN591">
        <v>9.5299999999999994</v>
      </c>
      <c r="AO591" t="s">
        <v>3215</v>
      </c>
      <c r="AP591">
        <v>0.102782328059909</v>
      </c>
      <c r="AQ591">
        <f>(Table2[[#This Row],[Sharpe Ratio]]-AVERAGE(Table2[Sharpe Ratio]))/_xlfn.STDEV.P(Table2[Sharpe Ratio])</f>
        <v>0.50859617768947551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697</v>
      </c>
      <c r="AT591">
        <f>_xlfn.RANK.AVG(Table2[[#This Row],[6M Return vs Nifty Z-Score]],Table2[6M Return vs Nifty Z-Score])</f>
        <v>704</v>
      </c>
      <c r="AU591">
        <f>_xlfn.RANK.AVG(Table2[[#This Row],[Sharpe Ratio Z-Score]],Table2[Sharpe Ratio Z-Score])</f>
        <v>221</v>
      </c>
      <c r="AV591">
        <f>(Table2[[#This Row],[Rank 1Y]]+Table2[[#This Row],[Rank 6M]]+Table2[[#This Row],[Rank Sharpe]])/3</f>
        <v>540.66666666666663</v>
      </c>
    </row>
    <row r="592" spans="1:48" x14ac:dyDescent="0.3">
      <c r="A592" t="s">
        <v>1135</v>
      </c>
      <c r="B592" t="s">
        <v>1136</v>
      </c>
      <c r="C592" t="s">
        <v>3165</v>
      </c>
      <c r="D592" t="s">
        <v>1137</v>
      </c>
      <c r="E592">
        <v>10739.13732</v>
      </c>
      <c r="F592">
        <v>1183.2</v>
      </c>
      <c r="G592">
        <v>1.6822608470007101</v>
      </c>
      <c r="H592">
        <f>(Table2[[#This Row],[1Y Return vs Nifty]]-AVERAGE(Table2[1Y Return vs Nifty]))/_xlfn.STDEV.P(Table2[1Y Return vs Nifty])</f>
        <v>-0.35033344815129841</v>
      </c>
      <c r="I592">
        <v>5.3134190663628003</v>
      </c>
      <c r="J592">
        <f>(Table2[[#This Row],[1M Return vs Nifty]]-AVERAGE(Table2[1M Return vs Nifty]))/_xlfn.STDEV.P(Table2[1M Return vs Nifty])</f>
        <v>2.5053959579727361E-2</v>
      </c>
      <c r="K592">
        <v>-21.6103079502243</v>
      </c>
      <c r="L592">
        <f>(Table2[[#This Row],[6M Return vs Nifty]]-AVERAGE(Table2[6M Return vs Nifty]))/_xlfn.STDEV.P(Table2[6M Return vs Nifty])</f>
        <v>-0.93544839971544347</v>
      </c>
      <c r="M592">
        <v>-1.71473003442011</v>
      </c>
      <c r="N592">
        <f>(Table2[[#This Row],[1W Return vs Nifty]]-AVERAGE(Table2[1W Return vs Nifty]))/_xlfn.STDEV.P(Table2[1W Return vs Nifty])</f>
        <v>-0.65193748293115417</v>
      </c>
      <c r="O592">
        <v>1132.21</v>
      </c>
      <c r="P592">
        <v>1153.68555675991</v>
      </c>
      <c r="Q592">
        <v>1176.28634980943</v>
      </c>
      <c r="R592">
        <v>70.798108591575797</v>
      </c>
      <c r="S592" s="1">
        <f>(Table2[[#This Row],[Close Price]]-Table2[[#This Row],[20D EMA]])/Table2[[#This Row],[20D EMA]]</f>
        <v>4.5035814910661456E-2</v>
      </c>
      <c r="T592" s="1">
        <f>(Table2[[#This Row],[Close Price]]-Table2[[#This Row],[50D EMA]])/Table2[[#This Row],[50D EMA]]</f>
        <v>2.558274485378878E-2</v>
      </c>
      <c r="U592" s="1">
        <f>(Table2[[#This Row],[Close Price]]-Table2[[#This Row],[200D EMA]])/Table2[[#This Row],[200D EMA]]</f>
        <v>5.8775230977475027E-3</v>
      </c>
      <c r="V592">
        <v>0.86017986299516103</v>
      </c>
      <c r="W592">
        <v>1156.6500000000001</v>
      </c>
      <c r="X592">
        <v>1213.5999999999999</v>
      </c>
      <c r="Y592">
        <v>1103.4000000000001</v>
      </c>
      <c r="Z592">
        <v>1213.5999999999999</v>
      </c>
      <c r="AA592">
        <v>1103.4000000000001</v>
      </c>
      <c r="AB592">
        <v>1213.5999999999999</v>
      </c>
      <c r="AC592" s="1">
        <f>(Table2[[#This Row],[Close Price]]/Table2[[#This Row],[Day Low]])-1</f>
        <v>2.2954221242381001E-2</v>
      </c>
      <c r="AD592" s="1">
        <f>(Table2[[#This Row],[Day High]]/Table2[[#This Row],[Close Price]])-1</f>
        <v>2.5693035835023581E-2</v>
      </c>
      <c r="AE592" s="1">
        <f>(Table2[[#This Row],[Close Price]]/Table2[[#This Row],[Current Week Low]])-1</f>
        <v>7.2321914083741223E-2</v>
      </c>
      <c r="AF592" s="1">
        <f>(Table2[[#This Row],[Current Week High]]/Table2[[#This Row],[Close Price]])-1</f>
        <v>2.5693035835023581E-2</v>
      </c>
      <c r="AG592" s="1">
        <f>(Table2[[#This Row],[Close Price]]/Table2[[#This Row],[Current Month Low]])-1</f>
        <v>7.2321914083741223E-2</v>
      </c>
      <c r="AH592" s="1">
        <f>(Table2[[#This Row],[Current Month High]]/Table2[[#This Row],[Close Price]])-1</f>
        <v>2.5693035835023581E-2</v>
      </c>
      <c r="AI592">
        <v>27.3580121703854</v>
      </c>
      <c r="AJ592">
        <v>47.613997879109199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0.05</v>
      </c>
      <c r="AM592" t="s">
        <v>3215</v>
      </c>
      <c r="AN592">
        <v>7.17</v>
      </c>
      <c r="AO592" t="s">
        <v>3215</v>
      </c>
      <c r="AQ592">
        <f>(Table2[[#This Row],[Sharpe Ratio]]-AVERAGE(Table2[Sharpe Ratio]))/_xlfn.STDEV.P(Table2[Sharpe Ratio])</f>
        <v>-0.71880726243977788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434</v>
      </c>
      <c r="AT592">
        <f>_xlfn.RANK.AVG(Table2[[#This Row],[6M Return vs Nifty Z-Score]],Table2[6M Return vs Nifty Z-Score])</f>
        <v>647</v>
      </c>
      <c r="AU592">
        <f>_xlfn.RANK.AVG(Table2[[#This Row],[Sharpe Ratio Z-Score]],Table2[Sharpe Ratio Z-Score])</f>
        <v>541.5</v>
      </c>
      <c r="AV592">
        <f>(Table2[[#This Row],[Rank 1Y]]+Table2[[#This Row],[Rank 6M]]+Table2[[#This Row],[Rank Sharpe]])/3</f>
        <v>540.83333333333337</v>
      </c>
    </row>
    <row r="593" spans="1:48" x14ac:dyDescent="0.3">
      <c r="A593" t="s">
        <v>2114</v>
      </c>
      <c r="B593" t="s">
        <v>2115</v>
      </c>
      <c r="C593" t="s">
        <v>3160</v>
      </c>
      <c r="D593" t="s">
        <v>161</v>
      </c>
      <c r="E593">
        <v>2971.0396502499998</v>
      </c>
      <c r="F593">
        <v>189.5</v>
      </c>
      <c r="G593">
        <v>-0.137855468341125</v>
      </c>
      <c r="H593">
        <f>(Table2[[#This Row],[1Y Return vs Nifty]]-AVERAGE(Table2[1Y Return vs Nifty]))/_xlfn.STDEV.P(Table2[1Y Return vs Nifty])</f>
        <v>-0.38353360875113079</v>
      </c>
      <c r="I593">
        <v>20.800976271022499</v>
      </c>
      <c r="J593">
        <f>(Table2[[#This Row],[1M Return vs Nifty]]-AVERAGE(Table2[1M Return vs Nifty]))/_xlfn.STDEV.P(Table2[1M Return vs Nifty])</f>
        <v>1.5299354756030077</v>
      </c>
      <c r="K593">
        <v>-16.950452634436399</v>
      </c>
      <c r="L593">
        <f>(Table2[[#This Row],[6M Return vs Nifty]]-AVERAGE(Table2[6M Return vs Nifty]))/_xlfn.STDEV.P(Table2[6M Return vs Nifty])</f>
        <v>-0.78212506546184224</v>
      </c>
      <c r="M593">
        <v>0.35000490427907599</v>
      </c>
      <c r="N593">
        <f>(Table2[[#This Row],[1W Return vs Nifty]]-AVERAGE(Table2[1W Return vs Nifty]))/_xlfn.STDEV.P(Table2[1W Return vs Nifty])</f>
        <v>-0.12095585610321268</v>
      </c>
      <c r="O593">
        <v>186.91</v>
      </c>
      <c r="P593">
        <v>186.27763562297201</v>
      </c>
      <c r="Q593">
        <v>185.82630902045099</v>
      </c>
      <c r="R593">
        <v>52.754159006595302</v>
      </c>
      <c r="S593" s="1">
        <f>(Table2[[#This Row],[Close Price]]-Table2[[#This Row],[20D EMA]])/Table2[[#This Row],[20D EMA]]</f>
        <v>1.3856936493499564E-2</v>
      </c>
      <c r="T593" s="1">
        <f>(Table2[[#This Row],[Close Price]]-Table2[[#This Row],[50D EMA]])/Table2[[#This Row],[50D EMA]]</f>
        <v>1.7298718476060581E-2</v>
      </c>
      <c r="U593" s="1">
        <f>(Table2[[#This Row],[Close Price]]-Table2[[#This Row],[200D EMA]])/Table2[[#This Row],[200D EMA]]</f>
        <v>1.9769487963863623E-2</v>
      </c>
      <c r="V593">
        <v>0.47734580312131197</v>
      </c>
      <c r="W593">
        <v>186.6</v>
      </c>
      <c r="X593">
        <v>200.79</v>
      </c>
      <c r="Y593">
        <v>181.5</v>
      </c>
      <c r="Z593">
        <v>200.79</v>
      </c>
      <c r="AA593">
        <v>181.5</v>
      </c>
      <c r="AB593">
        <v>200.79</v>
      </c>
      <c r="AC593" s="1">
        <f>(Table2[[#This Row],[Close Price]]/Table2[[#This Row],[Day Low]])-1</f>
        <v>1.5541264737406246E-2</v>
      </c>
      <c r="AD593" s="1">
        <f>(Table2[[#This Row],[Day High]]/Table2[[#This Row],[Close Price]])-1</f>
        <v>5.9577836411609519E-2</v>
      </c>
      <c r="AE593" s="1">
        <f>(Table2[[#This Row],[Close Price]]/Table2[[#This Row],[Current Week Low]])-1</f>
        <v>4.4077134986225897E-2</v>
      </c>
      <c r="AF593" s="1">
        <f>(Table2[[#This Row],[Current Week High]]/Table2[[#This Row],[Close Price]])-1</f>
        <v>5.9577836411609519E-2</v>
      </c>
      <c r="AG593" s="1">
        <f>(Table2[[#This Row],[Close Price]]/Table2[[#This Row],[Current Month Low]])-1</f>
        <v>4.4077134986225897E-2</v>
      </c>
      <c r="AH593" s="1">
        <f>(Table2[[#This Row],[Current Month High]]/Table2[[#This Row],[Close Price]])-1</f>
        <v>5.9577836411609519E-2</v>
      </c>
      <c r="AI593">
        <v>49.340369393139802</v>
      </c>
      <c r="AJ593">
        <v>42.481203007518701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-0.01</v>
      </c>
      <c r="AM593" t="s">
        <v>3216</v>
      </c>
      <c r="AN593">
        <v>7.4</v>
      </c>
      <c r="AO593" t="s">
        <v>3215</v>
      </c>
      <c r="AP593">
        <v>-7.8284497196180001E-3</v>
      </c>
      <c r="AQ593">
        <f>(Table2[[#This Row],[Sharpe Ratio]]-AVERAGE(Table2[Sharpe Ratio]))/_xlfn.STDEV.P(Table2[Sharpe Ratio])</f>
        <v>-0.81229284793009082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-0.5689719026432688</v>
      </c>
      <c r="AS593">
        <f>_xlfn.RANK.AVG(Table2[[#This Row],[1Y Return vs Nifty Z-Score]],Table2[1Y Return vs Nifty Z-Score])</f>
        <v>445</v>
      </c>
      <c r="AT593">
        <f>_xlfn.RANK.AVG(Table2[[#This Row],[6M Return vs Nifty Z-Score]],Table2[6M Return vs Nifty Z-Score])</f>
        <v>600</v>
      </c>
      <c r="AU593">
        <f>_xlfn.RANK.AVG(Table2[[#This Row],[Sharpe Ratio Z-Score]],Table2[Sharpe Ratio Z-Score])</f>
        <v>582</v>
      </c>
      <c r="AV593">
        <f>(Table2[[#This Row],[Rank 1Y]]+Table2[[#This Row],[Rank 6M]]+Table2[[#This Row],[Rank Sharpe]])/3</f>
        <v>542.33333333333337</v>
      </c>
    </row>
    <row r="594" spans="1:48" x14ac:dyDescent="0.3">
      <c r="A594" t="s">
        <v>1946</v>
      </c>
      <c r="B594" t="s">
        <v>1947</v>
      </c>
      <c r="C594" t="s">
        <v>3173</v>
      </c>
      <c r="D594" t="s">
        <v>1434</v>
      </c>
      <c r="E594">
        <v>3668.6865948599998</v>
      </c>
      <c r="F594">
        <v>555.45000000000005</v>
      </c>
      <c r="G594">
        <v>-46.413551633795798</v>
      </c>
      <c r="H594">
        <f>(Table2[[#This Row],[1Y Return vs Nifty]]-AVERAGE(Table2[1Y Return vs Nifty]))/_xlfn.STDEV.P(Table2[1Y Return vs Nifty])</f>
        <v>-1.2276338080692157</v>
      </c>
      <c r="I594">
        <v>-0.76195706134197705</v>
      </c>
      <c r="J594">
        <f>(Table2[[#This Row],[1M Return vs Nifty]]-AVERAGE(Table2[1M Return vs Nifty]))/_xlfn.STDEV.P(Table2[1M Return vs Nifty])</f>
        <v>-0.56527291486896014</v>
      </c>
      <c r="K594">
        <v>-23.467753228522</v>
      </c>
      <c r="L594">
        <f>(Table2[[#This Row],[6M Return vs Nifty]]-AVERAGE(Table2[6M Return vs Nifty]))/_xlfn.STDEV.P(Table2[6M Return vs Nifty])</f>
        <v>-0.99656396746651177</v>
      </c>
      <c r="M594">
        <v>0.31204279856503903</v>
      </c>
      <c r="N594">
        <f>(Table2[[#This Row],[1W Return vs Nifty]]-AVERAGE(Table2[1W Return vs Nifty]))/_xlfn.STDEV.P(Table2[1W Return vs Nifty])</f>
        <v>-0.13071845578225572</v>
      </c>
      <c r="O594">
        <v>575.62</v>
      </c>
      <c r="P594">
        <v>593.08178299527196</v>
      </c>
      <c r="Q594">
        <v>620.80338811724198</v>
      </c>
      <c r="R594">
        <v>34.882103754689297</v>
      </c>
      <c r="S594" s="1">
        <f>(Table2[[#This Row],[Close Price]]-Table2[[#This Row],[20D EMA]])/Table2[[#This Row],[20D EMA]]</f>
        <v>-3.5040478093186403E-2</v>
      </c>
      <c r="T594" s="1">
        <f>(Table2[[#This Row],[Close Price]]-Table2[[#This Row],[50D EMA]])/Table2[[#This Row],[50D EMA]]</f>
        <v>-6.3451254235492041E-2</v>
      </c>
      <c r="U594" s="1">
        <f>(Table2[[#This Row],[Close Price]]-Table2[[#This Row],[200D EMA]])/Table2[[#This Row],[200D EMA]]</f>
        <v>-0.10527228002966312</v>
      </c>
      <c r="V594">
        <v>0.65755504473373905</v>
      </c>
      <c r="W594">
        <v>548.5</v>
      </c>
      <c r="X594">
        <v>575</v>
      </c>
      <c r="Y594">
        <v>548.5</v>
      </c>
      <c r="Z594">
        <v>581.95000000000005</v>
      </c>
      <c r="AA594">
        <v>548.5</v>
      </c>
      <c r="AB594">
        <v>581.95000000000005</v>
      </c>
      <c r="AC594" s="1">
        <f>(Table2[[#This Row],[Close Price]]/Table2[[#This Row],[Day Low]])-1</f>
        <v>1.2670920692798626E-2</v>
      </c>
      <c r="AD594" s="1">
        <f>(Table2[[#This Row],[Day High]]/Table2[[#This Row],[Close Price]])-1</f>
        <v>3.5196687370600221E-2</v>
      </c>
      <c r="AE594" s="1">
        <f>(Table2[[#This Row],[Close Price]]/Table2[[#This Row],[Current Week Low]])-1</f>
        <v>1.2670920692798626E-2</v>
      </c>
      <c r="AF594" s="1">
        <f>(Table2[[#This Row],[Current Week High]]/Table2[[#This Row],[Close Price]])-1</f>
        <v>4.7709064722297301E-2</v>
      </c>
      <c r="AG594" s="1">
        <f>(Table2[[#This Row],[Close Price]]/Table2[[#This Row],[Current Month Low]])-1</f>
        <v>1.2670920692798626E-2</v>
      </c>
      <c r="AH594" s="1">
        <f>(Table2[[#This Row],[Current Month High]]/Table2[[#This Row],[Close Price]])-1</f>
        <v>4.7709064722297301E-2</v>
      </c>
      <c r="AI594">
        <v>46.727878296876298</v>
      </c>
      <c r="AJ594">
        <v>2.3116596058206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-0.05</v>
      </c>
      <c r="AM594" t="s">
        <v>3216</v>
      </c>
      <c r="AN594">
        <v>-0.79</v>
      </c>
      <c r="AO594" t="s">
        <v>3216</v>
      </c>
      <c r="AP594">
        <v>8.9657572615284994E-2</v>
      </c>
      <c r="AQ594">
        <f>(Table2[[#This Row],[Sharpe Ratio]]-AVERAGE(Table2[Sharpe Ratio]))/_xlfn.STDEV.P(Table2[Sharpe Ratio])</f>
        <v>0.3518633006700238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706</v>
      </c>
      <c r="AT594">
        <f>_xlfn.RANK.AVG(Table2[[#This Row],[6M Return vs Nifty Z-Score]],Table2[6M Return vs Nifty Z-Score])</f>
        <v>667</v>
      </c>
      <c r="AU594">
        <f>_xlfn.RANK.AVG(Table2[[#This Row],[Sharpe Ratio Z-Score]],Table2[Sharpe Ratio Z-Score])</f>
        <v>255</v>
      </c>
      <c r="AV594">
        <f>(Table2[[#This Row],[Rank 1Y]]+Table2[[#This Row],[Rank 6M]]+Table2[[#This Row],[Rank Sharpe]])/3</f>
        <v>542.66666666666663</v>
      </c>
    </row>
    <row r="595" spans="1:48" x14ac:dyDescent="0.3">
      <c r="A595" t="s">
        <v>1292</v>
      </c>
      <c r="B595" t="s">
        <v>1293</v>
      </c>
      <c r="C595" t="s">
        <v>3164</v>
      </c>
      <c r="D595" t="s">
        <v>75</v>
      </c>
      <c r="E595">
        <v>9018.2338582399898</v>
      </c>
      <c r="F595">
        <v>766.4</v>
      </c>
      <c r="G595">
        <v>-23.9875702510212</v>
      </c>
      <c r="H595">
        <f>(Table2[[#This Row],[1Y Return vs Nifty]]-AVERAGE(Table2[1Y Return vs Nifty]))/_xlfn.STDEV.P(Table2[1Y Return vs Nifty])</f>
        <v>-0.81856864160641507</v>
      </c>
      <c r="I595">
        <v>7.60677985024176E-2</v>
      </c>
      <c r="J595">
        <f>(Table2[[#This Row],[1M Return vs Nifty]]-AVERAGE(Table2[1M Return vs Nifty]))/_xlfn.STDEV.P(Table2[1M Return vs Nifty])</f>
        <v>-0.48384444265202486</v>
      </c>
      <c r="K595">
        <v>-11.404111293594299</v>
      </c>
      <c r="L595">
        <f>(Table2[[#This Row],[6M Return vs Nifty]]-AVERAGE(Table2[6M Return vs Nifty]))/_xlfn.STDEV.P(Table2[6M Return vs Nifty])</f>
        <v>-0.5996336596867865</v>
      </c>
      <c r="M595">
        <v>-5.4645312555288497</v>
      </c>
      <c r="N595">
        <f>(Table2[[#This Row],[1W Return vs Nifty]]-AVERAGE(Table2[1W Return vs Nifty]))/_xlfn.STDEV.P(Table2[1W Return vs Nifty])</f>
        <v>-1.6162624988676442</v>
      </c>
      <c r="O595">
        <v>794.5</v>
      </c>
      <c r="P595">
        <v>797.97430334435296</v>
      </c>
      <c r="Q595">
        <v>807.72421748972204</v>
      </c>
      <c r="R595">
        <v>33.300221710183301</v>
      </c>
      <c r="S595" s="1">
        <f>(Table2[[#This Row],[Close Price]]-Table2[[#This Row],[20D EMA]])/Table2[[#This Row],[20D EMA]]</f>
        <v>-3.5368156073001915E-2</v>
      </c>
      <c r="T595" s="1">
        <f>(Table2[[#This Row],[Close Price]]-Table2[[#This Row],[50D EMA]])/Table2[[#This Row],[50D EMA]]</f>
        <v>-3.9568070315075803E-2</v>
      </c>
      <c r="U595" s="1">
        <f>(Table2[[#This Row],[Close Price]]-Table2[[#This Row],[200D EMA]])/Table2[[#This Row],[200D EMA]]</f>
        <v>-5.1161295643890846E-2</v>
      </c>
      <c r="V595">
        <v>1.0106626202708</v>
      </c>
      <c r="W595">
        <v>762.55</v>
      </c>
      <c r="X595">
        <v>775</v>
      </c>
      <c r="Y595">
        <v>762.55</v>
      </c>
      <c r="Z595">
        <v>844.05</v>
      </c>
      <c r="AA595">
        <v>762.55</v>
      </c>
      <c r="AB595">
        <v>844.05</v>
      </c>
      <c r="AC595" s="1">
        <f>(Table2[[#This Row],[Close Price]]/Table2[[#This Row],[Day Low]])-1</f>
        <v>5.048849255786525E-3</v>
      </c>
      <c r="AD595" s="1">
        <f>(Table2[[#This Row],[Day High]]/Table2[[#This Row],[Close Price]])-1</f>
        <v>1.1221294363256806E-2</v>
      </c>
      <c r="AE595" s="1">
        <f>(Table2[[#This Row],[Close Price]]/Table2[[#This Row],[Current Week Low]])-1</f>
        <v>5.048849255786525E-3</v>
      </c>
      <c r="AF595" s="1">
        <f>(Table2[[#This Row],[Current Week High]]/Table2[[#This Row],[Close Price]])-1</f>
        <v>0.10131784968684765</v>
      </c>
      <c r="AG595" s="1">
        <f>(Table2[[#This Row],[Close Price]]/Table2[[#This Row],[Current Month Low]])-1</f>
        <v>5.048849255786525E-3</v>
      </c>
      <c r="AH595" s="1">
        <f>(Table2[[#This Row],[Current Month High]]/Table2[[#This Row],[Close Price]])-1</f>
        <v>0.10131784968684765</v>
      </c>
      <c r="AI595">
        <v>30.467118997912301</v>
      </c>
      <c r="AJ595">
        <v>8.0578075431794094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0.05</v>
      </c>
      <c r="AM595" t="s">
        <v>3215</v>
      </c>
      <c r="AN595">
        <v>-0.55000000000000004</v>
      </c>
      <c r="AO595" t="s">
        <v>3216</v>
      </c>
      <c r="AP595">
        <v>1.0595213180734E-2</v>
      </c>
      <c r="AQ595">
        <f>(Table2[[#This Row],[Sharpe Ratio]]-AVERAGE(Table2[Sharpe Ratio]))/_xlfn.STDEV.P(Table2[Sharpe Ratio])</f>
        <v>-0.59228161009849511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609</v>
      </c>
      <c r="AT595">
        <f>_xlfn.RANK.AVG(Table2[[#This Row],[6M Return vs Nifty Z-Score]],Table2[6M Return vs Nifty Z-Score])</f>
        <v>539</v>
      </c>
      <c r="AU595">
        <f>_xlfn.RANK.AVG(Table2[[#This Row],[Sharpe Ratio Z-Score]],Table2[Sharpe Ratio Z-Score])</f>
        <v>487</v>
      </c>
      <c r="AV595">
        <f>(Table2[[#This Row],[Rank 1Y]]+Table2[[#This Row],[Rank 6M]]+Table2[[#This Row],[Rank Sharpe]])/3</f>
        <v>545</v>
      </c>
    </row>
    <row r="596" spans="1:48" x14ac:dyDescent="0.3">
      <c r="A596" t="s">
        <v>440</v>
      </c>
      <c r="B596" t="s">
        <v>441</v>
      </c>
      <c r="C596" t="s">
        <v>3158</v>
      </c>
      <c r="D596" t="s">
        <v>238</v>
      </c>
      <c r="E596">
        <v>50911.211439949999</v>
      </c>
      <c r="F596">
        <v>1925.5</v>
      </c>
      <c r="G596">
        <v>-3.3886691138967802</v>
      </c>
      <c r="H596">
        <f>(Table2[[#This Row],[1Y Return vs Nifty]]-AVERAGE(Table2[1Y Return vs Nifty]))/_xlfn.STDEV.P(Table2[1Y Return vs Nifty])</f>
        <v>-0.4428306625728281</v>
      </c>
      <c r="I596">
        <v>-2.3218309446097298</v>
      </c>
      <c r="J596">
        <f>(Table2[[#This Row],[1M Return vs Nifty]]-AVERAGE(Table2[1M Return vs Nifty]))/_xlfn.STDEV.P(Table2[1M Return vs Nifty])</f>
        <v>-0.71684138646439266</v>
      </c>
      <c r="K596">
        <v>-12.752995560699301</v>
      </c>
      <c r="L596">
        <f>(Table2[[#This Row],[6M Return vs Nifty]]-AVERAGE(Table2[6M Return vs Nifty]))/_xlfn.STDEV.P(Table2[6M Return vs Nifty])</f>
        <v>-0.64401603195788681</v>
      </c>
      <c r="M596">
        <v>0.59340606589699096</v>
      </c>
      <c r="N596">
        <f>(Table2[[#This Row],[1W Return vs Nifty]]-AVERAGE(Table2[1W Return vs Nifty]))/_xlfn.STDEV.P(Table2[1W Return vs Nifty])</f>
        <v>-5.836111701814866E-2</v>
      </c>
      <c r="O596">
        <v>1972.23</v>
      </c>
      <c r="P596">
        <v>2009.9786671738</v>
      </c>
      <c r="Q596">
        <v>1934.17465663403</v>
      </c>
      <c r="R596">
        <v>38.573172373040002</v>
      </c>
      <c r="S596" s="1">
        <f>(Table2[[#This Row],[Close Price]]-Table2[[#This Row],[20D EMA]])/Table2[[#This Row],[20D EMA]]</f>
        <v>-2.3693991065950736E-2</v>
      </c>
      <c r="T596" s="1">
        <f>(Table2[[#This Row],[Close Price]]-Table2[[#This Row],[50D EMA]])/Table2[[#This Row],[50D EMA]]</f>
        <v>-4.2029633723717139E-2</v>
      </c>
      <c r="U596" s="1">
        <f>(Table2[[#This Row],[Close Price]]-Table2[[#This Row],[200D EMA]])/Table2[[#This Row],[200D EMA]]</f>
        <v>-4.4849396636838451E-3</v>
      </c>
      <c r="V596">
        <v>0.89749526317429096</v>
      </c>
      <c r="W596">
        <v>1916.4</v>
      </c>
      <c r="X596">
        <v>1943</v>
      </c>
      <c r="Y596">
        <v>1903.3</v>
      </c>
      <c r="Z596">
        <v>1986.15</v>
      </c>
      <c r="AA596">
        <v>1903.3</v>
      </c>
      <c r="AB596">
        <v>1986.15</v>
      </c>
      <c r="AC596" s="1">
        <f>(Table2[[#This Row],[Close Price]]/Table2[[#This Row],[Day Low]])-1</f>
        <v>4.7484867459819391E-3</v>
      </c>
      <c r="AD596" s="1">
        <f>(Table2[[#This Row],[Day High]]/Table2[[#This Row],[Close Price]])-1</f>
        <v>9.0885484289795482E-3</v>
      </c>
      <c r="AE596" s="1">
        <f>(Table2[[#This Row],[Close Price]]/Table2[[#This Row],[Current Week Low]])-1</f>
        <v>1.1663952083223794E-2</v>
      </c>
      <c r="AF596" s="1">
        <f>(Table2[[#This Row],[Current Week High]]/Table2[[#This Row],[Close Price]])-1</f>
        <v>3.1498312126720274E-2</v>
      </c>
      <c r="AG596" s="1">
        <f>(Table2[[#This Row],[Close Price]]/Table2[[#This Row],[Current Month Low]])-1</f>
        <v>1.1663952083223794E-2</v>
      </c>
      <c r="AH596" s="1">
        <f>(Table2[[#This Row],[Current Month High]]/Table2[[#This Row],[Close Price]])-1</f>
        <v>3.1498312126720274E-2</v>
      </c>
      <c r="AI596">
        <v>14.5105167488963</v>
      </c>
      <c r="AJ596">
        <v>24.466709760827399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0</v>
      </c>
      <c r="AM596" t="s">
        <v>3217</v>
      </c>
      <c r="AN596">
        <v>-3.28</v>
      </c>
      <c r="AO596" t="s">
        <v>3216</v>
      </c>
      <c r="AP596">
        <v>-2.2760197232617001E-2</v>
      </c>
      <c r="AQ596">
        <f>(Table2[[#This Row],[Sharpe Ratio]]-AVERAGE(Table2[Sharpe Ratio]))/_xlfn.STDEV.P(Table2[Sharpe Ratio])</f>
        <v>-0.99060441773530028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475</v>
      </c>
      <c r="AT596">
        <f>_xlfn.RANK.AVG(Table2[[#This Row],[6M Return vs Nifty Z-Score]],Table2[6M Return vs Nifty Z-Score])</f>
        <v>552</v>
      </c>
      <c r="AU596">
        <f>_xlfn.RANK.AVG(Table2[[#This Row],[Sharpe Ratio Z-Score]],Table2[Sharpe Ratio Z-Score])</f>
        <v>615</v>
      </c>
      <c r="AV596">
        <f>(Table2[[#This Row],[Rank 1Y]]+Table2[[#This Row],[Rank 6M]]+Table2[[#This Row],[Rank Sharpe]])/3</f>
        <v>547.33333333333337</v>
      </c>
    </row>
    <row r="597" spans="1:48" x14ac:dyDescent="0.3">
      <c r="A597" t="s">
        <v>650</v>
      </c>
      <c r="B597" t="s">
        <v>651</v>
      </c>
      <c r="C597" t="s">
        <v>3156</v>
      </c>
      <c r="D597" t="s">
        <v>54</v>
      </c>
      <c r="E597">
        <v>28273.679537700002</v>
      </c>
      <c r="F597">
        <v>365.9</v>
      </c>
      <c r="G597">
        <v>-30.122986867262501</v>
      </c>
      <c r="H597">
        <f>(Table2[[#This Row],[1Y Return vs Nifty]]-AVERAGE(Table2[1Y Return vs Nifty]))/_xlfn.STDEV.P(Table2[1Y Return vs Nifty])</f>
        <v>-0.93048281724954429</v>
      </c>
      <c r="I597">
        <v>3.7379811019403801</v>
      </c>
      <c r="J597">
        <f>(Table2[[#This Row],[1M Return vs Nifty]]-AVERAGE(Table2[1M Return vs Nifty]))/_xlfn.STDEV.P(Table2[1M Return vs Nifty])</f>
        <v>-0.1280268291444836</v>
      </c>
      <c r="K597">
        <v>-30.225412542327302</v>
      </c>
      <c r="L597">
        <f>(Table2[[#This Row],[6M Return vs Nifty]]-AVERAGE(Table2[6M Return vs Nifty]))/_xlfn.STDEV.P(Table2[6M Return vs Nifty])</f>
        <v>-1.2189113983474948</v>
      </c>
      <c r="M597">
        <v>-0.66968617686327103</v>
      </c>
      <c r="N597">
        <f>(Table2[[#This Row],[1W Return vs Nifty]]-AVERAGE(Table2[1W Return vs Nifty]))/_xlfn.STDEV.P(Table2[1W Return vs Nifty])</f>
        <v>-0.38318672117881381</v>
      </c>
      <c r="O597">
        <v>369.31</v>
      </c>
      <c r="P597">
        <v>377.94454328672998</v>
      </c>
      <c r="Q597">
        <v>403.386524756928</v>
      </c>
      <c r="R597">
        <v>48.232624772424202</v>
      </c>
      <c r="S597" s="1">
        <f>(Table2[[#This Row],[Close Price]]-Table2[[#This Row],[20D EMA]])/Table2[[#This Row],[20D EMA]]</f>
        <v>-9.2334353253365059E-3</v>
      </c>
      <c r="T597" s="1">
        <f>(Table2[[#This Row],[Close Price]]-Table2[[#This Row],[50D EMA]])/Table2[[#This Row],[50D EMA]]</f>
        <v>-3.1868546591483228E-2</v>
      </c>
      <c r="U597" s="1">
        <f>(Table2[[#This Row],[Close Price]]-Table2[[#This Row],[200D EMA]])/Table2[[#This Row],[200D EMA]]</f>
        <v>-9.2929541410726568E-2</v>
      </c>
      <c r="V597">
        <v>2.7928402980480902</v>
      </c>
      <c r="W597">
        <v>364</v>
      </c>
      <c r="X597">
        <v>374.25</v>
      </c>
      <c r="Y597">
        <v>361.05</v>
      </c>
      <c r="Z597">
        <v>382</v>
      </c>
      <c r="AA597">
        <v>361.05</v>
      </c>
      <c r="AB597">
        <v>383.7</v>
      </c>
      <c r="AC597" s="1">
        <f>(Table2[[#This Row],[Close Price]]/Table2[[#This Row],[Day Low]])-1</f>
        <v>5.2197802197802012E-3</v>
      </c>
      <c r="AD597" s="1">
        <f>(Table2[[#This Row],[Day High]]/Table2[[#This Row],[Close Price]])-1</f>
        <v>2.2820442743919145E-2</v>
      </c>
      <c r="AE597" s="1">
        <f>(Table2[[#This Row],[Close Price]]/Table2[[#This Row],[Current Week Low]])-1</f>
        <v>1.3433042514886973E-2</v>
      </c>
      <c r="AF597" s="1">
        <f>(Table2[[#This Row],[Current Week High]]/Table2[[#This Row],[Close Price]])-1</f>
        <v>4.4001093194862007E-2</v>
      </c>
      <c r="AG597" s="1">
        <f>(Table2[[#This Row],[Close Price]]/Table2[[#This Row],[Current Month Low]])-1</f>
        <v>1.3433042514886973E-2</v>
      </c>
      <c r="AH597" s="1">
        <f>(Table2[[#This Row],[Current Month High]]/Table2[[#This Row],[Close Price]])-1</f>
        <v>4.864717135829455E-2</v>
      </c>
      <c r="AI597">
        <v>42.033342443290501</v>
      </c>
      <c r="AJ597">
        <v>35.4934271431216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-0.11</v>
      </c>
      <c r="AM597" t="s">
        <v>3216</v>
      </c>
      <c r="AN597">
        <v>1.46</v>
      </c>
      <c r="AO597" t="s">
        <v>3215</v>
      </c>
      <c r="AP597">
        <v>7.6935338074256995E-2</v>
      </c>
      <c r="AQ597">
        <f>(Table2[[#This Row],[Sharpe Ratio]]-AVERAGE(Table2[Sharpe Ratio]))/_xlfn.STDEV.P(Table2[Sharpe Ratio])</f>
        <v>0.1999372377315852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642</v>
      </c>
      <c r="AT597">
        <f>_xlfn.RANK.AVG(Table2[[#This Row],[6M Return vs Nifty Z-Score]],Table2[6M Return vs Nifty Z-Score])</f>
        <v>702</v>
      </c>
      <c r="AU597">
        <f>_xlfn.RANK.AVG(Table2[[#This Row],[Sharpe Ratio Z-Score]],Table2[Sharpe Ratio Z-Score])</f>
        <v>298</v>
      </c>
      <c r="AV597">
        <f>(Table2[[#This Row],[Rank 1Y]]+Table2[[#This Row],[Rank 6M]]+Table2[[#This Row],[Rank Sharpe]])/3</f>
        <v>547.33333333333337</v>
      </c>
    </row>
    <row r="598" spans="1:48" x14ac:dyDescent="0.3">
      <c r="A598" t="s">
        <v>1430</v>
      </c>
      <c r="B598" t="s">
        <v>1431</v>
      </c>
      <c r="C598" t="s">
        <v>3170</v>
      </c>
      <c r="D598" t="s">
        <v>477</v>
      </c>
      <c r="E598">
        <v>7418.8293804750001</v>
      </c>
      <c r="F598">
        <v>268.25</v>
      </c>
      <c r="G598">
        <v>-26.7929989465968</v>
      </c>
      <c r="H598">
        <f>(Table2[[#This Row],[1Y Return vs Nifty]]-AVERAGE(Table2[1Y Return vs Nifty]))/_xlfn.STDEV.P(Table2[1Y Return vs Nifty])</f>
        <v>-0.86974157075352587</v>
      </c>
      <c r="I598">
        <v>7.1526088116482001</v>
      </c>
      <c r="J598">
        <f>(Table2[[#This Row],[1M Return vs Nifty]]-AVERAGE(Table2[1M Return vs Nifty]))/_xlfn.STDEV.P(Table2[1M Return vs Nifty])</f>
        <v>0.20376275242323882</v>
      </c>
      <c r="K598">
        <v>5.8974745072010002</v>
      </c>
      <c r="L598">
        <f>(Table2[[#This Row],[6M Return vs Nifty]]-AVERAGE(Table2[6M Return vs Nifty]))/_xlfn.STDEV.P(Table2[6M Return vs Nifty])</f>
        <v>-3.0359155848641808E-2</v>
      </c>
      <c r="M598">
        <v>-0.15103008338893301</v>
      </c>
      <c r="N598">
        <f>(Table2[[#This Row],[1W Return vs Nifty]]-AVERAGE(Table2[1W Return vs Nifty]))/_xlfn.STDEV.P(Table2[1W Return vs Nifty])</f>
        <v>-0.24980550545204699</v>
      </c>
      <c r="O598">
        <v>271.10000000000002</v>
      </c>
      <c r="P598">
        <v>275.287670083926</v>
      </c>
      <c r="Q598">
        <v>270.18087177547699</v>
      </c>
      <c r="R598">
        <v>47.723076136567002</v>
      </c>
      <c r="S598" s="1">
        <f>(Table2[[#This Row],[Close Price]]-Table2[[#This Row],[20D EMA]])/Table2[[#This Row],[20D EMA]]</f>
        <v>-1.0512725931390713E-2</v>
      </c>
      <c r="T598" s="1">
        <f>(Table2[[#This Row],[Close Price]]-Table2[[#This Row],[50D EMA]])/Table2[[#This Row],[50D EMA]]</f>
        <v>-2.5564784945800341E-2</v>
      </c>
      <c r="U598" s="1">
        <f>(Table2[[#This Row],[Close Price]]-Table2[[#This Row],[200D EMA]])/Table2[[#This Row],[200D EMA]]</f>
        <v>-7.1465894783312462E-3</v>
      </c>
      <c r="V598">
        <v>0.52723525223296497</v>
      </c>
      <c r="W598">
        <v>266.5</v>
      </c>
      <c r="X598">
        <v>276.60000000000002</v>
      </c>
      <c r="Y598">
        <v>266</v>
      </c>
      <c r="Z598">
        <v>284</v>
      </c>
      <c r="AA598">
        <v>266</v>
      </c>
      <c r="AB598">
        <v>284</v>
      </c>
      <c r="AC598" s="1">
        <f>(Table2[[#This Row],[Close Price]]/Table2[[#This Row],[Day Low]])-1</f>
        <v>6.5666041275798115E-3</v>
      </c>
      <c r="AD598" s="1">
        <f>(Table2[[#This Row],[Day High]]/Table2[[#This Row],[Close Price]])-1</f>
        <v>3.1127679403541553E-2</v>
      </c>
      <c r="AE598" s="1">
        <f>(Table2[[#This Row],[Close Price]]/Table2[[#This Row],[Current Week Low]])-1</f>
        <v>8.4586466165412766E-3</v>
      </c>
      <c r="AF598" s="1">
        <f>(Table2[[#This Row],[Current Week High]]/Table2[[#This Row],[Close Price]])-1</f>
        <v>5.871388630009311E-2</v>
      </c>
      <c r="AG598" s="1">
        <f>(Table2[[#This Row],[Close Price]]/Table2[[#This Row],[Current Month Low]])-1</f>
        <v>8.4586466165412766E-3</v>
      </c>
      <c r="AH598" s="1">
        <f>(Table2[[#This Row],[Current Month High]]/Table2[[#This Row],[Close Price]])-1</f>
        <v>5.871388630009311E-2</v>
      </c>
      <c r="AI598">
        <v>21.342031686859201</v>
      </c>
      <c r="AJ598">
        <v>21.931818181818102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0.02</v>
      </c>
      <c r="AM598" t="s">
        <v>3215</v>
      </c>
      <c r="AN598">
        <v>3.49</v>
      </c>
      <c r="AO598" t="s">
        <v>3215</v>
      </c>
      <c r="AP598">
        <v>-7.4713723122979997E-2</v>
      </c>
      <c r="AQ598">
        <f>(Table2[[#This Row],[Sharpe Ratio]]-AVERAGE(Table2[Sharpe Ratio]))/_xlfn.STDEV.P(Table2[Sharpe Ratio])</f>
        <v>-1.6110217366299178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625</v>
      </c>
      <c r="AT598">
        <f>_xlfn.RANK.AVG(Table2[[#This Row],[6M Return vs Nifty Z-Score]],Table2[6M Return vs Nifty Z-Score])</f>
        <v>320</v>
      </c>
      <c r="AU598">
        <f>_xlfn.RANK.AVG(Table2[[#This Row],[Sharpe Ratio Z-Score]],Table2[Sharpe Ratio Z-Score])</f>
        <v>697</v>
      </c>
      <c r="AV598">
        <f>(Table2[[#This Row],[Rank 1Y]]+Table2[[#This Row],[Rank 6M]]+Table2[[#This Row],[Rank Sharpe]])/3</f>
        <v>547.33333333333337</v>
      </c>
    </row>
    <row r="599" spans="1:48" x14ac:dyDescent="0.3">
      <c r="A599" t="s">
        <v>1083</v>
      </c>
      <c r="B599" t="s">
        <v>1084</v>
      </c>
      <c r="C599" t="s">
        <v>3165</v>
      </c>
      <c r="D599" t="s">
        <v>75</v>
      </c>
      <c r="E599">
        <v>11871.76698074</v>
      </c>
      <c r="F599">
        <v>574.9</v>
      </c>
      <c r="G599">
        <v>-43.914691764051803</v>
      </c>
      <c r="H599">
        <f>(Table2[[#This Row],[1Y Return vs Nifty]]-AVERAGE(Table2[1Y Return vs Nifty]))/_xlfn.STDEV.P(Table2[1Y Return vs Nifty])</f>
        <v>-1.182052902995907</v>
      </c>
      <c r="I599">
        <v>4.5639875678243298</v>
      </c>
      <c r="J599">
        <f>(Table2[[#This Row],[1M Return vs Nifty]]-AVERAGE(Table2[1M Return vs Nifty]))/_xlfn.STDEV.P(Table2[1M Return vs Nifty])</f>
        <v>-4.776614980052097E-2</v>
      </c>
      <c r="K599">
        <v>-14.3301700497304</v>
      </c>
      <c r="L599">
        <f>(Table2[[#This Row],[6M Return vs Nifty]]-AVERAGE(Table2[6M Return vs Nifty]))/_xlfn.STDEV.P(Table2[6M Return vs Nifty])</f>
        <v>-0.69590984302508307</v>
      </c>
      <c r="M599">
        <v>-0.70236718057289105</v>
      </c>
      <c r="N599">
        <f>(Table2[[#This Row],[1W Return vs Nifty]]-AVERAGE(Table2[1W Return vs Nifty]))/_xlfn.STDEV.P(Table2[1W Return vs Nifty])</f>
        <v>-0.39159119586021612</v>
      </c>
      <c r="O599">
        <v>588.07000000000005</v>
      </c>
      <c r="P599">
        <v>595.58963295500905</v>
      </c>
      <c r="Q599">
        <v>625.41911420233498</v>
      </c>
      <c r="R599">
        <v>40.304090174300804</v>
      </c>
      <c r="S599" s="1">
        <f>(Table2[[#This Row],[Close Price]]-Table2[[#This Row],[20D EMA]])/Table2[[#This Row],[20D EMA]]</f>
        <v>-2.2395293077354859E-2</v>
      </c>
      <c r="T599" s="1">
        <f>(Table2[[#This Row],[Close Price]]-Table2[[#This Row],[50D EMA]])/Table2[[#This Row],[50D EMA]]</f>
        <v>-3.4738067639555392E-2</v>
      </c>
      <c r="U599" s="1">
        <f>(Table2[[#This Row],[Close Price]]-Table2[[#This Row],[200D EMA]])/Table2[[#This Row],[200D EMA]]</f>
        <v>-8.0776415455046532E-2</v>
      </c>
      <c r="V599">
        <v>0.348931630043331</v>
      </c>
      <c r="W599">
        <v>556</v>
      </c>
      <c r="X599">
        <v>576.70000000000005</v>
      </c>
      <c r="Y599">
        <v>556</v>
      </c>
      <c r="Z599">
        <v>599.70000000000005</v>
      </c>
      <c r="AA599">
        <v>556</v>
      </c>
      <c r="AB599">
        <v>602.75</v>
      </c>
      <c r="AC599" s="1">
        <f>(Table2[[#This Row],[Close Price]]/Table2[[#This Row],[Day Low]])-1</f>
        <v>3.3992805755395539E-2</v>
      </c>
      <c r="AD599" s="1">
        <f>(Table2[[#This Row],[Day High]]/Table2[[#This Row],[Close Price]])-1</f>
        <v>3.1309793007481268E-3</v>
      </c>
      <c r="AE599" s="1">
        <f>(Table2[[#This Row],[Close Price]]/Table2[[#This Row],[Current Week Low]])-1</f>
        <v>3.3992805755395539E-2</v>
      </c>
      <c r="AF599" s="1">
        <f>(Table2[[#This Row],[Current Week High]]/Table2[[#This Row],[Close Price]])-1</f>
        <v>4.3137937032527551E-2</v>
      </c>
      <c r="AG599" s="1">
        <f>(Table2[[#This Row],[Close Price]]/Table2[[#This Row],[Current Month Low]])-1</f>
        <v>3.3992805755395539E-2</v>
      </c>
      <c r="AH599" s="1">
        <f>(Table2[[#This Row],[Current Month High]]/Table2[[#This Row],[Close Price]])-1</f>
        <v>4.8443207514350384E-2</v>
      </c>
      <c r="AI599">
        <v>43.329274656461898</v>
      </c>
      <c r="AJ599">
        <v>14.0109072880515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-0.03</v>
      </c>
      <c r="AM599" t="s">
        <v>3216</v>
      </c>
      <c r="AN599">
        <v>-0.79</v>
      </c>
      <c r="AO599" t="s">
        <v>3216</v>
      </c>
      <c r="AP599">
        <v>5.2949331654993999E-2</v>
      </c>
      <c r="AQ599">
        <f>(Table2[[#This Row],[Sharpe Ratio]]-AVERAGE(Table2[Sharpe Ratio]))/_xlfn.STDEV.P(Table2[Sharpe Ratio])</f>
        <v>-8.6498255117007317E-2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700</v>
      </c>
      <c r="AT599">
        <f>_xlfn.RANK.AVG(Table2[[#This Row],[6M Return vs Nifty Z-Score]],Table2[6M Return vs Nifty Z-Score])</f>
        <v>572</v>
      </c>
      <c r="AU599">
        <f>_xlfn.RANK.AVG(Table2[[#This Row],[Sharpe Ratio Z-Score]],Table2[Sharpe Ratio Z-Score])</f>
        <v>374</v>
      </c>
      <c r="AV599">
        <f>(Table2[[#This Row],[Rank 1Y]]+Table2[[#This Row],[Rank 6M]]+Table2[[#This Row],[Rank Sharpe]])/3</f>
        <v>548.66666666666663</v>
      </c>
    </row>
    <row r="600" spans="1:48" x14ac:dyDescent="0.3">
      <c r="A600" t="s">
        <v>490</v>
      </c>
      <c r="B600" t="s">
        <v>491</v>
      </c>
      <c r="C600" t="s">
        <v>3158</v>
      </c>
      <c r="D600" t="s">
        <v>122</v>
      </c>
      <c r="E600">
        <v>43363.776655825</v>
      </c>
      <c r="F600">
        <v>333.65</v>
      </c>
      <c r="G600">
        <v>-15.2142503658499</v>
      </c>
      <c r="H600">
        <f>(Table2[[#This Row],[1Y Return vs Nifty]]-AVERAGE(Table2[1Y Return vs Nifty]))/_xlfn.STDEV.P(Table2[1Y Return vs Nifty])</f>
        <v>-0.65853731463779475</v>
      </c>
      <c r="I600">
        <v>7.6315534991077598</v>
      </c>
      <c r="J600">
        <f>(Table2[[#This Row],[1M Return vs Nifty]]-AVERAGE(Table2[1M Return vs Nifty]))/_xlfn.STDEV.P(Table2[1M Return vs Nifty])</f>
        <v>0.25030043411384056</v>
      </c>
      <c r="K600">
        <v>-9.2698191211548</v>
      </c>
      <c r="L600">
        <f>(Table2[[#This Row],[6M Return vs Nifty]]-AVERAGE(Table2[6M Return vs Nifty]))/_xlfn.STDEV.P(Table2[6M Return vs Nifty])</f>
        <v>-0.52940899175748712</v>
      </c>
      <c r="M600">
        <v>1.01119588684746E-2</v>
      </c>
      <c r="N600">
        <f>(Table2[[#This Row],[1W Return vs Nifty]]-AVERAGE(Table2[1W Return vs Nifty]))/_xlfn.STDEV.P(Table2[1W Return vs Nifty])</f>
        <v>-0.20836509479956805</v>
      </c>
      <c r="O600">
        <v>337.23</v>
      </c>
      <c r="P600">
        <v>341.78904221873898</v>
      </c>
      <c r="Q600">
        <v>351.834935439015</v>
      </c>
      <c r="R600">
        <v>45.955663603202801</v>
      </c>
      <c r="S600" s="1">
        <f>(Table2[[#This Row],[Close Price]]-Table2[[#This Row],[20D EMA]])/Table2[[#This Row],[20D EMA]]</f>
        <v>-1.0615900127509535E-2</v>
      </c>
      <c r="T600" s="1">
        <f>(Table2[[#This Row],[Close Price]]-Table2[[#This Row],[50D EMA]])/Table2[[#This Row],[50D EMA]]</f>
        <v>-2.3813057802860055E-2</v>
      </c>
      <c r="U600" s="1">
        <f>(Table2[[#This Row],[Close Price]]-Table2[[#This Row],[200D EMA]])/Table2[[#This Row],[200D EMA]]</f>
        <v>-5.168598569191004E-2</v>
      </c>
      <c r="V600">
        <v>0.61966967350215896</v>
      </c>
      <c r="W600">
        <v>332</v>
      </c>
      <c r="X600">
        <v>344.9</v>
      </c>
      <c r="Y600">
        <v>326.2</v>
      </c>
      <c r="Z600">
        <v>349</v>
      </c>
      <c r="AA600">
        <v>326.2</v>
      </c>
      <c r="AB600">
        <v>352.8</v>
      </c>
      <c r="AC600" s="1">
        <f>(Table2[[#This Row],[Close Price]]/Table2[[#This Row],[Day Low]])-1</f>
        <v>4.9698795180721511E-3</v>
      </c>
      <c r="AD600" s="1">
        <f>(Table2[[#This Row],[Day High]]/Table2[[#This Row],[Close Price]])-1</f>
        <v>3.3717967930465997E-2</v>
      </c>
      <c r="AE600" s="1">
        <f>(Table2[[#This Row],[Close Price]]/Table2[[#This Row],[Current Week Low]])-1</f>
        <v>2.2838749233599076E-2</v>
      </c>
      <c r="AF600" s="1">
        <f>(Table2[[#This Row],[Current Week High]]/Table2[[#This Row],[Close Price]])-1</f>
        <v>4.600629402068046E-2</v>
      </c>
      <c r="AG600" s="1">
        <f>(Table2[[#This Row],[Close Price]]/Table2[[#This Row],[Current Month Low]])-1</f>
        <v>2.2838749233599076E-2</v>
      </c>
      <c r="AH600" s="1">
        <f>(Table2[[#This Row],[Current Month High]]/Table2[[#This Row],[Close Price]])-1</f>
        <v>5.7395474299415605E-2</v>
      </c>
      <c r="AI600">
        <v>23.033118537389399</v>
      </c>
      <c r="AJ600">
        <v>16.742477256822902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-0.05</v>
      </c>
      <c r="AM600" t="s">
        <v>3216</v>
      </c>
      <c r="AN600">
        <v>4.84</v>
      </c>
      <c r="AO600" t="s">
        <v>3215</v>
      </c>
      <c r="AP600">
        <v>-1.0388001560198999E-2</v>
      </c>
      <c r="AQ600">
        <f>(Table2[[#This Row],[Sharpe Ratio]]-AVERAGE(Table2[Sharpe Ratio]))/_xlfn.STDEV.P(Table2[Sharpe Ratio])</f>
        <v>-0.84285844022225154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556</v>
      </c>
      <c r="AT600">
        <f>_xlfn.RANK.AVG(Table2[[#This Row],[6M Return vs Nifty Z-Score]],Table2[6M Return vs Nifty Z-Score])</f>
        <v>502</v>
      </c>
      <c r="AU600">
        <f>_xlfn.RANK.AVG(Table2[[#This Row],[Sharpe Ratio Z-Score]],Table2[Sharpe Ratio Z-Score])</f>
        <v>589</v>
      </c>
      <c r="AV600">
        <f>(Table2[[#This Row],[Rank 1Y]]+Table2[[#This Row],[Rank 6M]]+Table2[[#This Row],[Rank Sharpe]])/3</f>
        <v>549</v>
      </c>
    </row>
    <row r="601" spans="1:48" x14ac:dyDescent="0.3">
      <c r="A601" t="s">
        <v>145</v>
      </c>
      <c r="B601" t="s">
        <v>146</v>
      </c>
      <c r="C601" t="s">
        <v>3163</v>
      </c>
      <c r="D601" t="s">
        <v>114</v>
      </c>
      <c r="E601">
        <v>184219.474950537</v>
      </c>
      <c r="F601">
        <v>147.57</v>
      </c>
      <c r="G601">
        <v>-0.240454398359258</v>
      </c>
      <c r="H601">
        <f>(Table2[[#This Row],[1Y Return vs Nifty]]-AVERAGE(Table2[1Y Return vs Nifty]))/_xlfn.STDEV.P(Table2[1Y Return vs Nifty])</f>
        <v>-0.38540508307684346</v>
      </c>
      <c r="I601">
        <v>-2.7084887184114601</v>
      </c>
      <c r="J601">
        <f>(Table2[[#This Row],[1M Return vs Nifty]]-AVERAGE(Table2[1M Return vs Nifty]))/_xlfn.STDEV.P(Table2[1M Return vs Nifty])</f>
        <v>-0.75441181342919938</v>
      </c>
      <c r="K601">
        <v>-19.404931797701899</v>
      </c>
      <c r="L601">
        <f>(Table2[[#This Row],[6M Return vs Nifty]]-AVERAGE(Table2[6M Return vs Nifty]))/_xlfn.STDEV.P(Table2[6M Return vs Nifty])</f>
        <v>-0.86288485383828117</v>
      </c>
      <c r="M601">
        <v>1.28252025068501</v>
      </c>
      <c r="N601">
        <f>(Table2[[#This Row],[1W Return vs Nifty]]-AVERAGE(Table2[1W Return vs Nifty]))/_xlfn.STDEV.P(Table2[1W Return vs Nifty])</f>
        <v>0.11885628946380873</v>
      </c>
      <c r="O601">
        <v>151.68</v>
      </c>
      <c r="P601">
        <v>154.40150362077401</v>
      </c>
      <c r="Q601">
        <v>153.34315245401001</v>
      </c>
      <c r="R601">
        <v>39.462611978288102</v>
      </c>
      <c r="S601" s="1">
        <f>(Table2[[#This Row],[Close Price]]-Table2[[#This Row],[20D EMA]])/Table2[[#This Row],[20D EMA]]</f>
        <v>-2.7096518987341861E-2</v>
      </c>
      <c r="T601" s="1">
        <f>(Table2[[#This Row],[Close Price]]-Table2[[#This Row],[50D EMA]])/Table2[[#This Row],[50D EMA]]</f>
        <v>-4.4245058892385475E-2</v>
      </c>
      <c r="U601" s="1">
        <f>(Table2[[#This Row],[Close Price]]-Table2[[#This Row],[200D EMA]])/Table2[[#This Row],[200D EMA]]</f>
        <v>-3.7648583334958338E-2</v>
      </c>
      <c r="V601">
        <v>0.867913894280264</v>
      </c>
      <c r="W601">
        <v>146.94</v>
      </c>
      <c r="X601">
        <v>152</v>
      </c>
      <c r="Y601">
        <v>145.1</v>
      </c>
      <c r="Z601">
        <v>156.91999999999999</v>
      </c>
      <c r="AA601">
        <v>145.1</v>
      </c>
      <c r="AB601">
        <v>156.91999999999999</v>
      </c>
      <c r="AC601" s="1">
        <f>(Table2[[#This Row],[Close Price]]/Table2[[#This Row],[Day Low]])-1</f>
        <v>4.2874642711310251E-3</v>
      </c>
      <c r="AD601" s="1">
        <f>(Table2[[#This Row],[Day High]]/Table2[[#This Row],[Close Price]])-1</f>
        <v>3.0019651690723181E-2</v>
      </c>
      <c r="AE601" s="1">
        <f>(Table2[[#This Row],[Close Price]]/Table2[[#This Row],[Current Week Low]])-1</f>
        <v>1.7022742935906221E-2</v>
      </c>
      <c r="AF601" s="1">
        <f>(Table2[[#This Row],[Current Week High]]/Table2[[#This Row],[Close Price]])-1</f>
        <v>6.3359761469133247E-2</v>
      </c>
      <c r="AG601" s="1">
        <f>(Table2[[#This Row],[Close Price]]/Table2[[#This Row],[Current Month Low]])-1</f>
        <v>1.7022742935906221E-2</v>
      </c>
      <c r="AH601" s="1">
        <f>(Table2[[#This Row],[Current Month High]]/Table2[[#This Row],[Close Price]])-1</f>
        <v>6.3359761469133247E-2</v>
      </c>
      <c r="AI601">
        <v>25.093176119807499</v>
      </c>
      <c r="AJ601">
        <v>24.479122733023999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-0.04</v>
      </c>
      <c r="AM601" t="s">
        <v>3216</v>
      </c>
      <c r="AN601">
        <v>-0.81</v>
      </c>
      <c r="AO601" t="s">
        <v>3216</v>
      </c>
      <c r="AP601">
        <v>-2.3888356576100001E-3</v>
      </c>
      <c r="AQ601">
        <f>(Table2[[#This Row],[Sharpe Ratio]]-AVERAGE(Table2[Sharpe Ratio]))/_xlfn.STDEV.P(Table2[Sharpe Ratio])</f>
        <v>-0.74733420047862931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446</v>
      </c>
      <c r="AT601">
        <f>_xlfn.RANK.AVG(Table2[[#This Row],[6M Return vs Nifty Z-Score]],Table2[6M Return vs Nifty Z-Score])</f>
        <v>631</v>
      </c>
      <c r="AU601">
        <f>_xlfn.RANK.AVG(Table2[[#This Row],[Sharpe Ratio Z-Score]],Table2[Sharpe Ratio Z-Score])</f>
        <v>572</v>
      </c>
      <c r="AV601">
        <f>(Table2[[#This Row],[Rank 1Y]]+Table2[[#This Row],[Rank 6M]]+Table2[[#This Row],[Rank Sharpe]])/3</f>
        <v>549.66666666666663</v>
      </c>
    </row>
    <row r="602" spans="1:48" x14ac:dyDescent="0.3">
      <c r="A602" t="s">
        <v>771</v>
      </c>
      <c r="B602" t="s">
        <v>772</v>
      </c>
      <c r="C602" t="s">
        <v>3168</v>
      </c>
      <c r="D602" t="s">
        <v>523</v>
      </c>
      <c r="E602">
        <v>20615.092400019999</v>
      </c>
      <c r="F602">
        <v>170.9</v>
      </c>
      <c r="G602">
        <v>-31.467529477042099</v>
      </c>
      <c r="H602">
        <f>(Table2[[#This Row],[1Y Return vs Nifty]]-AVERAGE(Table2[1Y Return vs Nifty]))/_xlfn.STDEV.P(Table2[1Y Return vs Nifty])</f>
        <v>-0.95500818972257595</v>
      </c>
      <c r="I602">
        <v>3.8549454918995001</v>
      </c>
      <c r="J602">
        <f>(Table2[[#This Row],[1M Return vs Nifty]]-AVERAGE(Table2[1M Return vs Nifty]))/_xlfn.STDEV.P(Table2[1M Return vs Nifty])</f>
        <v>-0.11666173482028246</v>
      </c>
      <c r="K602">
        <v>-2.9769245108515001</v>
      </c>
      <c r="L602">
        <f>(Table2[[#This Row],[6M Return vs Nifty]]-AVERAGE(Table2[6M Return vs Nifty]))/_xlfn.STDEV.P(Table2[6M Return vs Nifty])</f>
        <v>-0.32235372536557777</v>
      </c>
      <c r="M602">
        <v>1.16854725617956</v>
      </c>
      <c r="N602">
        <f>(Table2[[#This Row],[1W Return vs Nifty]]-AVERAGE(Table2[1W Return vs Nifty]))/_xlfn.STDEV.P(Table2[1W Return vs Nifty])</f>
        <v>8.9546199871832904E-2</v>
      </c>
      <c r="O602">
        <v>172.74</v>
      </c>
      <c r="P602">
        <v>176.980754758188</v>
      </c>
      <c r="Q602">
        <v>175.27288515304801</v>
      </c>
      <c r="R602">
        <v>48.5820066382744</v>
      </c>
      <c r="S602" s="1">
        <f>(Table2[[#This Row],[Close Price]]-Table2[[#This Row],[20D EMA]])/Table2[[#This Row],[20D EMA]]</f>
        <v>-1.0651846706032206E-2</v>
      </c>
      <c r="T602" s="1">
        <f>(Table2[[#This Row],[Close Price]]-Table2[[#This Row],[50D EMA]])/Table2[[#This Row],[50D EMA]]</f>
        <v>-3.4358282438654068E-2</v>
      </c>
      <c r="U602" s="1">
        <f>(Table2[[#This Row],[Close Price]]-Table2[[#This Row],[200D EMA]])/Table2[[#This Row],[200D EMA]]</f>
        <v>-2.4949011076240379E-2</v>
      </c>
      <c r="V602">
        <v>0.30540571877143502</v>
      </c>
      <c r="W602">
        <v>170.05</v>
      </c>
      <c r="X602">
        <v>172.95</v>
      </c>
      <c r="Y602">
        <v>167.2</v>
      </c>
      <c r="Z602">
        <v>174.79</v>
      </c>
      <c r="AA602">
        <v>167.2</v>
      </c>
      <c r="AB602">
        <v>174.79</v>
      </c>
      <c r="AC602" s="1">
        <f>(Table2[[#This Row],[Close Price]]/Table2[[#This Row],[Day Low]])-1</f>
        <v>4.9985298441634907E-3</v>
      </c>
      <c r="AD602" s="1">
        <f>(Table2[[#This Row],[Day High]]/Table2[[#This Row],[Close Price]])-1</f>
        <v>1.1995318899941321E-2</v>
      </c>
      <c r="AE602" s="1">
        <f>(Table2[[#This Row],[Close Price]]/Table2[[#This Row],[Current Week Low]])-1</f>
        <v>2.2129186602870998E-2</v>
      </c>
      <c r="AF602" s="1">
        <f>(Table2[[#This Row],[Current Week High]]/Table2[[#This Row],[Close Price]])-1</f>
        <v>2.2761849034522941E-2</v>
      </c>
      <c r="AG602" s="1">
        <f>(Table2[[#This Row],[Close Price]]/Table2[[#This Row],[Current Month Low]])-1</f>
        <v>2.2129186602870998E-2</v>
      </c>
      <c r="AH602" s="1">
        <f>(Table2[[#This Row],[Current Month High]]/Table2[[#This Row],[Close Price]])-1</f>
        <v>2.2761849034522941E-2</v>
      </c>
      <c r="AI602">
        <v>30.333528379169099</v>
      </c>
      <c r="AJ602">
        <v>20.140597539542998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0.02</v>
      </c>
      <c r="AM602" t="s">
        <v>3215</v>
      </c>
      <c r="AN602">
        <v>0.81</v>
      </c>
      <c r="AO602" t="s">
        <v>3215</v>
      </c>
      <c r="AP602">
        <v>-8.5825598922279998E-3</v>
      </c>
      <c r="AQ602">
        <f>(Table2[[#This Row],[Sharpe Ratio]]-AVERAGE(Table2[Sharpe Ratio]))/_xlfn.STDEV.P(Table2[Sharpe Ratio])</f>
        <v>-0.82129826196934541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648</v>
      </c>
      <c r="AT602">
        <f>_xlfn.RANK.AVG(Table2[[#This Row],[6M Return vs Nifty Z-Score]],Table2[6M Return vs Nifty Z-Score])</f>
        <v>418</v>
      </c>
      <c r="AU602">
        <f>_xlfn.RANK.AVG(Table2[[#This Row],[Sharpe Ratio Z-Score]],Table2[Sharpe Ratio Z-Score])</f>
        <v>584</v>
      </c>
      <c r="AV602">
        <f>(Table2[[#This Row],[Rank 1Y]]+Table2[[#This Row],[Rank 6M]]+Table2[[#This Row],[Rank Sharpe]])/3</f>
        <v>550</v>
      </c>
    </row>
    <row r="603" spans="1:48" x14ac:dyDescent="0.3">
      <c r="A603" t="s">
        <v>1980</v>
      </c>
      <c r="B603" t="s">
        <v>1981</v>
      </c>
      <c r="C603" t="s">
        <v>3172</v>
      </c>
      <c r="D603" t="s">
        <v>454</v>
      </c>
      <c r="E603">
        <v>3497.0944730400001</v>
      </c>
      <c r="F603">
        <v>22.68</v>
      </c>
      <c r="G603">
        <v>-30.671002076065399</v>
      </c>
      <c r="H603">
        <f>(Table2[[#This Row],[1Y Return vs Nifty]]-AVERAGE(Table2[1Y Return vs Nifty]))/_xlfn.STDEV.P(Table2[1Y Return vs Nifty])</f>
        <v>-0.94047898770856786</v>
      </c>
      <c r="I603">
        <v>19.114546758505998</v>
      </c>
      <c r="J603">
        <f>(Table2[[#This Row],[1M Return vs Nifty]]-AVERAGE(Table2[1M Return vs Nifty]))/_xlfn.STDEV.P(Table2[1M Return vs Nifty])</f>
        <v>1.3660699564688044</v>
      </c>
      <c r="K603">
        <v>-6.5717179648162301</v>
      </c>
      <c r="L603">
        <f>(Table2[[#This Row],[6M Return vs Nifty]]-AVERAGE(Table2[6M Return vs Nifty]))/_xlfn.STDEV.P(Table2[6M Return vs Nifty])</f>
        <v>-0.44063330294119601</v>
      </c>
      <c r="M603">
        <v>-0.43743602573771501</v>
      </c>
      <c r="N603">
        <f>(Table2[[#This Row],[1W Return vs Nifty]]-AVERAGE(Table2[1W Return vs Nifty]))/_xlfn.STDEV.P(Table2[1W Return vs Nifty])</f>
        <v>-0.32345965366797064</v>
      </c>
      <c r="O603">
        <v>22.91</v>
      </c>
      <c r="P603">
        <v>22.9348799576847</v>
      </c>
      <c r="Q603">
        <v>23.6787175973666</v>
      </c>
      <c r="R603">
        <v>48.779173920911198</v>
      </c>
      <c r="S603" s="1">
        <f>(Table2[[#This Row],[Close Price]]-Table2[[#This Row],[20D EMA]])/Table2[[#This Row],[20D EMA]]</f>
        <v>-1.0039284155390679E-2</v>
      </c>
      <c r="T603" s="1">
        <f>(Table2[[#This Row],[Close Price]]-Table2[[#This Row],[50D EMA]])/Table2[[#This Row],[50D EMA]]</f>
        <v>-1.1113202168703686E-2</v>
      </c>
      <c r="U603" s="1">
        <f>(Table2[[#This Row],[Close Price]]-Table2[[#This Row],[200D EMA]])/Table2[[#This Row],[200D EMA]]</f>
        <v>-4.2177858376826582E-2</v>
      </c>
      <c r="V603">
        <v>0.28860798768469897</v>
      </c>
      <c r="W603">
        <v>22.41</v>
      </c>
      <c r="X603">
        <v>23.24</v>
      </c>
      <c r="Y603">
        <v>22</v>
      </c>
      <c r="Z603">
        <v>23.49</v>
      </c>
      <c r="AA603">
        <v>22</v>
      </c>
      <c r="AB603">
        <v>25.15</v>
      </c>
      <c r="AC603" s="1">
        <f>(Table2[[#This Row],[Close Price]]/Table2[[#This Row],[Day Low]])-1</f>
        <v>1.2048192771084265E-2</v>
      </c>
      <c r="AD603" s="1">
        <f>(Table2[[#This Row],[Day High]]/Table2[[#This Row],[Close Price]])-1</f>
        <v>2.4691358024691246E-2</v>
      </c>
      <c r="AE603" s="1">
        <f>(Table2[[#This Row],[Close Price]]/Table2[[#This Row],[Current Week Low]])-1</f>
        <v>3.0909090909090997E-2</v>
      </c>
      <c r="AF603" s="1">
        <f>(Table2[[#This Row],[Current Week High]]/Table2[[#This Row],[Close Price]])-1</f>
        <v>3.5714285714285587E-2</v>
      </c>
      <c r="AG603" s="1">
        <f>(Table2[[#This Row],[Close Price]]/Table2[[#This Row],[Current Month Low]])-1</f>
        <v>3.0909090909090997E-2</v>
      </c>
      <c r="AH603" s="1">
        <f>(Table2[[#This Row],[Current Month High]]/Table2[[#This Row],[Close Price]])-1</f>
        <v>0.10890652557319225</v>
      </c>
      <c r="AI603">
        <v>99.074074074074005</v>
      </c>
      <c r="AJ603">
        <v>35.808383233532901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0.11</v>
      </c>
      <c r="AM603" t="s">
        <v>3215</v>
      </c>
      <c r="AN603">
        <v>-1.95</v>
      </c>
      <c r="AO603" t="s">
        <v>3216</v>
      </c>
      <c r="AQ603">
        <f>(Table2[[#This Row],[Sharpe Ratio]]-AVERAGE(Table2[Sharpe Ratio]))/_xlfn.STDEV.P(Table2[Sharpe Ratio])</f>
        <v>-0.71880726243977788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644</v>
      </c>
      <c r="AT603">
        <f>_xlfn.RANK.AVG(Table2[[#This Row],[6M Return vs Nifty Z-Score]],Table2[6M Return vs Nifty Z-Score])</f>
        <v>465</v>
      </c>
      <c r="AU603">
        <f>_xlfn.RANK.AVG(Table2[[#This Row],[Sharpe Ratio Z-Score]],Table2[Sharpe Ratio Z-Score])</f>
        <v>541.5</v>
      </c>
      <c r="AV603">
        <f>(Table2[[#This Row],[Rank 1Y]]+Table2[[#This Row],[Rank 6M]]+Table2[[#This Row],[Rank Sharpe]])/3</f>
        <v>550.16666666666663</v>
      </c>
    </row>
    <row r="604" spans="1:48" x14ac:dyDescent="0.3">
      <c r="A604" t="s">
        <v>526</v>
      </c>
      <c r="B604" t="s">
        <v>527</v>
      </c>
      <c r="C604" t="s">
        <v>3165</v>
      </c>
      <c r="D604" t="s">
        <v>125</v>
      </c>
      <c r="E604">
        <v>38691.786668834997</v>
      </c>
      <c r="F604">
        <v>43761.45</v>
      </c>
      <c r="G604">
        <v>-7.5895960143286496</v>
      </c>
      <c r="H604">
        <f>(Table2[[#This Row],[1Y Return vs Nifty]]-AVERAGE(Table2[1Y Return vs Nifty]))/_xlfn.STDEV.P(Table2[1Y Return vs Nifty])</f>
        <v>-0.51945842893417737</v>
      </c>
      <c r="I604">
        <v>-3.2226352791602002</v>
      </c>
      <c r="J604">
        <f>(Table2[[#This Row],[1M Return vs Nifty]]-AVERAGE(Table2[1M Return vs Nifty]))/_xlfn.STDEV.P(Table2[1M Return vs Nifty])</f>
        <v>-0.8043699601900669</v>
      </c>
      <c r="K604">
        <v>-8.67031578104217</v>
      </c>
      <c r="L604">
        <f>(Table2[[#This Row],[6M Return vs Nifty]]-AVERAGE(Table2[6M Return vs Nifty]))/_xlfn.STDEV.P(Table2[6M Return vs Nifty])</f>
        <v>-0.50968351858864958</v>
      </c>
      <c r="M604">
        <v>-3.3077388690427099</v>
      </c>
      <c r="N604">
        <f>(Table2[[#This Row],[1W Return vs Nifty]]-AVERAGE(Table2[1W Return vs Nifty]))/_xlfn.STDEV.P(Table2[1W Return vs Nifty])</f>
        <v>-1.0616067371803677</v>
      </c>
      <c r="O604">
        <v>47176.52</v>
      </c>
      <c r="P604">
        <v>48880.177510739501</v>
      </c>
      <c r="Q604">
        <v>47752.680333657998</v>
      </c>
      <c r="R604">
        <v>19.9086849580498</v>
      </c>
      <c r="S604" s="1">
        <f>(Table2[[#This Row],[Close Price]]-Table2[[#This Row],[20D EMA]])/Table2[[#This Row],[20D EMA]]</f>
        <v>-7.2389188520051925E-2</v>
      </c>
      <c r="T604" s="1">
        <f>(Table2[[#This Row],[Close Price]]-Table2[[#This Row],[50D EMA]])/Table2[[#This Row],[50D EMA]]</f>
        <v>-0.10471990429279567</v>
      </c>
      <c r="U604" s="1">
        <f>(Table2[[#This Row],[Close Price]]-Table2[[#This Row],[200D EMA]])/Table2[[#This Row],[200D EMA]]</f>
        <v>-8.358128393569611E-2</v>
      </c>
      <c r="V604">
        <v>1.97136232139362</v>
      </c>
      <c r="W604">
        <v>43600</v>
      </c>
      <c r="X604">
        <v>44538.35</v>
      </c>
      <c r="Y604">
        <v>43600</v>
      </c>
      <c r="Z604">
        <v>45999.4</v>
      </c>
      <c r="AA604">
        <v>43600</v>
      </c>
      <c r="AB604">
        <v>46599</v>
      </c>
      <c r="AC604" s="1">
        <f>(Table2[[#This Row],[Close Price]]/Table2[[#This Row],[Day Low]])-1</f>
        <v>3.7029816513760583E-3</v>
      </c>
      <c r="AD604" s="1">
        <f>(Table2[[#This Row],[Day High]]/Table2[[#This Row],[Close Price]])-1</f>
        <v>1.7753068054189303E-2</v>
      </c>
      <c r="AE604" s="1">
        <f>(Table2[[#This Row],[Close Price]]/Table2[[#This Row],[Current Week Low]])-1</f>
        <v>3.7029816513760583E-3</v>
      </c>
      <c r="AF604" s="1">
        <f>(Table2[[#This Row],[Current Week High]]/Table2[[#This Row],[Close Price]])-1</f>
        <v>5.1139758851683537E-2</v>
      </c>
      <c r="AG604" s="1">
        <f>(Table2[[#This Row],[Close Price]]/Table2[[#This Row],[Current Month Low]])-1</f>
        <v>3.7029816513760583E-3</v>
      </c>
      <c r="AH604" s="1">
        <f>(Table2[[#This Row],[Current Month High]]/Table2[[#This Row],[Close Price]])-1</f>
        <v>6.4841315815632239E-2</v>
      </c>
      <c r="AI604">
        <v>37.093263591585703</v>
      </c>
      <c r="AJ604">
        <v>25.112428776048699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-0.12</v>
      </c>
      <c r="AM604" t="s">
        <v>3216</v>
      </c>
      <c r="AN604">
        <v>-13.54</v>
      </c>
      <c r="AO604" t="s">
        <v>3216</v>
      </c>
      <c r="AP604">
        <v>-3.7762255955373997E-2</v>
      </c>
      <c r="AQ604">
        <f>(Table2[[#This Row],[Sharpe Ratio]]-AVERAGE(Table2[Sharpe Ratio]))/_xlfn.STDEV.P(Table2[Sharpe Ratio])</f>
        <v>-1.1697556281904695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504</v>
      </c>
      <c r="AT604">
        <f>_xlfn.RANK.AVG(Table2[[#This Row],[6M Return vs Nifty Z-Score]],Table2[6M Return vs Nifty Z-Score])</f>
        <v>497</v>
      </c>
      <c r="AU604">
        <f>_xlfn.RANK.AVG(Table2[[#This Row],[Sharpe Ratio Z-Score]],Table2[Sharpe Ratio Z-Score])</f>
        <v>650</v>
      </c>
      <c r="AV604">
        <f>(Table2[[#This Row],[Rank 1Y]]+Table2[[#This Row],[Rank 6M]]+Table2[[#This Row],[Rank Sharpe]])/3</f>
        <v>550.33333333333337</v>
      </c>
    </row>
    <row r="605" spans="1:48" x14ac:dyDescent="0.3">
      <c r="A605" t="s">
        <v>1034</v>
      </c>
      <c r="B605" t="s">
        <v>1035</v>
      </c>
      <c r="C605" t="s">
        <v>3156</v>
      </c>
      <c r="D605" t="s">
        <v>569</v>
      </c>
      <c r="E605">
        <v>13156.496259199999</v>
      </c>
      <c r="F605">
        <v>1662.4</v>
      </c>
      <c r="G605">
        <v>-8.9883480915127905</v>
      </c>
      <c r="H605">
        <f>(Table2[[#This Row],[1Y Return vs Nifty]]-AVERAGE(Table2[1Y Return vs Nifty]))/_xlfn.STDEV.P(Table2[1Y Return vs Nifty])</f>
        <v>-0.54497261899468508</v>
      </c>
      <c r="I605">
        <v>1.9311533823687099</v>
      </c>
      <c r="J605">
        <f>(Table2[[#This Row],[1M Return vs Nifty]]-AVERAGE(Table2[1M Return vs Nifty]))/_xlfn.STDEV.P(Table2[1M Return vs Nifty])</f>
        <v>-0.30359109676209245</v>
      </c>
      <c r="K605">
        <v>-3.8995373515304399</v>
      </c>
      <c r="L605">
        <f>(Table2[[#This Row],[6M Return vs Nifty]]-AVERAGE(Table2[6M Return vs Nifty]))/_xlfn.STDEV.P(Table2[6M Return vs Nifty])</f>
        <v>-0.35271047839153807</v>
      </c>
      <c r="M605">
        <v>2.2113501958621899</v>
      </c>
      <c r="N605">
        <f>(Table2[[#This Row],[1W Return vs Nifty]]-AVERAGE(Table2[1W Return vs Nifty]))/_xlfn.STDEV.P(Table2[1W Return vs Nifty])</f>
        <v>0.35772067156575776</v>
      </c>
      <c r="O605">
        <v>1697.81</v>
      </c>
      <c r="P605">
        <v>1726.3302341850899</v>
      </c>
      <c r="Q605">
        <v>1682.96412494886</v>
      </c>
      <c r="R605">
        <v>38.359660007897901</v>
      </c>
      <c r="S605" s="1">
        <f>(Table2[[#This Row],[Close Price]]-Table2[[#This Row],[20D EMA]])/Table2[[#This Row],[20D EMA]]</f>
        <v>-2.0856279560139152E-2</v>
      </c>
      <c r="T605" s="1">
        <f>(Table2[[#This Row],[Close Price]]-Table2[[#This Row],[50D EMA]])/Table2[[#This Row],[50D EMA]]</f>
        <v>-3.7032447743271982E-2</v>
      </c>
      <c r="U605" s="1">
        <f>(Table2[[#This Row],[Close Price]]-Table2[[#This Row],[200D EMA]])/Table2[[#This Row],[200D EMA]]</f>
        <v>-1.2218991863231058E-2</v>
      </c>
      <c r="V605">
        <v>0.49872251090629299</v>
      </c>
      <c r="W605">
        <v>1650.15</v>
      </c>
      <c r="X605">
        <v>1730</v>
      </c>
      <c r="Y605">
        <v>1650.15</v>
      </c>
      <c r="Z605">
        <v>1730</v>
      </c>
      <c r="AA605">
        <v>1650.15</v>
      </c>
      <c r="AB605">
        <v>1730</v>
      </c>
      <c r="AC605" s="1">
        <f>(Table2[[#This Row],[Close Price]]/Table2[[#This Row],[Day Low]])-1</f>
        <v>7.4235675544647162E-3</v>
      </c>
      <c r="AD605" s="1">
        <f>(Table2[[#This Row],[Day High]]/Table2[[#This Row],[Close Price]])-1</f>
        <v>4.0664100096246436E-2</v>
      </c>
      <c r="AE605" s="1">
        <f>(Table2[[#This Row],[Close Price]]/Table2[[#This Row],[Current Week Low]])-1</f>
        <v>7.4235675544647162E-3</v>
      </c>
      <c r="AF605" s="1">
        <f>(Table2[[#This Row],[Current Week High]]/Table2[[#This Row],[Close Price]])-1</f>
        <v>4.0664100096246436E-2</v>
      </c>
      <c r="AG605" s="1">
        <f>(Table2[[#This Row],[Close Price]]/Table2[[#This Row],[Current Month Low]])-1</f>
        <v>7.4235675544647162E-3</v>
      </c>
      <c r="AH605" s="1">
        <f>(Table2[[#This Row],[Current Month High]]/Table2[[#This Row],[Close Price]])-1</f>
        <v>4.0664100096246436E-2</v>
      </c>
      <c r="AI605">
        <v>19.041746871992199</v>
      </c>
      <c r="AJ605">
        <v>27.192042846212701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-0.04</v>
      </c>
      <c r="AM605" t="s">
        <v>3216</v>
      </c>
      <c r="AN605">
        <v>-1.33</v>
      </c>
      <c r="AO605" t="s">
        <v>3216</v>
      </c>
      <c r="AP605">
        <v>-9.8714576869536996E-2</v>
      </c>
      <c r="AQ605">
        <f>(Table2[[#This Row],[Sharpe Ratio]]-AVERAGE(Table2[Sharpe Ratio]))/_xlfn.STDEV.P(Table2[Sharpe Ratio])</f>
        <v>-1.8976345329210511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506</v>
      </c>
      <c r="AT605">
        <f>_xlfn.RANK.AVG(Table2[[#This Row],[6M Return vs Nifty Z-Score]],Table2[6M Return vs Nifty Z-Score])</f>
        <v>428</v>
      </c>
      <c r="AU605">
        <f>_xlfn.RANK.AVG(Table2[[#This Row],[Sharpe Ratio Z-Score]],Table2[Sharpe Ratio Z-Score])</f>
        <v>717</v>
      </c>
      <c r="AV605">
        <f>(Table2[[#This Row],[Rank 1Y]]+Table2[[#This Row],[Rank 6M]]+Table2[[#This Row],[Rank Sharpe]])/3</f>
        <v>550.33333333333337</v>
      </c>
    </row>
    <row r="606" spans="1:48" x14ac:dyDescent="0.3">
      <c r="A606" t="s">
        <v>1439</v>
      </c>
      <c r="B606" t="s">
        <v>1440</v>
      </c>
      <c r="C606" t="s">
        <v>3167</v>
      </c>
      <c r="D606" t="s">
        <v>99</v>
      </c>
      <c r="E606">
        <v>7309.30761561499</v>
      </c>
      <c r="F606">
        <v>1534.45</v>
      </c>
      <c r="G606">
        <v>-16.825002827746101</v>
      </c>
      <c r="H606">
        <f>(Table2[[#This Row],[1Y Return vs Nifty]]-AVERAGE(Table2[1Y Return vs Nifty]))/_xlfn.STDEV.P(Table2[1Y Return vs Nifty])</f>
        <v>-0.68791853603049757</v>
      </c>
      <c r="I606">
        <v>18.1164318061657</v>
      </c>
      <c r="J606">
        <f>(Table2[[#This Row],[1M Return vs Nifty]]-AVERAGE(Table2[1M Return vs Nifty]))/_xlfn.STDEV.P(Table2[1M Return vs Nifty])</f>
        <v>1.2690859890945656</v>
      </c>
      <c r="K606">
        <v>2.2077396985633699</v>
      </c>
      <c r="L606">
        <f>(Table2[[#This Row],[6M Return vs Nifty]]-AVERAGE(Table2[6M Return vs Nifty]))/_xlfn.STDEV.P(Table2[6M Return vs Nifty])</f>
        <v>-0.15176259115599766</v>
      </c>
      <c r="M606">
        <v>-2.1690430873831898</v>
      </c>
      <c r="N606">
        <f>(Table2[[#This Row],[1W Return vs Nifty]]-AVERAGE(Table2[1W Return vs Nifty]))/_xlfn.STDEV.P(Table2[1W Return vs Nifty])</f>
        <v>-0.76877179392677508</v>
      </c>
      <c r="O606">
        <v>1600.24</v>
      </c>
      <c r="P606">
        <v>1549.1853744371199</v>
      </c>
      <c r="Q606">
        <v>1467.8742787598501</v>
      </c>
      <c r="R606">
        <v>33.761410408240899</v>
      </c>
      <c r="S606" s="1">
        <f>(Table2[[#This Row],[Close Price]]-Table2[[#This Row],[20D EMA]])/Table2[[#This Row],[20D EMA]]</f>
        <v>-4.1112583112533095E-2</v>
      </c>
      <c r="T606" s="1">
        <f>(Table2[[#This Row],[Close Price]]-Table2[[#This Row],[50D EMA]])/Table2[[#This Row],[50D EMA]]</f>
        <v>-9.5116921965996398E-3</v>
      </c>
      <c r="U606" s="1">
        <f>(Table2[[#This Row],[Close Price]]-Table2[[#This Row],[200D EMA]])/Table2[[#This Row],[200D EMA]]</f>
        <v>4.5355193018571861E-2</v>
      </c>
      <c r="V606">
        <v>0.42881134139049598</v>
      </c>
      <c r="W606">
        <v>1521.55</v>
      </c>
      <c r="X606">
        <v>1621</v>
      </c>
      <c r="Y606">
        <v>1521.55</v>
      </c>
      <c r="Z606">
        <v>1686.05</v>
      </c>
      <c r="AA606">
        <v>1521.55</v>
      </c>
      <c r="AB606">
        <v>1686.05</v>
      </c>
      <c r="AC606" s="1">
        <f>(Table2[[#This Row],[Close Price]]/Table2[[#This Row],[Day Low]])-1</f>
        <v>8.4781965758602418E-3</v>
      </c>
      <c r="AD606" s="1">
        <f>(Table2[[#This Row],[Day High]]/Table2[[#This Row],[Close Price]])-1</f>
        <v>5.640457492912776E-2</v>
      </c>
      <c r="AE606" s="1">
        <f>(Table2[[#This Row],[Close Price]]/Table2[[#This Row],[Current Week Low]])-1</f>
        <v>8.4781965758602418E-3</v>
      </c>
      <c r="AF606" s="1">
        <f>(Table2[[#This Row],[Current Week High]]/Table2[[#This Row],[Close Price]])-1</f>
        <v>9.8797614780540277E-2</v>
      </c>
      <c r="AG606" s="1">
        <f>(Table2[[#This Row],[Close Price]]/Table2[[#This Row],[Current Month Low]])-1</f>
        <v>8.4781965758602418E-3</v>
      </c>
      <c r="AH606" s="1">
        <f>(Table2[[#This Row],[Current Month High]]/Table2[[#This Row],[Close Price]])-1</f>
        <v>9.8797614780540277E-2</v>
      </c>
      <c r="AI606">
        <v>12.111831600899301</v>
      </c>
      <c r="AJ606">
        <v>22.756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0.12</v>
      </c>
      <c r="AM606" t="s">
        <v>3215</v>
      </c>
      <c r="AN606">
        <v>-6.82</v>
      </c>
      <c r="AO606" t="s">
        <v>3216</v>
      </c>
      <c r="AP606">
        <v>-9.3436049508451996E-2</v>
      </c>
      <c r="AQ606">
        <f>(Table2[[#This Row],[Sharpe Ratio]]-AVERAGE(Table2[Sharpe Ratio]))/_xlfn.STDEV.P(Table2[Sharpe Ratio])</f>
        <v>-1.8345995466144971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-2.1739664786332016</v>
      </c>
      <c r="AS606">
        <f>_xlfn.RANK.AVG(Table2[[#This Row],[1Y Return vs Nifty Z-Score]],Table2[1Y Return vs Nifty Z-Score])</f>
        <v>575</v>
      </c>
      <c r="AT606">
        <f>_xlfn.RANK.AVG(Table2[[#This Row],[6M Return vs Nifty Z-Score]],Table2[6M Return vs Nifty Z-Score])</f>
        <v>363</v>
      </c>
      <c r="AU606">
        <f>_xlfn.RANK.AVG(Table2[[#This Row],[Sharpe Ratio Z-Score]],Table2[Sharpe Ratio Z-Score])</f>
        <v>714</v>
      </c>
      <c r="AV606">
        <f>(Table2[[#This Row],[Rank 1Y]]+Table2[[#This Row],[Rank 6M]]+Table2[[#This Row],[Rank Sharpe]])/3</f>
        <v>550.66666666666663</v>
      </c>
    </row>
    <row r="607" spans="1:48" x14ac:dyDescent="0.3">
      <c r="A607" t="s">
        <v>1687</v>
      </c>
      <c r="B607" t="s">
        <v>1688</v>
      </c>
      <c r="C607" t="s">
        <v>3165</v>
      </c>
      <c r="D607" t="s">
        <v>253</v>
      </c>
      <c r="E607">
        <v>5244.9105107400001</v>
      </c>
      <c r="F607">
        <v>661.35</v>
      </c>
      <c r="G607">
        <v>-19.726354294135898</v>
      </c>
      <c r="H607">
        <f>(Table2[[#This Row],[1Y Return vs Nifty]]-AVERAGE(Table2[1Y Return vs Nifty]))/_xlfn.STDEV.P(Table2[1Y Return vs Nifty])</f>
        <v>-0.74084116181477866</v>
      </c>
      <c r="I607">
        <v>1.1048658140907299</v>
      </c>
      <c r="J607">
        <f>(Table2[[#This Row],[1M Return vs Nifty]]-AVERAGE(Table2[1M Return vs Nifty]))/_xlfn.STDEV.P(Table2[1M Return vs Nifty])</f>
        <v>-0.38387909001949516</v>
      </c>
      <c r="K607">
        <v>-10.6018504276473</v>
      </c>
      <c r="L607">
        <f>(Table2[[#This Row],[6M Return vs Nifty]]-AVERAGE(Table2[6M Return vs Nifty]))/_xlfn.STDEV.P(Table2[6M Return vs Nifty])</f>
        <v>-0.57323685065037167</v>
      </c>
      <c r="M607">
        <v>0.114812874404547</v>
      </c>
      <c r="N607">
        <f>(Table2[[#This Row],[1W Return vs Nifty]]-AVERAGE(Table2[1W Return vs Nifty]))/_xlfn.STDEV.P(Table2[1W Return vs Nifty])</f>
        <v>-0.18143947765631196</v>
      </c>
      <c r="O607">
        <v>655.29</v>
      </c>
      <c r="P607">
        <v>680.96397854419899</v>
      </c>
      <c r="Q607">
        <v>693.82233743040297</v>
      </c>
      <c r="R607">
        <v>57.242332397344299</v>
      </c>
      <c r="S607" s="1">
        <f>(Table2[[#This Row],[Close Price]]-Table2[[#This Row],[20D EMA]])/Table2[[#This Row],[20D EMA]]</f>
        <v>9.2478139449710204E-3</v>
      </c>
      <c r="T607" s="1">
        <f>(Table2[[#This Row],[Close Price]]-Table2[[#This Row],[50D EMA]])/Table2[[#This Row],[50D EMA]]</f>
        <v>-2.8803254154692263E-2</v>
      </c>
      <c r="U607" s="1">
        <f>(Table2[[#This Row],[Close Price]]-Table2[[#This Row],[200D EMA]])/Table2[[#This Row],[200D EMA]]</f>
        <v>-4.6802092810481519E-2</v>
      </c>
      <c r="V607">
        <v>0.79890276660066595</v>
      </c>
      <c r="W607">
        <v>650.85</v>
      </c>
      <c r="X607">
        <v>668.9</v>
      </c>
      <c r="Y607">
        <v>625.20000000000005</v>
      </c>
      <c r="Z607">
        <v>668.9</v>
      </c>
      <c r="AA607">
        <v>625.20000000000005</v>
      </c>
      <c r="AB607">
        <v>668.9</v>
      </c>
      <c r="AC607" s="1">
        <f>(Table2[[#This Row],[Close Price]]/Table2[[#This Row],[Day Low]])-1</f>
        <v>1.6132749481447384E-2</v>
      </c>
      <c r="AD607" s="1">
        <f>(Table2[[#This Row],[Day High]]/Table2[[#This Row],[Close Price]])-1</f>
        <v>1.141604294246612E-2</v>
      </c>
      <c r="AE607" s="1">
        <f>(Table2[[#This Row],[Close Price]]/Table2[[#This Row],[Current Week Low]])-1</f>
        <v>5.7821497120921217E-2</v>
      </c>
      <c r="AF607" s="1">
        <f>(Table2[[#This Row],[Current Week High]]/Table2[[#This Row],[Close Price]])-1</f>
        <v>1.141604294246612E-2</v>
      </c>
      <c r="AG607" s="1">
        <f>(Table2[[#This Row],[Close Price]]/Table2[[#This Row],[Current Month Low]])-1</f>
        <v>5.7821497120921217E-2</v>
      </c>
      <c r="AH607" s="1">
        <f>(Table2[[#This Row],[Current Month High]]/Table2[[#This Row],[Close Price]])-1</f>
        <v>1.141604294246612E-2</v>
      </c>
      <c r="AI607">
        <v>33.635745066908498</v>
      </c>
      <c r="AJ607">
        <v>13.9080261798139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-0.14000000000000001</v>
      </c>
      <c r="AM607" t="s">
        <v>3216</v>
      </c>
      <c r="AN607">
        <v>3.29</v>
      </c>
      <c r="AO607" t="s">
        <v>3215</v>
      </c>
      <c r="AQ607">
        <f>(Table2[[#This Row],[Sharpe Ratio]]-AVERAGE(Table2[Sharpe Ratio]))/_xlfn.STDEV.P(Table2[Sharpe Ratio])</f>
        <v>-0.71880726243977788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588</v>
      </c>
      <c r="AT607">
        <f>_xlfn.RANK.AVG(Table2[[#This Row],[6M Return vs Nifty Z-Score]],Table2[6M Return vs Nifty Z-Score])</f>
        <v>523</v>
      </c>
      <c r="AU607">
        <f>_xlfn.RANK.AVG(Table2[[#This Row],[Sharpe Ratio Z-Score]],Table2[Sharpe Ratio Z-Score])</f>
        <v>541.5</v>
      </c>
      <c r="AV607">
        <f>(Table2[[#This Row],[Rank 1Y]]+Table2[[#This Row],[Rank 6M]]+Table2[[#This Row],[Rank Sharpe]])/3</f>
        <v>550.83333333333337</v>
      </c>
    </row>
    <row r="608" spans="1:48" x14ac:dyDescent="0.3">
      <c r="A608" t="s">
        <v>89</v>
      </c>
      <c r="B608" t="s">
        <v>90</v>
      </c>
      <c r="C608" t="s">
        <v>3167</v>
      </c>
      <c r="D608" t="s">
        <v>91</v>
      </c>
      <c r="E608">
        <v>282634.79596750002</v>
      </c>
      <c r="F608">
        <v>3186.25</v>
      </c>
      <c r="G608">
        <v>-27.9892175625044</v>
      </c>
      <c r="H608">
        <f>(Table2[[#This Row],[1Y Return vs Nifty]]-AVERAGE(Table2[1Y Return vs Nifty]))/_xlfn.STDEV.P(Table2[1Y Return vs Nifty])</f>
        <v>-0.89156141260972221</v>
      </c>
      <c r="I608">
        <v>-8.7729125210646099</v>
      </c>
      <c r="J608">
        <f>(Table2[[#This Row],[1M Return vs Nifty]]-AVERAGE(Table2[1M Return vs Nifty]))/_xlfn.STDEV.P(Table2[1M Return vs Nifty])</f>
        <v>-1.3436744818633506</v>
      </c>
      <c r="K608">
        <v>-10.5335264361543</v>
      </c>
      <c r="L608">
        <f>(Table2[[#This Row],[6M Return vs Nifty]]-AVERAGE(Table2[6M Return vs Nifty]))/_xlfn.STDEV.P(Table2[6M Return vs Nifty])</f>
        <v>-0.57098878467507663</v>
      </c>
      <c r="M608">
        <v>-4.5824001861438299</v>
      </c>
      <c r="N608">
        <f>(Table2[[#This Row],[1W Return vs Nifty]]-AVERAGE(Table2[1W Return vs Nifty]))/_xlfn.STDEV.P(Table2[1W Return vs Nifty])</f>
        <v>-1.3894075251281939</v>
      </c>
      <c r="O608">
        <v>3310.71</v>
      </c>
      <c r="P608">
        <v>3429.3257603356801</v>
      </c>
      <c r="Q608">
        <v>3445.05306929881</v>
      </c>
      <c r="R608">
        <v>35.758755204033903</v>
      </c>
      <c r="S608" s="1">
        <f>(Table2[[#This Row],[Close Price]]-Table2[[#This Row],[20D EMA]])/Table2[[#This Row],[20D EMA]]</f>
        <v>-3.759314467289495E-2</v>
      </c>
      <c r="T608" s="1">
        <f>(Table2[[#This Row],[Close Price]]-Table2[[#This Row],[50D EMA]])/Table2[[#This Row],[50D EMA]]</f>
        <v>-7.0881501882132839E-2</v>
      </c>
      <c r="U608" s="1">
        <f>(Table2[[#This Row],[Close Price]]-Table2[[#This Row],[200D EMA]])/Table2[[#This Row],[200D EMA]]</f>
        <v>-7.5123100890717359E-2</v>
      </c>
      <c r="V608">
        <v>1.1169097416326801</v>
      </c>
      <c r="W608">
        <v>3106</v>
      </c>
      <c r="X608">
        <v>3192.9</v>
      </c>
      <c r="Y608">
        <v>3106</v>
      </c>
      <c r="Z608">
        <v>3318</v>
      </c>
      <c r="AA608">
        <v>3106</v>
      </c>
      <c r="AB608">
        <v>3318</v>
      </c>
      <c r="AC608" s="1">
        <f>(Table2[[#This Row],[Close Price]]/Table2[[#This Row],[Day Low]])-1</f>
        <v>2.5837089504185506E-2</v>
      </c>
      <c r="AD608" s="1">
        <f>(Table2[[#This Row],[Day High]]/Table2[[#This Row],[Close Price]])-1</f>
        <v>2.0870929776384273E-3</v>
      </c>
      <c r="AE608" s="1">
        <f>(Table2[[#This Row],[Close Price]]/Table2[[#This Row],[Current Week Low]])-1</f>
        <v>2.5837089504185506E-2</v>
      </c>
      <c r="AF608" s="1">
        <f>(Table2[[#This Row],[Current Week High]]/Table2[[#This Row],[Close Price]])-1</f>
        <v>4.1349548842683381E-2</v>
      </c>
      <c r="AG608" s="1">
        <f>(Table2[[#This Row],[Close Price]]/Table2[[#This Row],[Current Month Low]])-1</f>
        <v>2.5837089504185506E-2</v>
      </c>
      <c r="AH608" s="1">
        <f>(Table2[[#This Row],[Current Month High]]/Table2[[#This Row],[Close Price]])-1</f>
        <v>4.1349548842683381E-2</v>
      </c>
      <c r="AI608">
        <v>21.991369164378099</v>
      </c>
      <c r="AJ608">
        <v>4.2740497111907398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-7.0000000000000007E-2</v>
      </c>
      <c r="AM608" t="s">
        <v>3216</v>
      </c>
      <c r="AN608">
        <v>-3.11</v>
      </c>
      <c r="AO608" t="s">
        <v>3216</v>
      </c>
      <c r="AP608">
        <v>5.1880146320860002E-3</v>
      </c>
      <c r="AQ608">
        <f>(Table2[[#This Row],[Sharpe Ratio]]-AVERAGE(Table2[Sharpe Ratio]))/_xlfn.STDEV.P(Table2[Sharpe Ratio])</f>
        <v>-0.65685315878149475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628</v>
      </c>
      <c r="AT608">
        <f>_xlfn.RANK.AVG(Table2[[#This Row],[6M Return vs Nifty Z-Score]],Table2[6M Return vs Nifty Z-Score])</f>
        <v>522</v>
      </c>
      <c r="AU608">
        <f>_xlfn.RANK.AVG(Table2[[#This Row],[Sharpe Ratio Z-Score]],Table2[Sharpe Ratio Z-Score])</f>
        <v>503</v>
      </c>
      <c r="AV608">
        <f>(Table2[[#This Row],[Rank 1Y]]+Table2[[#This Row],[Rank 6M]]+Table2[[#This Row],[Rank Sharpe]])/3</f>
        <v>551</v>
      </c>
    </row>
    <row r="609" spans="1:48" x14ac:dyDescent="0.3">
      <c r="A609" t="s">
        <v>462</v>
      </c>
      <c r="B609" t="s">
        <v>463</v>
      </c>
      <c r="C609" t="s">
        <v>3163</v>
      </c>
      <c r="D609" t="s">
        <v>114</v>
      </c>
      <c r="E609">
        <v>48826.939441269002</v>
      </c>
      <c r="F609">
        <v>118.21</v>
      </c>
      <c r="G609">
        <v>13.336674408104701</v>
      </c>
      <c r="H609">
        <f>(Table2[[#This Row],[1Y Return vs Nifty]]-AVERAGE(Table2[1Y Return vs Nifty]))/_xlfn.STDEV.P(Table2[1Y Return vs Nifty])</f>
        <v>-0.13774901128642267</v>
      </c>
      <c r="I609">
        <v>-0.29484717300694402</v>
      </c>
      <c r="J609">
        <f>(Table2[[#This Row],[1M Return vs Nifty]]-AVERAGE(Table2[1M Return vs Nifty]))/_xlfn.STDEV.P(Table2[1M Return vs Nifty])</f>
        <v>-0.51988518666766603</v>
      </c>
      <c r="K609">
        <v>-34.555766311971603</v>
      </c>
      <c r="L609">
        <f>(Table2[[#This Row],[6M Return vs Nifty]]-AVERAGE(Table2[6M Return vs Nifty]))/_xlfn.STDEV.P(Table2[6M Return vs Nifty])</f>
        <v>-1.3613931351108719</v>
      </c>
      <c r="M609">
        <v>6.3947279026482198</v>
      </c>
      <c r="N609">
        <f>(Table2[[#This Row],[1W Return vs Nifty]]-AVERAGE(Table2[1W Return vs Nifty]))/_xlfn.STDEV.P(Table2[1W Return vs Nifty])</f>
        <v>1.4335472383329377</v>
      </c>
      <c r="O609">
        <v>121.5</v>
      </c>
      <c r="P609">
        <v>127.241474855212</v>
      </c>
      <c r="Q609">
        <v>131.11904028449399</v>
      </c>
      <c r="R609">
        <v>45.001969675030097</v>
      </c>
      <c r="S609" s="1">
        <f>(Table2[[#This Row],[Close Price]]-Table2[[#This Row],[20D EMA]])/Table2[[#This Row],[20D EMA]]</f>
        <v>-2.7078189300411573E-2</v>
      </c>
      <c r="T609" s="1">
        <f>(Table2[[#This Row],[Close Price]]-Table2[[#This Row],[50D EMA]])/Table2[[#This Row],[50D EMA]]</f>
        <v>-7.0979017380055687E-2</v>
      </c>
      <c r="U609" s="1">
        <f>(Table2[[#This Row],[Close Price]]-Table2[[#This Row],[200D EMA]])/Table2[[#This Row],[200D EMA]]</f>
        <v>-9.8452827724217318E-2</v>
      </c>
      <c r="V609">
        <v>1.0542996189773099</v>
      </c>
      <c r="W609">
        <v>114.88</v>
      </c>
      <c r="X609">
        <v>121.01</v>
      </c>
      <c r="Y609">
        <v>112.6</v>
      </c>
      <c r="Z609">
        <v>126.85</v>
      </c>
      <c r="AA609">
        <v>112.6</v>
      </c>
      <c r="AB609">
        <v>126.85</v>
      </c>
      <c r="AC609" s="1">
        <f>(Table2[[#This Row],[Close Price]]/Table2[[#This Row],[Day Low]])-1</f>
        <v>2.8986768802228502E-2</v>
      </c>
      <c r="AD609" s="1">
        <f>(Table2[[#This Row],[Day High]]/Table2[[#This Row],[Close Price]])-1</f>
        <v>2.3686659335081739E-2</v>
      </c>
      <c r="AE609" s="1">
        <f>(Table2[[#This Row],[Close Price]]/Table2[[#This Row],[Current Week Low]])-1</f>
        <v>4.9822380106572028E-2</v>
      </c>
      <c r="AF609" s="1">
        <f>(Table2[[#This Row],[Current Week High]]/Table2[[#This Row],[Close Price]])-1</f>
        <v>7.3090263091108998E-2</v>
      </c>
      <c r="AG609" s="1">
        <f>(Table2[[#This Row],[Close Price]]/Table2[[#This Row],[Current Month Low]])-1</f>
        <v>4.9822380106572028E-2</v>
      </c>
      <c r="AH609" s="1">
        <f>(Table2[[#This Row],[Current Month High]]/Table2[[#This Row],[Close Price]])-1</f>
        <v>7.3090263091108998E-2</v>
      </c>
      <c r="AI609">
        <v>48.337704085948701</v>
      </c>
      <c r="AJ609">
        <v>39.152442613301901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-0.12</v>
      </c>
      <c r="AM609" t="s">
        <v>3216</v>
      </c>
      <c r="AN609">
        <v>7.0000000000000007E-2</v>
      </c>
      <c r="AO609" t="s">
        <v>3215</v>
      </c>
      <c r="AP609">
        <v>-1.3503186480851999E-2</v>
      </c>
      <c r="AQ609">
        <f>(Table2[[#This Row],[Sharpe Ratio]]-AVERAGE(Table2[Sharpe Ratio]))/_xlfn.STDEV.P(Table2[Sharpe Ratio])</f>
        <v>-0.88005927776330828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338</v>
      </c>
      <c r="AT609">
        <f>_xlfn.RANK.AVG(Table2[[#This Row],[6M Return vs Nifty Z-Score]],Table2[6M Return vs Nifty Z-Score])</f>
        <v>721</v>
      </c>
      <c r="AU609">
        <f>_xlfn.RANK.AVG(Table2[[#This Row],[Sharpe Ratio Z-Score]],Table2[Sharpe Ratio Z-Score])</f>
        <v>598</v>
      </c>
      <c r="AV609">
        <f>(Table2[[#This Row],[Rank 1Y]]+Table2[[#This Row],[Rank 6M]]+Table2[[#This Row],[Rank Sharpe]])/3</f>
        <v>552.33333333333337</v>
      </c>
    </row>
    <row r="610" spans="1:48" x14ac:dyDescent="0.3">
      <c r="A610" t="s">
        <v>818</v>
      </c>
      <c r="B610" t="s">
        <v>819</v>
      </c>
      <c r="C610" t="s">
        <v>3167</v>
      </c>
      <c r="D610" t="s">
        <v>40</v>
      </c>
      <c r="E610">
        <v>19022.619128079899</v>
      </c>
      <c r="F610">
        <v>861.2</v>
      </c>
      <c r="G610">
        <v>-16.634169888815499</v>
      </c>
      <c r="H610">
        <f>(Table2[[#This Row],[1Y Return vs Nifty]]-AVERAGE(Table2[1Y Return vs Nifty]))/_xlfn.STDEV.P(Table2[1Y Return vs Nifty])</f>
        <v>-0.68443761331867414</v>
      </c>
      <c r="I610">
        <v>2.0537112081168898</v>
      </c>
      <c r="J610">
        <f>(Table2[[#This Row],[1M Return vs Nifty]]-AVERAGE(Table2[1M Return vs Nifty]))/_xlfn.STDEV.P(Table2[1M Return vs Nifty])</f>
        <v>-0.29168250432396753</v>
      </c>
      <c r="K610">
        <v>-12.3417001464852</v>
      </c>
      <c r="L610">
        <f>(Table2[[#This Row],[6M Return vs Nifty]]-AVERAGE(Table2[6M Return vs Nifty]))/_xlfn.STDEV.P(Table2[6M Return vs Nifty])</f>
        <v>-0.63048316881149968</v>
      </c>
      <c r="M610">
        <v>3.2443547345537902</v>
      </c>
      <c r="N610">
        <f>(Table2[[#This Row],[1W Return vs Nifty]]-AVERAGE(Table2[1W Return vs Nifty]))/_xlfn.STDEV.P(Table2[1W Return vs Nifty])</f>
        <v>0.62337531817171898</v>
      </c>
      <c r="O610">
        <v>848.98</v>
      </c>
      <c r="P610">
        <v>868.45004396962702</v>
      </c>
      <c r="Q610">
        <v>864.02054437639697</v>
      </c>
      <c r="R610">
        <v>62.751947507754203</v>
      </c>
      <c r="S610" s="1">
        <f>(Table2[[#This Row],[Close Price]]-Table2[[#This Row],[20D EMA]])/Table2[[#This Row],[20D EMA]]</f>
        <v>1.4393743079931243E-2</v>
      </c>
      <c r="T610" s="1">
        <f>(Table2[[#This Row],[Close Price]]-Table2[[#This Row],[50D EMA]])/Table2[[#This Row],[50D EMA]]</f>
        <v>-8.3482567822640748E-3</v>
      </c>
      <c r="U610" s="1">
        <f>(Table2[[#This Row],[Close Price]]-Table2[[#This Row],[200D EMA]])/Table2[[#This Row],[200D EMA]]</f>
        <v>-3.2644413315804197E-3</v>
      </c>
      <c r="V610">
        <v>0.73312443016726403</v>
      </c>
      <c r="W610">
        <v>851.05</v>
      </c>
      <c r="X610">
        <v>868.1</v>
      </c>
      <c r="Y610">
        <v>813.75</v>
      </c>
      <c r="Z610">
        <v>870.15</v>
      </c>
      <c r="AA610">
        <v>813.75</v>
      </c>
      <c r="AB610">
        <v>870.15</v>
      </c>
      <c r="AC610" s="1">
        <f>(Table2[[#This Row],[Close Price]]/Table2[[#This Row],[Day Low]])-1</f>
        <v>1.1926443804711973E-2</v>
      </c>
      <c r="AD610" s="1">
        <f>(Table2[[#This Row],[Day High]]/Table2[[#This Row],[Close Price]])-1</f>
        <v>8.0120761727822121E-3</v>
      </c>
      <c r="AE610" s="1">
        <f>(Table2[[#This Row],[Close Price]]/Table2[[#This Row],[Current Week Low]])-1</f>
        <v>5.8310291858679086E-2</v>
      </c>
      <c r="AF610" s="1">
        <f>(Table2[[#This Row],[Current Week High]]/Table2[[#This Row],[Close Price]])-1</f>
        <v>1.0392475615420338E-2</v>
      </c>
      <c r="AG610" s="1">
        <f>(Table2[[#This Row],[Close Price]]/Table2[[#This Row],[Current Month Low]])-1</f>
        <v>5.8310291858679086E-2</v>
      </c>
      <c r="AH610" s="1">
        <f>(Table2[[#This Row],[Current Month High]]/Table2[[#This Row],[Close Price]])-1</f>
        <v>1.0392475615420338E-2</v>
      </c>
      <c r="AI610">
        <v>19.019972131908901</v>
      </c>
      <c r="AJ610">
        <v>21.091113610798601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0.03</v>
      </c>
      <c r="AM610" t="s">
        <v>3215</v>
      </c>
      <c r="AN610">
        <v>2.4900000000000002</v>
      </c>
      <c r="AO610" t="s">
        <v>3215</v>
      </c>
      <c r="AQ610">
        <f>(Table2[[#This Row],[Sharpe Ratio]]-AVERAGE(Table2[Sharpe Ratio]))/_xlfn.STDEV.P(Table2[Sharpe Ratio])</f>
        <v>-0.71880726243977788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571</v>
      </c>
      <c r="AT610">
        <f>_xlfn.RANK.AVG(Table2[[#This Row],[6M Return vs Nifty Z-Score]],Table2[6M Return vs Nifty Z-Score])</f>
        <v>548</v>
      </c>
      <c r="AU610">
        <f>_xlfn.RANK.AVG(Table2[[#This Row],[Sharpe Ratio Z-Score]],Table2[Sharpe Ratio Z-Score])</f>
        <v>541.5</v>
      </c>
      <c r="AV610">
        <f>(Table2[[#This Row],[Rank 1Y]]+Table2[[#This Row],[Rank 6M]]+Table2[[#This Row],[Rank Sharpe]])/3</f>
        <v>553.5</v>
      </c>
    </row>
    <row r="611" spans="1:48" x14ac:dyDescent="0.3">
      <c r="A611" t="s">
        <v>950</v>
      </c>
      <c r="B611" t="s">
        <v>951</v>
      </c>
      <c r="C611" t="s">
        <v>3155</v>
      </c>
      <c r="D611" t="s">
        <v>21</v>
      </c>
      <c r="E611">
        <v>15691.56009366</v>
      </c>
      <c r="F611">
        <v>567.29999999999995</v>
      </c>
      <c r="G611">
        <v>-26.647123479318601</v>
      </c>
      <c r="H611">
        <f>(Table2[[#This Row],[1Y Return vs Nifty]]-AVERAGE(Table2[1Y Return vs Nifty]))/_xlfn.STDEV.P(Table2[1Y Return vs Nifty])</f>
        <v>-0.86708070292854733</v>
      </c>
      <c r="I611">
        <v>3.98429689141406</v>
      </c>
      <c r="J611">
        <f>(Table2[[#This Row],[1M Return vs Nifty]]-AVERAGE(Table2[1M Return vs Nifty]))/_xlfn.STDEV.P(Table2[1M Return vs Nifty])</f>
        <v>-0.10409303030291431</v>
      </c>
      <c r="K611">
        <v>-16.196545918463599</v>
      </c>
      <c r="L611">
        <f>(Table2[[#This Row],[6M Return vs Nifty]]-AVERAGE(Table2[6M Return vs Nifty]))/_xlfn.STDEV.P(Table2[6M Return vs Nifty])</f>
        <v>-0.75731925421326096</v>
      </c>
      <c r="M611">
        <v>3.5519603397944199</v>
      </c>
      <c r="N611">
        <f>(Table2[[#This Row],[1W Return vs Nifty]]-AVERAGE(Table2[1W Return vs Nifty]))/_xlfn.STDEV.P(Table2[1W Return vs Nifty])</f>
        <v>0.70248131944613212</v>
      </c>
      <c r="O611">
        <v>576.64</v>
      </c>
      <c r="P611">
        <v>597.76692931159198</v>
      </c>
      <c r="Q611">
        <v>628.74425265933303</v>
      </c>
      <c r="R611">
        <v>46.654705449910203</v>
      </c>
      <c r="S611" s="1">
        <f>(Table2[[#This Row],[Close Price]]-Table2[[#This Row],[20D EMA]])/Table2[[#This Row],[20D EMA]]</f>
        <v>-1.6197280799112153E-2</v>
      </c>
      <c r="T611" s="1">
        <f>(Table2[[#This Row],[Close Price]]-Table2[[#This Row],[50D EMA]])/Table2[[#This Row],[50D EMA]]</f>
        <v>-5.0967907084921445E-2</v>
      </c>
      <c r="U611" s="1">
        <f>(Table2[[#This Row],[Close Price]]-Table2[[#This Row],[200D EMA]])/Table2[[#This Row],[200D EMA]]</f>
        <v>-9.7725350807500541E-2</v>
      </c>
      <c r="V611">
        <v>0.57893002140885697</v>
      </c>
      <c r="W611">
        <v>565.70000000000005</v>
      </c>
      <c r="X611">
        <v>583.9</v>
      </c>
      <c r="Y611">
        <v>536.29999999999995</v>
      </c>
      <c r="Z611">
        <v>585</v>
      </c>
      <c r="AA611">
        <v>536.29999999999995</v>
      </c>
      <c r="AB611">
        <v>585</v>
      </c>
      <c r="AC611" s="1">
        <f>(Table2[[#This Row],[Close Price]]/Table2[[#This Row],[Day Low]])-1</f>
        <v>2.8283542513698468E-3</v>
      </c>
      <c r="AD611" s="1">
        <f>(Table2[[#This Row],[Day High]]/Table2[[#This Row],[Close Price]])-1</f>
        <v>2.9261413714084306E-2</v>
      </c>
      <c r="AE611" s="1">
        <f>(Table2[[#This Row],[Close Price]]/Table2[[#This Row],[Current Week Low]])-1</f>
        <v>5.7803468208092568E-2</v>
      </c>
      <c r="AF611" s="1">
        <f>(Table2[[#This Row],[Current Week High]]/Table2[[#This Row],[Close Price]])-1</f>
        <v>3.1200423056583881E-2</v>
      </c>
      <c r="AG611" s="1">
        <f>(Table2[[#This Row],[Close Price]]/Table2[[#This Row],[Current Month Low]])-1</f>
        <v>5.7803468208092568E-2</v>
      </c>
      <c r="AH611" s="1">
        <f>(Table2[[#This Row],[Current Month High]]/Table2[[#This Row],[Close Price]])-1</f>
        <v>3.1200423056583881E-2</v>
      </c>
      <c r="AI611">
        <v>51.921381984840401</v>
      </c>
      <c r="AJ611">
        <v>5.7803468208092497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-7.0000000000000007E-2</v>
      </c>
      <c r="AM611" t="s">
        <v>3216</v>
      </c>
      <c r="AN611">
        <v>-5.61</v>
      </c>
      <c r="AO611" t="s">
        <v>3216</v>
      </c>
      <c r="AP611">
        <v>2.7162119470004999E-2</v>
      </c>
      <c r="AQ611">
        <f>(Table2[[#This Row],[Sharpe Ratio]]-AVERAGE(Table2[Sharpe Ratio]))/_xlfn.STDEV.P(Table2[Sharpe Ratio])</f>
        <v>-0.39444334202679027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624</v>
      </c>
      <c r="AT611">
        <f>_xlfn.RANK.AVG(Table2[[#This Row],[6M Return vs Nifty Z-Score]],Table2[6M Return vs Nifty Z-Score])</f>
        <v>595</v>
      </c>
      <c r="AU611">
        <f>_xlfn.RANK.AVG(Table2[[#This Row],[Sharpe Ratio Z-Score]],Table2[Sharpe Ratio Z-Score])</f>
        <v>442</v>
      </c>
      <c r="AV611">
        <f>(Table2[[#This Row],[Rank 1Y]]+Table2[[#This Row],[Rank 6M]]+Table2[[#This Row],[Rank Sharpe]])/3</f>
        <v>553.66666666666663</v>
      </c>
    </row>
    <row r="612" spans="1:48" x14ac:dyDescent="0.3">
      <c r="A612" t="s">
        <v>1787</v>
      </c>
      <c r="B612" t="s">
        <v>1788</v>
      </c>
      <c r="C612" t="s">
        <v>3160</v>
      </c>
      <c r="D612" t="s">
        <v>51</v>
      </c>
      <c r="E612">
        <v>4472.2299999999996</v>
      </c>
      <c r="F612">
        <v>490</v>
      </c>
      <c r="G612">
        <v>-21.643405661226002</v>
      </c>
      <c r="H612">
        <f>(Table2[[#This Row],[1Y Return vs Nifty]]-AVERAGE(Table2[1Y Return vs Nifty]))/_xlfn.STDEV.P(Table2[1Y Return vs Nifty])</f>
        <v>-0.77580948374510883</v>
      </c>
      <c r="I612">
        <v>0.42293117047376699</v>
      </c>
      <c r="J612">
        <f>(Table2[[#This Row],[1M Return vs Nifty]]-AVERAGE(Table2[1M Return vs Nifty]))/_xlfn.STDEV.P(Table2[1M Return vs Nifty])</f>
        <v>-0.45014072358468593</v>
      </c>
      <c r="K612">
        <v>-4.9220309959736799</v>
      </c>
      <c r="L612">
        <f>(Table2[[#This Row],[6M Return vs Nifty]]-AVERAGE(Table2[6M Return vs Nifty]))/_xlfn.STDEV.P(Table2[6M Return vs Nifty])</f>
        <v>-0.38635361196437656</v>
      </c>
      <c r="M612">
        <v>2.1282855533020202</v>
      </c>
      <c r="N612">
        <f>(Table2[[#This Row],[1W Return vs Nifty]]-AVERAGE(Table2[1W Return vs Nifty]))/_xlfn.STDEV.P(Table2[1W Return vs Nifty])</f>
        <v>0.33635918917312307</v>
      </c>
      <c r="O612">
        <v>493.68</v>
      </c>
      <c r="P612">
        <v>506.74536483907701</v>
      </c>
      <c r="Q612">
        <v>509.93326632660001</v>
      </c>
      <c r="R612">
        <v>48.259872869704601</v>
      </c>
      <c r="S612" s="1">
        <f>(Table2[[#This Row],[Close Price]]-Table2[[#This Row],[20D EMA]])/Table2[[#This Row],[20D EMA]]</f>
        <v>-7.454221357964687E-3</v>
      </c>
      <c r="T612" s="1">
        <f>(Table2[[#This Row],[Close Price]]-Table2[[#This Row],[50D EMA]])/Table2[[#This Row],[50D EMA]]</f>
        <v>-3.3044929467474657E-2</v>
      </c>
      <c r="U612" s="1">
        <f>(Table2[[#This Row],[Close Price]]-Table2[[#This Row],[200D EMA]])/Table2[[#This Row],[200D EMA]]</f>
        <v>-3.9089950867871461E-2</v>
      </c>
      <c r="V612">
        <v>0.31218210352985398</v>
      </c>
      <c r="W612">
        <v>487.3</v>
      </c>
      <c r="X612">
        <v>497.1</v>
      </c>
      <c r="Y612">
        <v>480.8</v>
      </c>
      <c r="Z612">
        <v>502</v>
      </c>
      <c r="AA612">
        <v>480.8</v>
      </c>
      <c r="AB612">
        <v>502</v>
      </c>
      <c r="AC612" s="1">
        <f>(Table2[[#This Row],[Close Price]]/Table2[[#This Row],[Day Low]])-1</f>
        <v>5.5407346603735252E-3</v>
      </c>
      <c r="AD612" s="1">
        <f>(Table2[[#This Row],[Day High]]/Table2[[#This Row],[Close Price]])-1</f>
        <v>1.448979591836741E-2</v>
      </c>
      <c r="AE612" s="1">
        <f>(Table2[[#This Row],[Close Price]]/Table2[[#This Row],[Current Week Low]])-1</f>
        <v>1.9134775374376023E-2</v>
      </c>
      <c r="AF612" s="1">
        <f>(Table2[[#This Row],[Current Week High]]/Table2[[#This Row],[Close Price]])-1</f>
        <v>2.4489795918367419E-2</v>
      </c>
      <c r="AG612" s="1">
        <f>(Table2[[#This Row],[Close Price]]/Table2[[#This Row],[Current Month Low]])-1</f>
        <v>1.9134775374376023E-2</v>
      </c>
      <c r="AH612" s="1">
        <f>(Table2[[#This Row],[Current Month High]]/Table2[[#This Row],[Close Price]])-1</f>
        <v>2.4489795918367419E-2</v>
      </c>
      <c r="AI612">
        <v>29.5918367346938</v>
      </c>
      <c r="AJ612">
        <v>13.6759076673239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-0.13</v>
      </c>
      <c r="AM612" t="s">
        <v>3216</v>
      </c>
      <c r="AN612">
        <v>0.39</v>
      </c>
      <c r="AO612" t="s">
        <v>3215</v>
      </c>
      <c r="AP612">
        <v>-2.9955078068751001E-2</v>
      </c>
      <c r="AQ612">
        <f>(Table2[[#This Row],[Sharpe Ratio]]-AVERAGE(Table2[Sharpe Ratio]))/_xlfn.STDEV.P(Table2[Sharpe Ratio])</f>
        <v>-1.0765240661445437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595</v>
      </c>
      <c r="AT612">
        <f>_xlfn.RANK.AVG(Table2[[#This Row],[6M Return vs Nifty Z-Score]],Table2[6M Return vs Nifty Z-Score])</f>
        <v>442</v>
      </c>
      <c r="AU612">
        <f>_xlfn.RANK.AVG(Table2[[#This Row],[Sharpe Ratio Z-Score]],Table2[Sharpe Ratio Z-Score])</f>
        <v>628</v>
      </c>
      <c r="AV612">
        <f>(Table2[[#This Row],[Rank 1Y]]+Table2[[#This Row],[Rank 6M]]+Table2[[#This Row],[Rank Sharpe]])/3</f>
        <v>555</v>
      </c>
    </row>
    <row r="613" spans="1:48" x14ac:dyDescent="0.3">
      <c r="A613" t="s">
        <v>638</v>
      </c>
      <c r="B613" t="s">
        <v>639</v>
      </c>
      <c r="C613" t="s">
        <v>3160</v>
      </c>
      <c r="D613" t="s">
        <v>231</v>
      </c>
      <c r="E613">
        <v>28674.146713049999</v>
      </c>
      <c r="F613">
        <v>1067.75</v>
      </c>
      <c r="G613">
        <v>3.9076038522333798</v>
      </c>
      <c r="H613">
        <f>(Table2[[#This Row],[1Y Return vs Nifty]]-AVERAGE(Table2[1Y Return vs Nifty]))/_xlfn.STDEV.P(Table2[1Y Return vs Nifty])</f>
        <v>-0.3097416768778441</v>
      </c>
      <c r="I613">
        <v>14.859418473603601</v>
      </c>
      <c r="J613">
        <f>(Table2[[#This Row],[1M Return vs Nifty]]-AVERAGE(Table2[1M Return vs Nifty]))/_xlfn.STDEV.P(Table2[1M Return vs Nifty])</f>
        <v>0.95261134452379936</v>
      </c>
      <c r="K613">
        <v>-32.803055482655502</v>
      </c>
      <c r="L613">
        <f>(Table2[[#This Row],[6M Return vs Nifty]]-AVERAGE(Table2[6M Return vs Nifty]))/_xlfn.STDEV.P(Table2[6M Return vs Nifty])</f>
        <v>-1.3037236475148388</v>
      </c>
      <c r="M613">
        <v>-1.99559501068773</v>
      </c>
      <c r="N613">
        <f>(Table2[[#This Row],[1W Return vs Nifty]]-AVERAGE(Table2[1W Return vs Nifty]))/_xlfn.STDEV.P(Table2[1W Return vs Nifty])</f>
        <v>-0.72416667769236098</v>
      </c>
      <c r="O613">
        <v>1069.46</v>
      </c>
      <c r="P613">
        <v>1082.2139655317001</v>
      </c>
      <c r="Q613">
        <v>1111.6296531565099</v>
      </c>
      <c r="R613">
        <v>47.944407829525801</v>
      </c>
      <c r="S613" s="1">
        <f>(Table2[[#This Row],[Close Price]]-Table2[[#This Row],[20D EMA]])/Table2[[#This Row],[20D EMA]]</f>
        <v>-1.5989377816842485E-3</v>
      </c>
      <c r="T613" s="1">
        <f>(Table2[[#This Row],[Close Price]]-Table2[[#This Row],[50D EMA]])/Table2[[#This Row],[50D EMA]]</f>
        <v>-1.3365162520882653E-2</v>
      </c>
      <c r="U613" s="1">
        <f>(Table2[[#This Row],[Close Price]]-Table2[[#This Row],[200D EMA]])/Table2[[#This Row],[200D EMA]]</f>
        <v>-3.947326614750888E-2</v>
      </c>
      <c r="V613">
        <v>0.333098945191038</v>
      </c>
      <c r="W613">
        <v>1062</v>
      </c>
      <c r="X613">
        <v>1093.8499999999999</v>
      </c>
      <c r="Y613">
        <v>1050.25</v>
      </c>
      <c r="Z613">
        <v>1115.7</v>
      </c>
      <c r="AA613">
        <v>1050.25</v>
      </c>
      <c r="AB613">
        <v>1124</v>
      </c>
      <c r="AC613" s="1">
        <f>(Table2[[#This Row],[Close Price]]/Table2[[#This Row],[Day Low]])-1</f>
        <v>5.4143126177024214E-3</v>
      </c>
      <c r="AD613" s="1">
        <f>(Table2[[#This Row],[Day High]]/Table2[[#This Row],[Close Price]])-1</f>
        <v>2.444392413954577E-2</v>
      </c>
      <c r="AE613" s="1">
        <f>(Table2[[#This Row],[Close Price]]/Table2[[#This Row],[Current Week Low]])-1</f>
        <v>1.6662699357295807E-2</v>
      </c>
      <c r="AF613" s="1">
        <f>(Table2[[#This Row],[Current Week High]]/Table2[[#This Row],[Close Price]])-1</f>
        <v>4.4907515804261333E-2</v>
      </c>
      <c r="AG613" s="1">
        <f>(Table2[[#This Row],[Close Price]]/Table2[[#This Row],[Current Month Low]])-1</f>
        <v>1.6662699357295807E-2</v>
      </c>
      <c r="AH613" s="1">
        <f>(Table2[[#This Row],[Current Month High]]/Table2[[#This Row],[Close Price]])-1</f>
        <v>5.2680870990400308E-2</v>
      </c>
      <c r="AI613">
        <v>41.784125497541503</v>
      </c>
      <c r="AJ613">
        <v>30.851715686274499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-0.01</v>
      </c>
      <c r="AM613" t="s">
        <v>3216</v>
      </c>
      <c r="AN613">
        <v>2.13</v>
      </c>
      <c r="AO613" t="s">
        <v>3215</v>
      </c>
      <c r="AQ613">
        <f>(Table2[[#This Row],[Sharpe Ratio]]-AVERAGE(Table2[Sharpe Ratio]))/_xlfn.STDEV.P(Table2[Sharpe Ratio])</f>
        <v>-0.71880726243977788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414</v>
      </c>
      <c r="AT613">
        <f>_xlfn.RANK.AVG(Table2[[#This Row],[6M Return vs Nifty Z-Score]],Table2[6M Return vs Nifty Z-Score])</f>
        <v>711</v>
      </c>
      <c r="AU613">
        <f>_xlfn.RANK.AVG(Table2[[#This Row],[Sharpe Ratio Z-Score]],Table2[Sharpe Ratio Z-Score])</f>
        <v>541.5</v>
      </c>
      <c r="AV613">
        <f>(Table2[[#This Row],[Rank 1Y]]+Table2[[#This Row],[Rank 6M]]+Table2[[#This Row],[Rank Sharpe]])/3</f>
        <v>555.5</v>
      </c>
    </row>
    <row r="614" spans="1:48" x14ac:dyDescent="0.3">
      <c r="A614" t="s">
        <v>1697</v>
      </c>
      <c r="B614" t="s">
        <v>1698</v>
      </c>
      <c r="C614" t="s">
        <v>3167</v>
      </c>
      <c r="D614" t="s">
        <v>284</v>
      </c>
      <c r="E614">
        <v>5176.2567097399997</v>
      </c>
      <c r="F614">
        <v>242.6</v>
      </c>
      <c r="G614">
        <v>-12.4510359812923</v>
      </c>
      <c r="H614">
        <f>(Table2[[#This Row],[1Y Return vs Nifty]]-AVERAGE(Table2[1Y Return vs Nifty]))/_xlfn.STDEV.P(Table2[1Y Return vs Nifty])</f>
        <v>-0.60813440326020518</v>
      </c>
      <c r="I614">
        <v>8.4037922149629107</v>
      </c>
      <c r="J614">
        <f>(Table2[[#This Row],[1M Return vs Nifty]]-AVERAGE(Table2[1M Return vs Nifty]))/_xlfn.STDEV.P(Table2[1M Return vs Nifty])</f>
        <v>0.32533665539077145</v>
      </c>
      <c r="K614">
        <v>-2.6827179306593898</v>
      </c>
      <c r="L614">
        <f>(Table2[[#This Row],[6M Return vs Nifty]]-AVERAGE(Table2[6M Return vs Nifty]))/_xlfn.STDEV.P(Table2[6M Return vs Nifty])</f>
        <v>-0.31267343900956746</v>
      </c>
      <c r="M614">
        <v>-2.3316774884087601</v>
      </c>
      <c r="N614">
        <f>(Table2[[#This Row],[1W Return vs Nifty]]-AVERAGE(Table2[1W Return vs Nifty]))/_xlfn.STDEV.P(Table2[1W Return vs Nifty])</f>
        <v>-0.81059598996094029</v>
      </c>
      <c r="O614">
        <v>239.17</v>
      </c>
      <c r="P614">
        <v>243.26005134724801</v>
      </c>
      <c r="Q614">
        <v>241.77296173680099</v>
      </c>
      <c r="R614">
        <v>54.973262866325101</v>
      </c>
      <c r="S614" s="1">
        <f>(Table2[[#This Row],[Close Price]]-Table2[[#This Row],[20D EMA]])/Table2[[#This Row],[20D EMA]]</f>
        <v>1.4341263536396734E-2</v>
      </c>
      <c r="T614" s="1">
        <f>(Table2[[#This Row],[Close Price]]-Table2[[#This Row],[50D EMA]])/Table2[[#This Row],[50D EMA]]</f>
        <v>-2.7133569346567583E-3</v>
      </c>
      <c r="U614" s="1">
        <f>(Table2[[#This Row],[Close Price]]-Table2[[#This Row],[200D EMA]])/Table2[[#This Row],[200D EMA]]</f>
        <v>3.4207227196039031E-3</v>
      </c>
      <c r="V614">
        <v>2.2499782573005298</v>
      </c>
      <c r="W614">
        <v>239.21</v>
      </c>
      <c r="X614">
        <v>244.7</v>
      </c>
      <c r="Y614">
        <v>236.19</v>
      </c>
      <c r="Z614">
        <v>247.33</v>
      </c>
      <c r="AA614">
        <v>236.19</v>
      </c>
      <c r="AB614">
        <v>251.5</v>
      </c>
      <c r="AC614" s="1">
        <f>(Table2[[#This Row],[Close Price]]/Table2[[#This Row],[Day Low]])-1</f>
        <v>1.4171648342460541E-2</v>
      </c>
      <c r="AD614" s="1">
        <f>(Table2[[#This Row],[Day High]]/Table2[[#This Row],[Close Price]])-1</f>
        <v>8.6562242374277343E-3</v>
      </c>
      <c r="AE614" s="1">
        <f>(Table2[[#This Row],[Close Price]]/Table2[[#This Row],[Current Week Low]])-1</f>
        <v>2.7139167619289584E-2</v>
      </c>
      <c r="AF614" s="1">
        <f>(Table2[[#This Row],[Current Week High]]/Table2[[#This Row],[Close Price]])-1</f>
        <v>1.9497114591920939E-2</v>
      </c>
      <c r="AG614" s="1">
        <f>(Table2[[#This Row],[Close Price]]/Table2[[#This Row],[Current Month Low]])-1</f>
        <v>2.7139167619289584E-2</v>
      </c>
      <c r="AH614" s="1">
        <f>(Table2[[#This Row],[Current Month High]]/Table2[[#This Row],[Close Price]])-1</f>
        <v>3.6685902720527741E-2</v>
      </c>
      <c r="AI614">
        <v>22.464962901896101</v>
      </c>
      <c r="AJ614">
        <v>28.3597883597883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-0.06</v>
      </c>
      <c r="AM614" t="s">
        <v>3216</v>
      </c>
      <c r="AN614">
        <v>11.15</v>
      </c>
      <c r="AO614" t="s">
        <v>3215</v>
      </c>
      <c r="AP614">
        <v>-9.976661441654E-2</v>
      </c>
      <c r="AQ614">
        <f>(Table2[[#This Row],[Sharpe Ratio]]-AVERAGE(Table2[Sharpe Ratio]))/_xlfn.STDEV.P(Table2[Sharpe Ratio])</f>
        <v>-1.9101977286445804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534</v>
      </c>
      <c r="AT614">
        <f>_xlfn.RANK.AVG(Table2[[#This Row],[6M Return vs Nifty Z-Score]],Table2[6M Return vs Nifty Z-Score])</f>
        <v>414</v>
      </c>
      <c r="AU614">
        <f>_xlfn.RANK.AVG(Table2[[#This Row],[Sharpe Ratio Z-Score]],Table2[Sharpe Ratio Z-Score])</f>
        <v>719</v>
      </c>
      <c r="AV614">
        <f>(Table2[[#This Row],[Rank 1Y]]+Table2[[#This Row],[Rank 6M]]+Table2[[#This Row],[Rank Sharpe]])/3</f>
        <v>555.66666666666663</v>
      </c>
    </row>
    <row r="615" spans="1:48" x14ac:dyDescent="0.3">
      <c r="A615" t="s">
        <v>1067</v>
      </c>
      <c r="B615" t="s">
        <v>1068</v>
      </c>
      <c r="C615" t="s">
        <v>3158</v>
      </c>
      <c r="D615" t="s">
        <v>201</v>
      </c>
      <c r="E615">
        <v>12388.787588839999</v>
      </c>
      <c r="F615">
        <v>381.4</v>
      </c>
      <c r="G615">
        <v>-5.9332093804689201</v>
      </c>
      <c r="H615">
        <f>(Table2[[#This Row],[1Y Return vs Nifty]]-AVERAGE(Table2[1Y Return vs Nifty]))/_xlfn.STDEV.P(Table2[1Y Return vs Nifty])</f>
        <v>-0.48924480918030427</v>
      </c>
      <c r="I615">
        <v>-8.1056128303816699</v>
      </c>
      <c r="J615">
        <f>(Table2[[#This Row],[1M Return vs Nifty]]-AVERAGE(Table2[1M Return vs Nifty]))/_xlfn.STDEV.P(Table2[1M Return vs Nifty])</f>
        <v>-1.2788348847024327</v>
      </c>
      <c r="K615">
        <v>-19.670805529347401</v>
      </c>
      <c r="L615">
        <f>(Table2[[#This Row],[6M Return vs Nifty]]-AVERAGE(Table2[6M Return vs Nifty]))/_xlfn.STDEV.P(Table2[6M Return vs Nifty])</f>
        <v>-0.87163290378056657</v>
      </c>
      <c r="M615">
        <v>-3.42081355806677</v>
      </c>
      <c r="N615">
        <f>(Table2[[#This Row],[1W Return vs Nifty]]-AVERAGE(Table2[1W Return vs Nifty]))/_xlfn.STDEV.P(Table2[1W Return vs Nifty])</f>
        <v>-1.0906858122740868</v>
      </c>
      <c r="O615">
        <v>404.48</v>
      </c>
      <c r="P615">
        <v>430.69701617789599</v>
      </c>
      <c r="Q615">
        <v>435.48779118582098</v>
      </c>
      <c r="R615">
        <v>28.875994600916599</v>
      </c>
      <c r="S615" s="1">
        <f>(Table2[[#This Row],[Close Price]]-Table2[[#This Row],[20D EMA]])/Table2[[#This Row],[20D EMA]]</f>
        <v>-5.7060917721519083E-2</v>
      </c>
      <c r="T615" s="1">
        <f>(Table2[[#This Row],[Close Price]]-Table2[[#This Row],[50D EMA]])/Table2[[#This Row],[50D EMA]]</f>
        <v>-0.11445868981254857</v>
      </c>
      <c r="U615" s="1">
        <f>(Table2[[#This Row],[Close Price]]-Table2[[#This Row],[200D EMA]])/Table2[[#This Row],[200D EMA]]</f>
        <v>-0.12420047652436242</v>
      </c>
      <c r="V615">
        <v>0.20407288064988599</v>
      </c>
      <c r="W615">
        <v>372</v>
      </c>
      <c r="X615">
        <v>390</v>
      </c>
      <c r="Y615">
        <v>367</v>
      </c>
      <c r="Z615">
        <v>403</v>
      </c>
      <c r="AA615">
        <v>367</v>
      </c>
      <c r="AB615">
        <v>403</v>
      </c>
      <c r="AC615" s="1">
        <f>(Table2[[#This Row],[Close Price]]/Table2[[#This Row],[Day Low]])-1</f>
        <v>2.5268817204300964E-2</v>
      </c>
      <c r="AD615" s="1">
        <f>(Table2[[#This Row],[Day High]]/Table2[[#This Row],[Close Price]])-1</f>
        <v>2.2548505506030381E-2</v>
      </c>
      <c r="AE615" s="1">
        <f>(Table2[[#This Row],[Close Price]]/Table2[[#This Row],[Current Week Low]])-1</f>
        <v>3.923705722070836E-2</v>
      </c>
      <c r="AF615" s="1">
        <f>(Table2[[#This Row],[Current Week High]]/Table2[[#This Row],[Close Price]])-1</f>
        <v>5.6633455689564904E-2</v>
      </c>
      <c r="AG615" s="1">
        <f>(Table2[[#This Row],[Close Price]]/Table2[[#This Row],[Current Month Low]])-1</f>
        <v>3.923705722070836E-2</v>
      </c>
      <c r="AH615" s="1">
        <f>(Table2[[#This Row],[Current Month High]]/Table2[[#This Row],[Close Price]])-1</f>
        <v>5.6633455689564904E-2</v>
      </c>
      <c r="AI615">
        <v>43.418982695333</v>
      </c>
      <c r="AJ615">
        <v>48.8099882949668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-0.2</v>
      </c>
      <c r="AM615" t="s">
        <v>3216</v>
      </c>
      <c r="AN615">
        <v>-4.57</v>
      </c>
      <c r="AO615" t="s">
        <v>3216</v>
      </c>
      <c r="AQ615">
        <f>(Table2[[#This Row],[Sharpe Ratio]]-AVERAGE(Table2[Sharpe Ratio]))/_xlfn.STDEV.P(Table2[Sharpe Ratio])</f>
        <v>-0.71880726243977788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493</v>
      </c>
      <c r="AT615">
        <f>_xlfn.RANK.AVG(Table2[[#This Row],[6M Return vs Nifty Z-Score]],Table2[6M Return vs Nifty Z-Score])</f>
        <v>633</v>
      </c>
      <c r="AU615">
        <f>_xlfn.RANK.AVG(Table2[[#This Row],[Sharpe Ratio Z-Score]],Table2[Sharpe Ratio Z-Score])</f>
        <v>541.5</v>
      </c>
      <c r="AV615">
        <f>(Table2[[#This Row],[Rank 1Y]]+Table2[[#This Row],[Rank 6M]]+Table2[[#This Row],[Rank Sharpe]])/3</f>
        <v>555.83333333333337</v>
      </c>
    </row>
    <row r="616" spans="1:48" x14ac:dyDescent="0.3">
      <c r="A616" t="s">
        <v>550</v>
      </c>
      <c r="B616" t="s">
        <v>551</v>
      </c>
      <c r="C616" t="s">
        <v>3154</v>
      </c>
      <c r="D616" t="s">
        <v>191</v>
      </c>
      <c r="E616">
        <v>36040.664994375002</v>
      </c>
      <c r="F616">
        <v>523.54999999999995</v>
      </c>
      <c r="G616">
        <v>1.41502895070695</v>
      </c>
      <c r="H616">
        <f>(Table2[[#This Row],[1Y Return vs Nifty]]-AVERAGE(Table2[1Y Return vs Nifty]))/_xlfn.STDEV.P(Table2[1Y Return vs Nifty])</f>
        <v>-0.35520793985249732</v>
      </c>
      <c r="I616">
        <v>-5.5059108263484804</v>
      </c>
      <c r="J616">
        <f>(Table2[[#This Row],[1M Return vs Nifty]]-AVERAGE(Table2[1M Return vs Nifty]))/_xlfn.STDEV.P(Table2[1M Return vs Nifty])</f>
        <v>-1.0262292967882094</v>
      </c>
      <c r="K616">
        <v>-12.431360246578301</v>
      </c>
      <c r="L616">
        <f>(Table2[[#This Row],[6M Return vs Nifty]]-AVERAGE(Table2[6M Return vs Nifty]))/_xlfn.STDEV.P(Table2[6M Return vs Nifty])</f>
        <v>-0.63343325729369138</v>
      </c>
      <c r="M616">
        <v>3.7796950885638201</v>
      </c>
      <c r="N616">
        <f>(Table2[[#This Row],[1W Return vs Nifty]]-AVERAGE(Table2[1W Return vs Nifty]))/_xlfn.STDEV.P(Table2[1W Return vs Nifty])</f>
        <v>0.76104717461735905</v>
      </c>
      <c r="O616">
        <v>542.95000000000005</v>
      </c>
      <c r="P616">
        <v>573.51781862943699</v>
      </c>
      <c r="Q616">
        <v>573.23853656102699</v>
      </c>
      <c r="R616">
        <v>41.010750080468902</v>
      </c>
      <c r="S616" s="1">
        <f>(Table2[[#This Row],[Close Price]]-Table2[[#This Row],[20D EMA]])/Table2[[#This Row],[20D EMA]]</f>
        <v>-3.5730730269822431E-2</v>
      </c>
      <c r="T616" s="1">
        <f>(Table2[[#This Row],[Close Price]]-Table2[[#This Row],[50D EMA]])/Table2[[#This Row],[50D EMA]]</f>
        <v>-8.7125137190763355E-2</v>
      </c>
      <c r="U616" s="1">
        <f>(Table2[[#This Row],[Close Price]]-Table2[[#This Row],[200D EMA]])/Table2[[#This Row],[200D EMA]]</f>
        <v>-8.6680384154070547E-2</v>
      </c>
      <c r="V616">
        <v>0.48507334648151701</v>
      </c>
      <c r="W616">
        <v>518.35</v>
      </c>
      <c r="X616">
        <v>537.04999999999995</v>
      </c>
      <c r="Y616">
        <v>503.5</v>
      </c>
      <c r="Z616">
        <v>553</v>
      </c>
      <c r="AA616">
        <v>503.5</v>
      </c>
      <c r="AB616">
        <v>553</v>
      </c>
      <c r="AC616" s="1">
        <f>(Table2[[#This Row],[Close Price]]/Table2[[#This Row],[Day Low]])-1</f>
        <v>1.0031831773897881E-2</v>
      </c>
      <c r="AD616" s="1">
        <f>(Table2[[#This Row],[Day High]]/Table2[[#This Row],[Close Price]])-1</f>
        <v>2.5785502817304851E-2</v>
      </c>
      <c r="AE616" s="1">
        <f>(Table2[[#This Row],[Close Price]]/Table2[[#This Row],[Current Week Low]])-1</f>
        <v>3.9821251241310751E-2</v>
      </c>
      <c r="AF616" s="1">
        <f>(Table2[[#This Row],[Current Week High]]/Table2[[#This Row],[Close Price]])-1</f>
        <v>5.6250596886639359E-2</v>
      </c>
      <c r="AG616" s="1">
        <f>(Table2[[#This Row],[Close Price]]/Table2[[#This Row],[Current Month Low]])-1</f>
        <v>3.9821251241310751E-2</v>
      </c>
      <c r="AH616" s="1">
        <f>(Table2[[#This Row],[Current Month High]]/Table2[[#This Row],[Close Price]])-1</f>
        <v>5.6250596886639359E-2</v>
      </c>
      <c r="AI616">
        <v>31.783019768885499</v>
      </c>
      <c r="AJ616">
        <v>27.0752427184465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-0.01</v>
      </c>
      <c r="AM616" t="s">
        <v>3216</v>
      </c>
      <c r="AN616">
        <v>-3.44</v>
      </c>
      <c r="AO616" t="s">
        <v>3216</v>
      </c>
      <c r="AP616">
        <v>-6.3469807044107998E-2</v>
      </c>
      <c r="AQ616">
        <f>(Table2[[#This Row],[Sharpe Ratio]]-AVERAGE(Table2[Sharpe Ratio]))/_xlfn.STDEV.P(Table2[Sharpe Ratio])</f>
        <v>-1.4767494202090641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435</v>
      </c>
      <c r="AT616">
        <f>_xlfn.RANK.AVG(Table2[[#This Row],[6M Return vs Nifty Z-Score]],Table2[6M Return vs Nifty Z-Score])</f>
        <v>549</v>
      </c>
      <c r="AU616">
        <f>_xlfn.RANK.AVG(Table2[[#This Row],[Sharpe Ratio Z-Score]],Table2[Sharpe Ratio Z-Score])</f>
        <v>686</v>
      </c>
      <c r="AV616">
        <f>(Table2[[#This Row],[Rank 1Y]]+Table2[[#This Row],[Rank 6M]]+Table2[[#This Row],[Rank Sharpe]])/3</f>
        <v>556.66666666666663</v>
      </c>
    </row>
    <row r="617" spans="1:48" x14ac:dyDescent="0.3">
      <c r="A617" t="s">
        <v>1406</v>
      </c>
      <c r="B617" t="s">
        <v>1407</v>
      </c>
      <c r="C617" t="s">
        <v>3170</v>
      </c>
      <c r="D617" t="s">
        <v>468</v>
      </c>
      <c r="E617">
        <v>7746.5785781300001</v>
      </c>
      <c r="F617">
        <v>489.95</v>
      </c>
      <c r="G617">
        <v>-14.256238976642701</v>
      </c>
      <c r="H617">
        <f>(Table2[[#This Row],[1Y Return vs Nifty]]-AVERAGE(Table2[1Y Return vs Nifty]))/_xlfn.STDEV.P(Table2[1Y Return vs Nifty])</f>
        <v>-0.6410625347514477</v>
      </c>
      <c r="I617">
        <v>1.8454050370316599</v>
      </c>
      <c r="J617">
        <f>(Table2[[#This Row],[1M Return vs Nifty]]-AVERAGE(Table2[1M Return vs Nifty]))/_xlfn.STDEV.P(Table2[1M Return vs Nifty])</f>
        <v>-0.31192301755645013</v>
      </c>
      <c r="K617">
        <v>-6.8473302806178697</v>
      </c>
      <c r="L617">
        <f>(Table2[[#This Row],[6M Return vs Nifty]]-AVERAGE(Table2[6M Return vs Nifty]))/_xlfn.STDEV.P(Table2[6M Return vs Nifty])</f>
        <v>-0.44970178175788622</v>
      </c>
      <c r="M617">
        <v>0.76632937186421002</v>
      </c>
      <c r="N617">
        <f>(Table2[[#This Row],[1W Return vs Nifty]]-AVERAGE(Table2[1W Return vs Nifty]))/_xlfn.STDEV.P(Table2[1W Return vs Nifty])</f>
        <v>-1.3890954481553398E-2</v>
      </c>
      <c r="O617">
        <v>478.54</v>
      </c>
      <c r="P617">
        <v>489.18938607422302</v>
      </c>
      <c r="Q617">
        <v>493.71133638969297</v>
      </c>
      <c r="R617">
        <v>63.659974539633701</v>
      </c>
      <c r="S617" s="1">
        <f>(Table2[[#This Row],[Close Price]]-Table2[[#This Row],[20D EMA]])/Table2[[#This Row],[20D EMA]]</f>
        <v>2.3843356877167984E-2</v>
      </c>
      <c r="T617" s="1">
        <f>(Table2[[#This Row],[Close Price]]-Table2[[#This Row],[50D EMA]])/Table2[[#This Row],[50D EMA]]</f>
        <v>1.5548455208338476E-3</v>
      </c>
      <c r="U617" s="1">
        <f>(Table2[[#This Row],[Close Price]]-Table2[[#This Row],[200D EMA]])/Table2[[#This Row],[200D EMA]]</f>
        <v>-7.6184930595235758E-3</v>
      </c>
      <c r="V617">
        <v>1.5803894871253501</v>
      </c>
      <c r="W617">
        <v>478.95</v>
      </c>
      <c r="X617">
        <v>498</v>
      </c>
      <c r="Y617">
        <v>463.35</v>
      </c>
      <c r="Z617">
        <v>513.85</v>
      </c>
      <c r="AA617">
        <v>463.35</v>
      </c>
      <c r="AB617">
        <v>513.85</v>
      </c>
      <c r="AC617" s="1">
        <f>(Table2[[#This Row],[Close Price]]/Table2[[#This Row],[Day Low]])-1</f>
        <v>2.2966906775237605E-2</v>
      </c>
      <c r="AD617" s="1">
        <f>(Table2[[#This Row],[Day High]]/Table2[[#This Row],[Close Price]])-1</f>
        <v>1.6430247984488222E-2</v>
      </c>
      <c r="AE617" s="1">
        <f>(Table2[[#This Row],[Close Price]]/Table2[[#This Row],[Current Week Low]])-1</f>
        <v>5.7408006906226383E-2</v>
      </c>
      <c r="AF617" s="1">
        <f>(Table2[[#This Row],[Current Week High]]/Table2[[#This Row],[Close Price]])-1</f>
        <v>4.8780487804878092E-2</v>
      </c>
      <c r="AG617" s="1">
        <f>(Table2[[#This Row],[Close Price]]/Table2[[#This Row],[Current Month Low]])-1</f>
        <v>5.7408006906226383E-2</v>
      </c>
      <c r="AH617" s="1">
        <f>(Table2[[#This Row],[Current Month High]]/Table2[[#This Row],[Close Price]])-1</f>
        <v>4.8780487804878092E-2</v>
      </c>
      <c r="AI617">
        <v>29.3805490356158</v>
      </c>
      <c r="AJ617">
        <v>21.6360476663356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0.06</v>
      </c>
      <c r="AM617" t="s">
        <v>3215</v>
      </c>
      <c r="AN617">
        <v>9.11</v>
      </c>
      <c r="AO617" t="s">
        <v>3215</v>
      </c>
      <c r="AP617">
        <v>-4.1733546425611001E-2</v>
      </c>
      <c r="AQ617">
        <f>(Table2[[#This Row],[Sharpe Ratio]]-AVERAGE(Table2[Sharpe Ratio]))/_xlfn.STDEV.P(Table2[Sharpe Ratio])</f>
        <v>-1.217179885618072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548</v>
      </c>
      <c r="AT617">
        <f>_xlfn.RANK.AVG(Table2[[#This Row],[6M Return vs Nifty Z-Score]],Table2[6M Return vs Nifty Z-Score])</f>
        <v>470</v>
      </c>
      <c r="AU617">
        <f>_xlfn.RANK.AVG(Table2[[#This Row],[Sharpe Ratio Z-Score]],Table2[Sharpe Ratio Z-Score])</f>
        <v>656</v>
      </c>
      <c r="AV617">
        <f>(Table2[[#This Row],[Rank 1Y]]+Table2[[#This Row],[Rank 6M]]+Table2[[#This Row],[Rank Sharpe]])/3</f>
        <v>558</v>
      </c>
    </row>
    <row r="618" spans="1:48" x14ac:dyDescent="0.3">
      <c r="A618" t="s">
        <v>38</v>
      </c>
      <c r="B618" t="s">
        <v>39</v>
      </c>
      <c r="C618" t="s">
        <v>3158</v>
      </c>
      <c r="D618" t="s">
        <v>40</v>
      </c>
      <c r="E618">
        <v>589207.00077173999</v>
      </c>
      <c r="F618">
        <v>2507.6999999999998</v>
      </c>
      <c r="G618">
        <v>-24.659196134465802</v>
      </c>
      <c r="H618">
        <f>(Table2[[#This Row],[1Y Return vs Nifty]]-AVERAGE(Table2[1Y Return vs Nifty]))/_xlfn.STDEV.P(Table2[1Y Return vs Nifty])</f>
        <v>-0.83081955491641268</v>
      </c>
      <c r="I618">
        <v>-9.4975912534104392</v>
      </c>
      <c r="J618">
        <f>(Table2[[#This Row],[1M Return vs Nifty]]-AVERAGE(Table2[1M Return vs Nifty]))/_xlfn.STDEV.P(Table2[1M Return vs Nifty])</f>
        <v>-1.4140894359423779</v>
      </c>
      <c r="K618">
        <v>-1.15715321133233</v>
      </c>
      <c r="L618">
        <f>(Table2[[#This Row],[6M Return vs Nifty]]-AVERAGE(Table2[6M Return vs Nifty]))/_xlfn.STDEV.P(Table2[6M Return vs Nifty])</f>
        <v>-0.26247774546637964</v>
      </c>
      <c r="M618">
        <v>-1.76818214720819</v>
      </c>
      <c r="N618">
        <f>(Table2[[#This Row],[1W Return vs Nifty]]-AVERAGE(Table2[1W Return vs Nifty]))/_xlfn.STDEV.P(Table2[1W Return vs Nifty])</f>
        <v>-0.66568360078562638</v>
      </c>
      <c r="O618">
        <v>2599.15</v>
      </c>
      <c r="P618">
        <v>2689.2002676259199</v>
      </c>
      <c r="Q618">
        <v>2614.8469081294402</v>
      </c>
      <c r="R618">
        <v>34.919812252599201</v>
      </c>
      <c r="S618" s="1">
        <f>(Table2[[#This Row],[Close Price]]-Table2[[#This Row],[20D EMA]])/Table2[[#This Row],[20D EMA]]</f>
        <v>-3.5184579574091636E-2</v>
      </c>
      <c r="T618" s="1">
        <f>(Table2[[#This Row],[Close Price]]-Table2[[#This Row],[50D EMA]])/Table2[[#This Row],[50D EMA]]</f>
        <v>-6.7492283788203003E-2</v>
      </c>
      <c r="U618" s="1">
        <f>(Table2[[#This Row],[Close Price]]-Table2[[#This Row],[200D EMA]])/Table2[[#This Row],[200D EMA]]</f>
        <v>-4.0976359952976785E-2</v>
      </c>
      <c r="V618">
        <v>0.78906707837998402</v>
      </c>
      <c r="W618">
        <v>2467.3000000000002</v>
      </c>
      <c r="X618">
        <v>2515.25</v>
      </c>
      <c r="Y618">
        <v>2466.1</v>
      </c>
      <c r="Z618">
        <v>2547</v>
      </c>
      <c r="AA618">
        <v>2466.1</v>
      </c>
      <c r="AB618">
        <v>2547</v>
      </c>
      <c r="AC618" s="1">
        <f>(Table2[[#This Row],[Close Price]]/Table2[[#This Row],[Day Low]])-1</f>
        <v>1.6374174198516389E-2</v>
      </c>
      <c r="AD618" s="1">
        <f>(Table2[[#This Row],[Day High]]/Table2[[#This Row],[Close Price]])-1</f>
        <v>3.0107269609602749E-3</v>
      </c>
      <c r="AE618" s="1">
        <f>(Table2[[#This Row],[Close Price]]/Table2[[#This Row],[Current Week Low]])-1</f>
        <v>1.6868740115972614E-2</v>
      </c>
      <c r="AF618" s="1">
        <f>(Table2[[#This Row],[Current Week High]]/Table2[[#This Row],[Close Price]])-1</f>
        <v>1.5671731068309658E-2</v>
      </c>
      <c r="AG618" s="1">
        <f>(Table2[[#This Row],[Close Price]]/Table2[[#This Row],[Current Month Low]])-1</f>
        <v>1.6868740115972614E-2</v>
      </c>
      <c r="AH618" s="1">
        <f>(Table2[[#This Row],[Current Month High]]/Table2[[#This Row],[Close Price]])-1</f>
        <v>1.5671731068309658E-2</v>
      </c>
      <c r="AI618">
        <v>21.027236112772599</v>
      </c>
      <c r="AJ618">
        <v>15.4531433438456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-0.02</v>
      </c>
      <c r="AM618" t="s">
        <v>3216</v>
      </c>
      <c r="AN618">
        <v>-5.7</v>
      </c>
      <c r="AO618" t="s">
        <v>3216</v>
      </c>
      <c r="AP618">
        <v>-4.4454667145219E-2</v>
      </c>
      <c r="AQ618">
        <f>(Table2[[#This Row],[Sharpe Ratio]]-AVERAGE(Table2[Sharpe Ratio]))/_xlfn.STDEV.P(Table2[Sharpe Ratio])</f>
        <v>-1.2496748971175888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614</v>
      </c>
      <c r="AT618">
        <f>_xlfn.RANK.AVG(Table2[[#This Row],[6M Return vs Nifty Z-Score]],Table2[6M Return vs Nifty Z-Score])</f>
        <v>397</v>
      </c>
      <c r="AU618">
        <f>_xlfn.RANK.AVG(Table2[[#This Row],[Sharpe Ratio Z-Score]],Table2[Sharpe Ratio Z-Score])</f>
        <v>664</v>
      </c>
      <c r="AV618">
        <f>(Table2[[#This Row],[Rank 1Y]]+Table2[[#This Row],[Rank 6M]]+Table2[[#This Row],[Rank Sharpe]])/3</f>
        <v>558.33333333333337</v>
      </c>
    </row>
    <row r="619" spans="1:48" x14ac:dyDescent="0.3">
      <c r="A619" t="s">
        <v>2373</v>
      </c>
      <c r="B619" t="s">
        <v>2374</v>
      </c>
      <c r="C619" t="s">
        <v>3164</v>
      </c>
      <c r="D619" t="s">
        <v>75</v>
      </c>
      <c r="E619">
        <v>2243.3029839999999</v>
      </c>
      <c r="F619">
        <v>86.84</v>
      </c>
      <c r="G619">
        <v>-48.552175968805798</v>
      </c>
      <c r="H619">
        <f>(Table2[[#This Row],[1Y Return vs Nifty]]-AVERAGE(Table2[1Y Return vs Nifty]))/_xlfn.STDEV.P(Table2[1Y Return vs Nifty])</f>
        <v>-1.2666437717657977</v>
      </c>
      <c r="I619">
        <v>12.502959536937199</v>
      </c>
      <c r="J619">
        <f>(Table2[[#This Row],[1M Return vs Nifty]]-AVERAGE(Table2[1M Return vs Nifty]))/_xlfn.STDEV.P(Table2[1M Return vs Nifty])</f>
        <v>0.72364098785643494</v>
      </c>
      <c r="K619">
        <v>-11.1935850298649</v>
      </c>
      <c r="L619">
        <f>(Table2[[#This Row],[6M Return vs Nifty]]-AVERAGE(Table2[6M Return vs Nifty]))/_xlfn.STDEV.P(Table2[6M Return vs Nifty])</f>
        <v>-0.59270670884486176</v>
      </c>
      <c r="M619">
        <v>2.6482412699345299</v>
      </c>
      <c r="N619">
        <f>(Table2[[#This Row],[1W Return vs Nifty]]-AVERAGE(Table2[1W Return vs Nifty]))/_xlfn.STDEV.P(Table2[1W Return vs Nifty])</f>
        <v>0.47007462504885689</v>
      </c>
      <c r="O619">
        <v>83.82</v>
      </c>
      <c r="P619">
        <v>84.901042939551402</v>
      </c>
      <c r="Q619">
        <v>92.876616637871393</v>
      </c>
      <c r="R619">
        <v>62.563736552886503</v>
      </c>
      <c r="S619" s="1">
        <f>(Table2[[#This Row],[Close Price]]-Table2[[#This Row],[20D EMA]])/Table2[[#This Row],[20D EMA]]</f>
        <v>3.6029587210689697E-2</v>
      </c>
      <c r="T619" s="1">
        <f>(Table2[[#This Row],[Close Price]]-Table2[[#This Row],[50D EMA]])/Table2[[#This Row],[50D EMA]]</f>
        <v>2.2837847372842252E-2</v>
      </c>
      <c r="U619" s="1">
        <f>(Table2[[#This Row],[Close Price]]-Table2[[#This Row],[200D EMA]])/Table2[[#This Row],[200D EMA]]</f>
        <v>-6.4996086812769374E-2</v>
      </c>
      <c r="V619">
        <v>1.4964615936047101</v>
      </c>
      <c r="W619">
        <v>86.5</v>
      </c>
      <c r="X619">
        <v>88.59</v>
      </c>
      <c r="Y619">
        <v>84.41</v>
      </c>
      <c r="Z619">
        <v>90.99</v>
      </c>
      <c r="AA619">
        <v>84.41</v>
      </c>
      <c r="AB619">
        <v>90.99</v>
      </c>
      <c r="AC619" s="1">
        <f>(Table2[[#This Row],[Close Price]]/Table2[[#This Row],[Day Low]])-1</f>
        <v>3.9306358381503426E-3</v>
      </c>
      <c r="AD619" s="1">
        <f>(Table2[[#This Row],[Day High]]/Table2[[#This Row],[Close Price]])-1</f>
        <v>2.0152003684937858E-2</v>
      </c>
      <c r="AE619" s="1">
        <f>(Table2[[#This Row],[Close Price]]/Table2[[#This Row],[Current Week Low]])-1</f>
        <v>2.8788058286932872E-2</v>
      </c>
      <c r="AF619" s="1">
        <f>(Table2[[#This Row],[Current Week High]]/Table2[[#This Row],[Close Price]])-1</f>
        <v>4.7789037309995397E-2</v>
      </c>
      <c r="AG619" s="1">
        <f>(Table2[[#This Row],[Close Price]]/Table2[[#This Row],[Current Month Low]])-1</f>
        <v>2.8788058286932872E-2</v>
      </c>
      <c r="AH619" s="1">
        <f>(Table2[[#This Row],[Current Month High]]/Table2[[#This Row],[Close Price]])-1</f>
        <v>4.7789037309995397E-2</v>
      </c>
      <c r="AI619">
        <v>79.640718562874198</v>
      </c>
      <c r="AJ619">
        <v>19.187482843809999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0.01</v>
      </c>
      <c r="AM619" t="s">
        <v>3215</v>
      </c>
      <c r="AN619">
        <v>12.85</v>
      </c>
      <c r="AO619" t="s">
        <v>3215</v>
      </c>
      <c r="AP619">
        <v>3.1760594283105001E-2</v>
      </c>
      <c r="AQ619">
        <f>(Table2[[#This Row],[Sharpe Ratio]]-AVERAGE(Table2[Sharpe Ratio]))/_xlfn.STDEV.P(Table2[Sharpe Ratio])</f>
        <v>-0.33952939026596979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712</v>
      </c>
      <c r="AT619">
        <f>_xlfn.RANK.AVG(Table2[[#This Row],[6M Return vs Nifty Z-Score]],Table2[6M Return vs Nifty Z-Score])</f>
        <v>535</v>
      </c>
      <c r="AU619">
        <f>_xlfn.RANK.AVG(Table2[[#This Row],[Sharpe Ratio Z-Score]],Table2[Sharpe Ratio Z-Score])</f>
        <v>430</v>
      </c>
      <c r="AV619">
        <f>(Table2[[#This Row],[Rank 1Y]]+Table2[[#This Row],[Rank 6M]]+Table2[[#This Row],[Rank Sharpe]])/3</f>
        <v>559</v>
      </c>
    </row>
    <row r="620" spans="1:48" x14ac:dyDescent="0.3">
      <c r="A620" t="s">
        <v>1574</v>
      </c>
      <c r="B620" t="s">
        <v>1575</v>
      </c>
      <c r="C620" t="s">
        <v>3156</v>
      </c>
      <c r="D620" t="s">
        <v>512</v>
      </c>
      <c r="E620">
        <v>6258.5385581999999</v>
      </c>
      <c r="F620">
        <v>286.8</v>
      </c>
      <c r="G620">
        <v>-28.923878882877499</v>
      </c>
      <c r="H620">
        <f>(Table2[[#This Row],[1Y Return vs Nifty]]-AVERAGE(Table2[1Y Return vs Nifty]))/_xlfn.STDEV.P(Table2[1Y Return vs Nifty])</f>
        <v>-0.90861027134544003</v>
      </c>
      <c r="I620">
        <v>1.9174586638961599</v>
      </c>
      <c r="J620">
        <f>(Table2[[#This Row],[1M Return vs Nifty]]-AVERAGE(Table2[1M Return vs Nifty]))/_xlfn.STDEV.P(Table2[1M Return vs Nifty])</f>
        <v>-0.30492177328029008</v>
      </c>
      <c r="K620">
        <v>-24.101064945149002</v>
      </c>
      <c r="L620">
        <f>(Table2[[#This Row],[6M Return vs Nifty]]-AVERAGE(Table2[6M Return vs Nifty]))/_xlfn.STDEV.P(Table2[6M Return vs Nifty])</f>
        <v>-1.0174018384806907</v>
      </c>
      <c r="M620">
        <v>-3.3198094501944102E-2</v>
      </c>
      <c r="N620">
        <f>(Table2[[#This Row],[1W Return vs Nifty]]-AVERAGE(Table2[1W Return vs Nifty]))/_xlfn.STDEV.P(Table2[1W Return vs Nifty])</f>
        <v>-0.21950300996998612</v>
      </c>
      <c r="O620">
        <v>296.73</v>
      </c>
      <c r="P620">
        <v>301.35464833422299</v>
      </c>
      <c r="Q620">
        <v>309.46502889995799</v>
      </c>
      <c r="R620">
        <v>36.958559932291998</v>
      </c>
      <c r="S620" s="1">
        <f>(Table2[[#This Row],[Close Price]]-Table2[[#This Row],[20D EMA]])/Table2[[#This Row],[20D EMA]]</f>
        <v>-3.3464765948842401E-2</v>
      </c>
      <c r="T620" s="1">
        <f>(Table2[[#This Row],[Close Price]]-Table2[[#This Row],[50D EMA]])/Table2[[#This Row],[50D EMA]]</f>
        <v>-4.8297407770796587E-2</v>
      </c>
      <c r="U620" s="1">
        <f>(Table2[[#This Row],[Close Price]]-Table2[[#This Row],[200D EMA]])/Table2[[#This Row],[200D EMA]]</f>
        <v>-7.3239386629643993E-2</v>
      </c>
      <c r="V620">
        <v>0.71804631363876703</v>
      </c>
      <c r="W620">
        <v>284.8</v>
      </c>
      <c r="X620">
        <v>294</v>
      </c>
      <c r="Y620">
        <v>283.55</v>
      </c>
      <c r="Z620">
        <v>299.64999999999998</v>
      </c>
      <c r="AA620">
        <v>283.55</v>
      </c>
      <c r="AB620">
        <v>299.64999999999998</v>
      </c>
      <c r="AC620" s="1">
        <f>(Table2[[#This Row],[Close Price]]/Table2[[#This Row],[Day Low]])-1</f>
        <v>7.0224719101124045E-3</v>
      </c>
      <c r="AD620" s="1">
        <f>(Table2[[#This Row],[Day High]]/Table2[[#This Row],[Close Price]])-1</f>
        <v>2.5104602510460206E-2</v>
      </c>
      <c r="AE620" s="1">
        <f>(Table2[[#This Row],[Close Price]]/Table2[[#This Row],[Current Week Low]])-1</f>
        <v>1.1461823311585295E-2</v>
      </c>
      <c r="AF620" s="1">
        <f>(Table2[[#This Row],[Current Week High]]/Table2[[#This Row],[Close Price]])-1</f>
        <v>4.4804741980474017E-2</v>
      </c>
      <c r="AG620" s="1">
        <f>(Table2[[#This Row],[Close Price]]/Table2[[#This Row],[Current Month Low]])-1</f>
        <v>1.1461823311585295E-2</v>
      </c>
      <c r="AH620" s="1">
        <f>(Table2[[#This Row],[Current Month High]]/Table2[[#This Row],[Close Price]])-1</f>
        <v>4.4804741980474017E-2</v>
      </c>
      <c r="AI620">
        <v>41.311018131101797</v>
      </c>
      <c r="AJ620">
        <v>6.3995548135781899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-0.06</v>
      </c>
      <c r="AM620" t="s">
        <v>3216</v>
      </c>
      <c r="AN620">
        <v>-3.82</v>
      </c>
      <c r="AO620" t="s">
        <v>3216</v>
      </c>
      <c r="AP620">
        <v>5.0469214729324002E-2</v>
      </c>
      <c r="AQ620">
        <f>(Table2[[#This Row],[Sharpe Ratio]]-AVERAGE(Table2[Sharpe Ratio]))/_xlfn.STDEV.P(Table2[Sharpe Ratio])</f>
        <v>-0.11611525352470846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633</v>
      </c>
      <c r="AT620">
        <f>_xlfn.RANK.AVG(Table2[[#This Row],[6M Return vs Nifty Z-Score]],Table2[6M Return vs Nifty Z-Score])</f>
        <v>669</v>
      </c>
      <c r="AU620">
        <f>_xlfn.RANK.AVG(Table2[[#This Row],[Sharpe Ratio Z-Score]],Table2[Sharpe Ratio Z-Score])</f>
        <v>383</v>
      </c>
      <c r="AV620">
        <f>(Table2[[#This Row],[Rank 1Y]]+Table2[[#This Row],[Rank 6M]]+Table2[[#This Row],[Rank Sharpe]])/3</f>
        <v>561.66666666666663</v>
      </c>
    </row>
    <row r="621" spans="1:48" x14ac:dyDescent="0.3">
      <c r="A621" t="s">
        <v>1640</v>
      </c>
      <c r="B621" t="s">
        <v>1641</v>
      </c>
      <c r="C621" t="s">
        <v>3158</v>
      </c>
      <c r="D621" t="s">
        <v>37</v>
      </c>
      <c r="E621">
        <v>5619.5246107000003</v>
      </c>
      <c r="F621">
        <v>331.45</v>
      </c>
      <c r="G621">
        <v>-9.8427307968296596</v>
      </c>
      <c r="H621">
        <f>(Table2[[#This Row],[1Y Return vs Nifty]]-AVERAGE(Table2[1Y Return vs Nifty]))/_xlfn.STDEV.P(Table2[1Y Return vs Nifty])</f>
        <v>-0.56055714114370603</v>
      </c>
      <c r="I621">
        <v>-0.74656435260507503</v>
      </c>
      <c r="J621">
        <f>(Table2[[#This Row],[1M Return vs Nifty]]-AVERAGE(Table2[1M Return vs Nifty]))/_xlfn.STDEV.P(Table2[1M Return vs Nifty])</f>
        <v>-0.56377724950652819</v>
      </c>
      <c r="K621">
        <v>-14.7334911938155</v>
      </c>
      <c r="L621">
        <f>(Table2[[#This Row],[6M Return vs Nifty]]-AVERAGE(Table2[6M Return vs Nifty]))/_xlfn.STDEV.P(Table2[6M Return vs Nifty])</f>
        <v>-0.70918032856496493</v>
      </c>
      <c r="M621">
        <v>-3.9820451171716198</v>
      </c>
      <c r="N621">
        <f>(Table2[[#This Row],[1W Return vs Nifty]]-AVERAGE(Table2[1W Return vs Nifty]))/_xlfn.STDEV.P(Table2[1W Return vs Nifty])</f>
        <v>-1.2350160314684313</v>
      </c>
      <c r="O621">
        <v>346.07</v>
      </c>
      <c r="P621">
        <v>366.072361378864</v>
      </c>
      <c r="Q621">
        <v>363.65921686185902</v>
      </c>
      <c r="R621">
        <v>40.763416490472999</v>
      </c>
      <c r="S621" s="1">
        <f>(Table2[[#This Row],[Close Price]]-Table2[[#This Row],[20D EMA]])/Table2[[#This Row],[20D EMA]]</f>
        <v>-4.2245788424307235E-2</v>
      </c>
      <c r="T621" s="1">
        <f>(Table2[[#This Row],[Close Price]]-Table2[[#This Row],[50D EMA]])/Table2[[#This Row],[50D EMA]]</f>
        <v>-9.4577916913623106E-2</v>
      </c>
      <c r="U621" s="1">
        <f>(Table2[[#This Row],[Close Price]]-Table2[[#This Row],[200D EMA]])/Table2[[#This Row],[200D EMA]]</f>
        <v>-8.8569780080932609E-2</v>
      </c>
      <c r="V621">
        <v>0.512616927800843</v>
      </c>
      <c r="W621">
        <v>330.5</v>
      </c>
      <c r="X621">
        <v>338.15</v>
      </c>
      <c r="Y621">
        <v>330.5</v>
      </c>
      <c r="Z621">
        <v>353</v>
      </c>
      <c r="AA621">
        <v>330.5</v>
      </c>
      <c r="AB621">
        <v>354.95</v>
      </c>
      <c r="AC621" s="1">
        <f>(Table2[[#This Row],[Close Price]]/Table2[[#This Row],[Day Low]])-1</f>
        <v>2.8744326777609963E-3</v>
      </c>
      <c r="AD621" s="1">
        <f>(Table2[[#This Row],[Day High]]/Table2[[#This Row],[Close Price]])-1</f>
        <v>2.0214210288127976E-2</v>
      </c>
      <c r="AE621" s="1">
        <f>(Table2[[#This Row],[Close Price]]/Table2[[#This Row],[Current Week Low]])-1</f>
        <v>2.8744326777609963E-3</v>
      </c>
      <c r="AF621" s="1">
        <f>(Table2[[#This Row],[Current Week High]]/Table2[[#This Row],[Close Price]])-1</f>
        <v>6.5017348016292109E-2</v>
      </c>
      <c r="AG621" s="1">
        <f>(Table2[[#This Row],[Close Price]]/Table2[[#This Row],[Current Month Low]])-1</f>
        <v>2.8744326777609963E-3</v>
      </c>
      <c r="AH621" s="1">
        <f>(Table2[[#This Row],[Current Month High]]/Table2[[#This Row],[Close Price]])-1</f>
        <v>7.0900588324030789E-2</v>
      </c>
      <c r="AI621">
        <v>46.673706441393797</v>
      </c>
      <c r="AJ621">
        <v>14.8384963069121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-0.12</v>
      </c>
      <c r="AM621" t="s">
        <v>3216</v>
      </c>
      <c r="AN621">
        <v>-4.45</v>
      </c>
      <c r="AO621" t="s">
        <v>3216</v>
      </c>
      <c r="AP621">
        <v>-1.1310129697733999E-2</v>
      </c>
      <c r="AQ621">
        <f>(Table2[[#This Row],[Sharpe Ratio]]-AVERAGE(Table2[Sharpe Ratio]))/_xlfn.STDEV.P(Table2[Sharpe Ratio])</f>
        <v>-0.85387028700189183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515</v>
      </c>
      <c r="AT621">
        <f>_xlfn.RANK.AVG(Table2[[#This Row],[6M Return vs Nifty Z-Score]],Table2[6M Return vs Nifty Z-Score])</f>
        <v>579</v>
      </c>
      <c r="AU621">
        <f>_xlfn.RANK.AVG(Table2[[#This Row],[Sharpe Ratio Z-Score]],Table2[Sharpe Ratio Z-Score])</f>
        <v>591</v>
      </c>
      <c r="AV621">
        <f>(Table2[[#This Row],[Rank 1Y]]+Table2[[#This Row],[Rank 6M]]+Table2[[#This Row],[Rank Sharpe]])/3</f>
        <v>561.66666666666663</v>
      </c>
    </row>
    <row r="622" spans="1:48" x14ac:dyDescent="0.3">
      <c r="A622" t="s">
        <v>1278</v>
      </c>
      <c r="B622" t="s">
        <v>1279</v>
      </c>
      <c r="C622" t="s">
        <v>3170</v>
      </c>
      <c r="D622" t="s">
        <v>403</v>
      </c>
      <c r="E622">
        <v>9090.4853537950003</v>
      </c>
      <c r="F622">
        <v>618.65</v>
      </c>
      <c r="G622">
        <v>-34.8481328687066</v>
      </c>
      <c r="H622">
        <f>(Table2[[#This Row],[1Y Return vs Nifty]]-AVERAGE(Table2[1Y Return vs Nifty]))/_xlfn.STDEV.P(Table2[1Y Return vs Nifty])</f>
        <v>-1.0166726968650879</v>
      </c>
      <c r="I622">
        <v>4.2964560267940302</v>
      </c>
      <c r="J622">
        <f>(Table2[[#This Row],[1M Return vs Nifty]]-AVERAGE(Table2[1M Return vs Nifty]))/_xlfn.STDEV.P(Table2[1M Return vs Nifty])</f>
        <v>-7.3761422375113406E-2</v>
      </c>
      <c r="K622">
        <v>-14.420030559273799</v>
      </c>
      <c r="L622">
        <f>(Table2[[#This Row],[6M Return vs Nifty]]-AVERAGE(Table2[6M Return vs Nifty]))/_xlfn.STDEV.P(Table2[6M Return vs Nifty])</f>
        <v>-0.69886652558435525</v>
      </c>
      <c r="M622">
        <v>1.97793068133271</v>
      </c>
      <c r="N622">
        <f>(Table2[[#This Row],[1W Return vs Nifty]]-AVERAGE(Table2[1W Return vs Nifty]))/_xlfn.STDEV.P(Table2[1W Return vs Nifty])</f>
        <v>0.29769288241218411</v>
      </c>
      <c r="O622">
        <v>628.91999999999996</v>
      </c>
      <c r="P622">
        <v>644.12383612913402</v>
      </c>
      <c r="Q622">
        <v>661.93538538693099</v>
      </c>
      <c r="R622">
        <v>44.967509210086497</v>
      </c>
      <c r="S622" s="1">
        <f>(Table2[[#This Row],[Close Price]]-Table2[[#This Row],[20D EMA]])/Table2[[#This Row],[20D EMA]]</f>
        <v>-1.6329580868790914E-2</v>
      </c>
      <c r="T622" s="1">
        <f>(Table2[[#This Row],[Close Price]]-Table2[[#This Row],[50D EMA]])/Table2[[#This Row],[50D EMA]]</f>
        <v>-3.9548041386294926E-2</v>
      </c>
      <c r="U622" s="1">
        <f>(Table2[[#This Row],[Close Price]]-Table2[[#This Row],[200D EMA]])/Table2[[#This Row],[200D EMA]]</f>
        <v>-6.5392161142176677E-2</v>
      </c>
      <c r="V622">
        <v>0.69559239535961304</v>
      </c>
      <c r="W622">
        <v>617.1</v>
      </c>
      <c r="X622">
        <v>638.75</v>
      </c>
      <c r="Y622">
        <v>591.5</v>
      </c>
      <c r="Z622">
        <v>647</v>
      </c>
      <c r="AA622">
        <v>591.5</v>
      </c>
      <c r="AB622">
        <v>647</v>
      </c>
      <c r="AC622" s="1">
        <f>(Table2[[#This Row],[Close Price]]/Table2[[#This Row],[Day Low]])-1</f>
        <v>2.5117485010532903E-3</v>
      </c>
      <c r="AD622" s="1">
        <f>(Table2[[#This Row],[Day High]]/Table2[[#This Row],[Close Price]])-1</f>
        <v>3.2490099410005691E-2</v>
      </c>
      <c r="AE622" s="1">
        <f>(Table2[[#This Row],[Close Price]]/Table2[[#This Row],[Current Week Low]])-1</f>
        <v>4.5900253592561224E-2</v>
      </c>
      <c r="AF622" s="1">
        <f>(Table2[[#This Row],[Current Week High]]/Table2[[#This Row],[Close Price]])-1</f>
        <v>4.5825587973814086E-2</v>
      </c>
      <c r="AG622" s="1">
        <f>(Table2[[#This Row],[Close Price]]/Table2[[#This Row],[Current Month Low]])-1</f>
        <v>4.5900253592561224E-2</v>
      </c>
      <c r="AH622" s="1">
        <f>(Table2[[#This Row],[Current Month High]]/Table2[[#This Row],[Close Price]])-1</f>
        <v>4.5825587973814086E-2</v>
      </c>
      <c r="AI622">
        <v>31.722298553301499</v>
      </c>
      <c r="AJ622">
        <v>4.9448685326547803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-0.01</v>
      </c>
      <c r="AM622" t="s">
        <v>3216</v>
      </c>
      <c r="AN622">
        <v>-2.12</v>
      </c>
      <c r="AO622" t="s">
        <v>3216</v>
      </c>
      <c r="AP622">
        <v>2.6917817468073001E-2</v>
      </c>
      <c r="AQ622">
        <f>(Table2[[#This Row],[Sharpe Ratio]]-AVERAGE(Table2[Sharpe Ratio]))/_xlfn.STDEV.P(Table2[Sharpe Ratio])</f>
        <v>-0.39736074157651652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668</v>
      </c>
      <c r="AT622">
        <f>_xlfn.RANK.AVG(Table2[[#This Row],[6M Return vs Nifty Z-Score]],Table2[6M Return vs Nifty Z-Score])</f>
        <v>575</v>
      </c>
      <c r="AU622">
        <f>_xlfn.RANK.AVG(Table2[[#This Row],[Sharpe Ratio Z-Score]],Table2[Sharpe Ratio Z-Score])</f>
        <v>443</v>
      </c>
      <c r="AV622">
        <f>(Table2[[#This Row],[Rank 1Y]]+Table2[[#This Row],[Rank 6M]]+Table2[[#This Row],[Rank Sharpe]])/3</f>
        <v>562</v>
      </c>
    </row>
    <row r="623" spans="1:48" x14ac:dyDescent="0.3">
      <c r="A623" t="s">
        <v>813</v>
      </c>
      <c r="B623" t="s">
        <v>814</v>
      </c>
      <c r="C623" t="s">
        <v>3167</v>
      </c>
      <c r="D623" t="s">
        <v>815</v>
      </c>
      <c r="E623">
        <v>19125.4165832</v>
      </c>
      <c r="F623">
        <v>1200.8</v>
      </c>
      <c r="G623">
        <v>-29.481520499895701</v>
      </c>
      <c r="H623">
        <f>(Table2[[#This Row],[1Y Return vs Nifty]]-AVERAGE(Table2[1Y Return vs Nifty]))/_xlfn.STDEV.P(Table2[1Y Return vs Nifty])</f>
        <v>-0.91878203404329684</v>
      </c>
      <c r="I623">
        <v>-9.7504365140147709</v>
      </c>
      <c r="J623">
        <f>(Table2[[#This Row],[1M Return vs Nifty]]-AVERAGE(Table2[1M Return vs Nifty]))/_xlfn.STDEV.P(Table2[1M Return vs Nifty])</f>
        <v>-1.4386576847675101</v>
      </c>
      <c r="K623">
        <v>-4.3823466753864997</v>
      </c>
      <c r="L623">
        <f>(Table2[[#This Row],[6M Return vs Nifty]]-AVERAGE(Table2[6M Return vs Nifty]))/_xlfn.STDEV.P(Table2[6M Return vs Nifty])</f>
        <v>-0.36859636546866109</v>
      </c>
      <c r="M623">
        <v>0.54852333280771104</v>
      </c>
      <c r="N623">
        <f>(Table2[[#This Row],[1W Return vs Nifty]]-AVERAGE(Table2[1W Return vs Nifty]))/_xlfn.STDEV.P(Table2[1W Return vs Nifty])</f>
        <v>-6.990347346572473E-2</v>
      </c>
      <c r="O623">
        <v>1271.6099999999999</v>
      </c>
      <c r="P623">
        <v>1337.68424856344</v>
      </c>
      <c r="Q623">
        <v>1339.7644991622601</v>
      </c>
      <c r="R623">
        <v>27.7174335209445</v>
      </c>
      <c r="S623" s="1">
        <f>(Table2[[#This Row],[Close Price]]-Table2[[#This Row],[20D EMA]])/Table2[[#This Row],[20D EMA]]</f>
        <v>-5.56853123206014E-2</v>
      </c>
      <c r="T623" s="1">
        <f>(Table2[[#This Row],[Close Price]]-Table2[[#This Row],[50D EMA]])/Table2[[#This Row],[50D EMA]]</f>
        <v>-0.10232926694804259</v>
      </c>
      <c r="U623" s="1">
        <f>(Table2[[#This Row],[Close Price]]-Table2[[#This Row],[200D EMA]])/Table2[[#This Row],[200D EMA]]</f>
        <v>-0.10372307913006586</v>
      </c>
      <c r="V623">
        <v>0.59661793322577705</v>
      </c>
      <c r="W623">
        <v>1195.5</v>
      </c>
      <c r="X623">
        <v>1229.3</v>
      </c>
      <c r="Y623">
        <v>1195</v>
      </c>
      <c r="Z623">
        <v>1243</v>
      </c>
      <c r="AA623">
        <v>1195</v>
      </c>
      <c r="AB623">
        <v>1243</v>
      </c>
      <c r="AC623" s="1">
        <f>(Table2[[#This Row],[Close Price]]/Table2[[#This Row],[Day Low]])-1</f>
        <v>4.4332915098284076E-3</v>
      </c>
      <c r="AD623" s="1">
        <f>(Table2[[#This Row],[Day High]]/Table2[[#This Row],[Close Price]])-1</f>
        <v>2.3734177215189778E-2</v>
      </c>
      <c r="AE623" s="1">
        <f>(Table2[[#This Row],[Close Price]]/Table2[[#This Row],[Current Week Low]])-1</f>
        <v>4.8535564853555702E-3</v>
      </c>
      <c r="AF623" s="1">
        <f>(Table2[[#This Row],[Current Week High]]/Table2[[#This Row],[Close Price]])-1</f>
        <v>3.5143237841439134E-2</v>
      </c>
      <c r="AG623" s="1">
        <f>(Table2[[#This Row],[Close Price]]/Table2[[#This Row],[Current Month Low]])-1</f>
        <v>4.8535564853555702E-3</v>
      </c>
      <c r="AH623" s="1">
        <f>(Table2[[#This Row],[Current Month High]]/Table2[[#This Row],[Close Price]])-1</f>
        <v>3.5143237841439134E-2</v>
      </c>
      <c r="AI623">
        <v>31.470686209193801</v>
      </c>
      <c r="AJ623">
        <v>8.1460800648444298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-0.05</v>
      </c>
      <c r="AM623" t="s">
        <v>3216</v>
      </c>
      <c r="AN623">
        <v>-4.83</v>
      </c>
      <c r="AO623" t="s">
        <v>3216</v>
      </c>
      <c r="AP623">
        <v>-2.4727022701132001E-2</v>
      </c>
      <c r="AQ623">
        <f>(Table2[[#This Row],[Sharpe Ratio]]-AVERAGE(Table2[Sharpe Ratio]))/_xlfn.STDEV.P(Table2[Sharpe Ratio])</f>
        <v>-1.014091805029953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636</v>
      </c>
      <c r="AT623">
        <f>_xlfn.RANK.AVG(Table2[[#This Row],[6M Return vs Nifty Z-Score]],Table2[6M Return vs Nifty Z-Score])</f>
        <v>435</v>
      </c>
      <c r="AU623">
        <f>_xlfn.RANK.AVG(Table2[[#This Row],[Sharpe Ratio Z-Score]],Table2[Sharpe Ratio Z-Score])</f>
        <v>618</v>
      </c>
      <c r="AV623">
        <f>(Table2[[#This Row],[Rank 1Y]]+Table2[[#This Row],[Rank 6M]]+Table2[[#This Row],[Rank Sharpe]])/3</f>
        <v>563</v>
      </c>
    </row>
    <row r="624" spans="1:48" x14ac:dyDescent="0.3">
      <c r="A624" t="s">
        <v>1063</v>
      </c>
      <c r="B624" t="s">
        <v>1064</v>
      </c>
      <c r="C624" t="s">
        <v>3164</v>
      </c>
      <c r="D624" t="s">
        <v>75</v>
      </c>
      <c r="E624">
        <v>12527.252066475001</v>
      </c>
      <c r="F624">
        <v>350.75</v>
      </c>
      <c r="G624">
        <v>-22.5448407696957</v>
      </c>
      <c r="H624">
        <f>(Table2[[#This Row],[1Y Return vs Nifty]]-AVERAGE(Table2[1Y Return vs Nifty]))/_xlfn.STDEV.P(Table2[1Y Return vs Nifty])</f>
        <v>-0.79225227375762541</v>
      </c>
      <c r="I624">
        <v>4.5294096733689502</v>
      </c>
      <c r="J624">
        <f>(Table2[[#This Row],[1M Return vs Nifty]]-AVERAGE(Table2[1M Return vs Nifty]))/_xlfn.STDEV.P(Table2[1M Return vs Nifty])</f>
        <v>-5.1125984637046956E-2</v>
      </c>
      <c r="K624">
        <v>0.16449967751661099</v>
      </c>
      <c r="L624">
        <f>(Table2[[#This Row],[6M Return vs Nifty]]-AVERAGE(Table2[6M Return vs Nifty]))/_xlfn.STDEV.P(Table2[6M Return vs Nifty])</f>
        <v>-0.21899136790489931</v>
      </c>
      <c r="M624">
        <v>-0.29563499233509499</v>
      </c>
      <c r="N624">
        <f>(Table2[[#This Row],[1W Return vs Nifty]]-AVERAGE(Table2[1W Return vs Nifty]))/_xlfn.STDEV.P(Table2[1W Return vs Nifty])</f>
        <v>-0.28699311164808178</v>
      </c>
      <c r="O624">
        <v>351.11</v>
      </c>
      <c r="P624">
        <v>350.22950722939299</v>
      </c>
      <c r="Q624">
        <v>345.94054482025598</v>
      </c>
      <c r="R624">
        <v>48.887804772071803</v>
      </c>
      <c r="S624" s="1">
        <f>(Table2[[#This Row],[Close Price]]-Table2[[#This Row],[20D EMA]])/Table2[[#This Row],[20D EMA]]</f>
        <v>-1.0253197003788374E-3</v>
      </c>
      <c r="T624" s="1">
        <f>(Table2[[#This Row],[Close Price]]-Table2[[#This Row],[50D EMA]])/Table2[[#This Row],[50D EMA]]</f>
        <v>1.4861476827710428E-3</v>
      </c>
      <c r="U624" s="1">
        <f>(Table2[[#This Row],[Close Price]]-Table2[[#This Row],[200D EMA]])/Table2[[#This Row],[200D EMA]]</f>
        <v>1.3902548434277689E-2</v>
      </c>
      <c r="V624">
        <v>0.32232562174601298</v>
      </c>
      <c r="W624">
        <v>347.2</v>
      </c>
      <c r="X624">
        <v>354.7</v>
      </c>
      <c r="Y624">
        <v>347.2</v>
      </c>
      <c r="Z624">
        <v>361</v>
      </c>
      <c r="AA624">
        <v>347.2</v>
      </c>
      <c r="AB624">
        <v>362.65</v>
      </c>
      <c r="AC624" s="1">
        <f>(Table2[[#This Row],[Close Price]]/Table2[[#This Row],[Day Low]])-1</f>
        <v>1.0224654377880116E-2</v>
      </c>
      <c r="AD624" s="1">
        <f>(Table2[[#This Row],[Day High]]/Table2[[#This Row],[Close Price]])-1</f>
        <v>1.1261582323592201E-2</v>
      </c>
      <c r="AE624" s="1">
        <f>(Table2[[#This Row],[Close Price]]/Table2[[#This Row],[Current Week Low]])-1</f>
        <v>1.0224654377880116E-2</v>
      </c>
      <c r="AF624" s="1">
        <f>(Table2[[#This Row],[Current Week High]]/Table2[[#This Row],[Close Price]])-1</f>
        <v>2.9223093371347098E-2</v>
      </c>
      <c r="AG624" s="1">
        <f>(Table2[[#This Row],[Close Price]]/Table2[[#This Row],[Current Month Low]])-1</f>
        <v>1.0224654377880116E-2</v>
      </c>
      <c r="AH624" s="1">
        <f>(Table2[[#This Row],[Current Month High]]/Table2[[#This Row],[Close Price]])-1</f>
        <v>3.3927298645759052E-2</v>
      </c>
      <c r="AI624">
        <v>13.4711332858161</v>
      </c>
      <c r="AJ624">
        <v>20.408513559903799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0.08</v>
      </c>
      <c r="AM624" t="s">
        <v>3215</v>
      </c>
      <c r="AN624">
        <v>3.04</v>
      </c>
      <c r="AO624" t="s">
        <v>3215</v>
      </c>
      <c r="AP624">
        <v>-8.4937720870248007E-2</v>
      </c>
      <c r="AQ624">
        <f>(Table2[[#This Row],[Sharpe Ratio]]-AVERAGE(Table2[Sharpe Ratio]))/_xlfn.STDEV.P(Table2[Sharpe Ratio])</f>
        <v>-1.7331144177721083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-3.0824771557197619</v>
      </c>
      <c r="AS624">
        <f>_xlfn.RANK.AVG(Table2[[#This Row],[1Y Return vs Nifty Z-Score]],Table2[1Y Return vs Nifty Z-Score])</f>
        <v>601</v>
      </c>
      <c r="AT624">
        <f>_xlfn.RANK.AVG(Table2[[#This Row],[6M Return vs Nifty Z-Score]],Table2[6M Return vs Nifty Z-Score])</f>
        <v>382</v>
      </c>
      <c r="AU624">
        <f>_xlfn.RANK.AVG(Table2[[#This Row],[Sharpe Ratio Z-Score]],Table2[Sharpe Ratio Z-Score])</f>
        <v>707</v>
      </c>
      <c r="AV624">
        <f>(Table2[[#This Row],[Rank 1Y]]+Table2[[#This Row],[Rank 6M]]+Table2[[#This Row],[Rank Sharpe]])/3</f>
        <v>563.33333333333337</v>
      </c>
    </row>
    <row r="625" spans="1:48" x14ac:dyDescent="0.3">
      <c r="A625" t="s">
        <v>1920</v>
      </c>
      <c r="B625" t="s">
        <v>1921</v>
      </c>
      <c r="C625" t="s">
        <v>3156</v>
      </c>
      <c r="D625" t="s">
        <v>24</v>
      </c>
      <c r="E625">
        <v>3745.3082678400001</v>
      </c>
      <c r="F625">
        <v>119.44</v>
      </c>
      <c r="G625">
        <v>-19.3328595564018</v>
      </c>
      <c r="H625">
        <f>(Table2[[#This Row],[1Y Return vs Nifty]]-AVERAGE(Table2[1Y Return vs Nifty]))/_xlfn.STDEV.P(Table2[1Y Return vs Nifty])</f>
        <v>-0.73366354993478866</v>
      </c>
      <c r="I625">
        <v>8.8743950026250094</v>
      </c>
      <c r="J625">
        <f>(Table2[[#This Row],[1M Return vs Nifty]]-AVERAGE(Table2[1M Return vs Nifty]))/_xlfn.STDEV.P(Table2[1M Return vs Nifty])</f>
        <v>0.37106377860221285</v>
      </c>
      <c r="K625">
        <v>-18.2342913439673</v>
      </c>
      <c r="L625">
        <f>(Table2[[#This Row],[6M Return vs Nifty]]-AVERAGE(Table2[6M Return vs Nifty]))/_xlfn.STDEV.P(Table2[6M Return vs Nifty])</f>
        <v>-0.82436724214964685</v>
      </c>
      <c r="M625">
        <v>-1.3397947798254499</v>
      </c>
      <c r="N625">
        <f>(Table2[[#This Row],[1W Return vs Nifty]]-AVERAGE(Table2[1W Return vs Nifty]))/_xlfn.STDEV.P(Table2[1W Return vs Nifty])</f>
        <v>-0.55551651978067507</v>
      </c>
      <c r="O625">
        <v>118.94</v>
      </c>
      <c r="P625">
        <v>119.769101907563</v>
      </c>
      <c r="Q625">
        <v>124.276257863455</v>
      </c>
      <c r="R625">
        <v>50.340625569609003</v>
      </c>
      <c r="S625" s="1">
        <f>(Table2[[#This Row],[Close Price]]-Table2[[#This Row],[20D EMA]])/Table2[[#This Row],[20D EMA]]</f>
        <v>4.2038002354128131E-3</v>
      </c>
      <c r="T625" s="1">
        <f>(Table2[[#This Row],[Close Price]]-Table2[[#This Row],[50D EMA]])/Table2[[#This Row],[50D EMA]]</f>
        <v>-2.7478030837786451E-3</v>
      </c>
      <c r="U625" s="1">
        <f>(Table2[[#This Row],[Close Price]]-Table2[[#This Row],[200D EMA]])/Table2[[#This Row],[200D EMA]]</f>
        <v>-3.8915380512734007E-2</v>
      </c>
      <c r="V625">
        <v>1.54730745313386</v>
      </c>
      <c r="W625">
        <v>118.98</v>
      </c>
      <c r="X625">
        <v>121.62</v>
      </c>
      <c r="Y625">
        <v>118.8</v>
      </c>
      <c r="Z625">
        <v>123.2</v>
      </c>
      <c r="AA625">
        <v>118.8</v>
      </c>
      <c r="AB625">
        <v>124.4</v>
      </c>
      <c r="AC625" s="1">
        <f>(Table2[[#This Row],[Close Price]]/Table2[[#This Row],[Day Low]])-1</f>
        <v>3.8661959993275818E-3</v>
      </c>
      <c r="AD625" s="1">
        <f>(Table2[[#This Row],[Day High]]/Table2[[#This Row],[Close Price]])-1</f>
        <v>1.8251841929002088E-2</v>
      </c>
      <c r="AE625" s="1">
        <f>(Table2[[#This Row],[Close Price]]/Table2[[#This Row],[Current Week Low]])-1</f>
        <v>5.3872053872054959E-3</v>
      </c>
      <c r="AF625" s="1">
        <f>(Table2[[#This Row],[Current Week High]]/Table2[[#This Row],[Close Price]])-1</f>
        <v>3.1480241125251274E-2</v>
      </c>
      <c r="AG625" s="1">
        <f>(Table2[[#This Row],[Close Price]]/Table2[[#This Row],[Current Month Low]])-1</f>
        <v>5.3872053872054959E-3</v>
      </c>
      <c r="AH625" s="1">
        <f>(Table2[[#This Row],[Current Month High]]/Table2[[#This Row],[Close Price]])-1</f>
        <v>4.1527126590756858E-2</v>
      </c>
      <c r="AI625">
        <v>36.846952444742101</v>
      </c>
      <c r="AJ625">
        <v>9.8905143067439401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-0.04</v>
      </c>
      <c r="AM625" t="s">
        <v>3216</v>
      </c>
      <c r="AN625">
        <v>6.8</v>
      </c>
      <c r="AO625" t="s">
        <v>3215</v>
      </c>
      <c r="AP625">
        <v>9.3971013756390005E-3</v>
      </c>
      <c r="AQ625">
        <f>(Table2[[#This Row],[Sharpe Ratio]]-AVERAGE(Table2[Sharpe Ratio]))/_xlfn.STDEV.P(Table2[Sharpe Ratio])</f>
        <v>-0.60658919175179171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585</v>
      </c>
      <c r="AT625">
        <f>_xlfn.RANK.AVG(Table2[[#This Row],[6M Return vs Nifty Z-Score]],Table2[6M Return vs Nifty Z-Score])</f>
        <v>616</v>
      </c>
      <c r="AU625">
        <f>_xlfn.RANK.AVG(Table2[[#This Row],[Sharpe Ratio Z-Score]],Table2[Sharpe Ratio Z-Score])</f>
        <v>490</v>
      </c>
      <c r="AV625">
        <f>(Table2[[#This Row],[Rank 1Y]]+Table2[[#This Row],[Rank 6M]]+Table2[[#This Row],[Rank Sharpe]])/3</f>
        <v>563.66666666666663</v>
      </c>
    </row>
    <row r="626" spans="1:48" x14ac:dyDescent="0.3">
      <c r="A626" t="s">
        <v>498</v>
      </c>
      <c r="B626" t="s">
        <v>499</v>
      </c>
      <c r="C626" t="s">
        <v>3164</v>
      </c>
      <c r="D626" t="s">
        <v>75</v>
      </c>
      <c r="E626">
        <v>43029.573443820002</v>
      </c>
      <c r="F626">
        <v>2291.4</v>
      </c>
      <c r="G626">
        <v>-0.61454082489057105</v>
      </c>
      <c r="H626">
        <f>(Table2[[#This Row],[1Y Return vs Nifty]]-AVERAGE(Table2[1Y Return vs Nifty]))/_xlfn.STDEV.P(Table2[1Y Return vs Nifty])</f>
        <v>-0.39222867414867252</v>
      </c>
      <c r="I626">
        <v>2.6289035575484201</v>
      </c>
      <c r="J626">
        <f>(Table2[[#This Row],[1M Return vs Nifty]]-AVERAGE(Table2[1M Return vs Nifty]))/_xlfn.STDEV.P(Table2[1M Return vs Nifty])</f>
        <v>-0.23579271335311744</v>
      </c>
      <c r="K626">
        <v>-14.3505201943958</v>
      </c>
      <c r="L626">
        <f>(Table2[[#This Row],[6M Return vs Nifty]]-AVERAGE(Table2[6M Return vs Nifty]))/_xlfn.STDEV.P(Table2[6M Return vs Nifty])</f>
        <v>-0.69657942433634634</v>
      </c>
      <c r="M626">
        <v>0.151482726971337</v>
      </c>
      <c r="N626">
        <f>(Table2[[#This Row],[1W Return vs Nifty]]-AVERAGE(Table2[1W Return vs Nifty]))/_xlfn.STDEV.P(Table2[1W Return vs Nifty])</f>
        <v>-0.17200920280286178</v>
      </c>
      <c r="O626">
        <v>2319.8200000000002</v>
      </c>
      <c r="P626">
        <v>2362.3148978699801</v>
      </c>
      <c r="Q626">
        <v>2394.1310806234701</v>
      </c>
      <c r="R626">
        <v>44.049601636866797</v>
      </c>
      <c r="S626" s="1">
        <f>(Table2[[#This Row],[Close Price]]-Table2[[#This Row],[20D EMA]])/Table2[[#This Row],[20D EMA]]</f>
        <v>-1.2250950504780573E-2</v>
      </c>
      <c r="T626" s="1">
        <f>(Table2[[#This Row],[Close Price]]-Table2[[#This Row],[50D EMA]])/Table2[[#This Row],[50D EMA]]</f>
        <v>-3.0019239997987387E-2</v>
      </c>
      <c r="U626" s="1">
        <f>(Table2[[#This Row],[Close Price]]-Table2[[#This Row],[200D EMA]])/Table2[[#This Row],[200D EMA]]</f>
        <v>-4.2909547206879409E-2</v>
      </c>
      <c r="V626">
        <v>0.65342982832924001</v>
      </c>
      <c r="W626">
        <v>2284</v>
      </c>
      <c r="X626">
        <v>2334.4499999999998</v>
      </c>
      <c r="Y626">
        <v>2276</v>
      </c>
      <c r="Z626">
        <v>2367</v>
      </c>
      <c r="AA626">
        <v>2276</v>
      </c>
      <c r="AB626">
        <v>2367</v>
      </c>
      <c r="AC626" s="1">
        <f>(Table2[[#This Row],[Close Price]]/Table2[[#This Row],[Day Low]])-1</f>
        <v>3.2399299474605847E-3</v>
      </c>
      <c r="AD626" s="1">
        <f>(Table2[[#This Row],[Day High]]/Table2[[#This Row],[Close Price]])-1</f>
        <v>1.8787640743650025E-2</v>
      </c>
      <c r="AE626" s="1">
        <f>(Table2[[#This Row],[Close Price]]/Table2[[#This Row],[Current Week Low]])-1</f>
        <v>6.7662565905097782E-3</v>
      </c>
      <c r="AF626" s="1">
        <f>(Table2[[#This Row],[Current Week High]]/Table2[[#This Row],[Close Price]])-1</f>
        <v>3.2992930086410022E-2</v>
      </c>
      <c r="AG626" s="1">
        <f>(Table2[[#This Row],[Close Price]]/Table2[[#This Row],[Current Month Low]])-1</f>
        <v>6.7662565905097782E-3</v>
      </c>
      <c r="AH626" s="1">
        <f>(Table2[[#This Row],[Current Month High]]/Table2[[#This Row],[Close Price]])-1</f>
        <v>3.2992930086410022E-2</v>
      </c>
      <c r="AI626">
        <v>24.1162608012568</v>
      </c>
      <c r="AJ626">
        <v>27.088186356073201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0.04</v>
      </c>
      <c r="AM626" t="s">
        <v>3215</v>
      </c>
      <c r="AN626">
        <v>1.53</v>
      </c>
      <c r="AO626" t="s">
        <v>3215</v>
      </c>
      <c r="AP626">
        <v>-5.0341511443811E-2</v>
      </c>
      <c r="AQ626">
        <f>(Table2[[#This Row],[Sharpe Ratio]]-AVERAGE(Table2[Sharpe Ratio]))/_xlfn.STDEV.P(Table2[Sharpe Ratio])</f>
        <v>-1.3199742674469468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451</v>
      </c>
      <c r="AT626">
        <f>_xlfn.RANK.AVG(Table2[[#This Row],[6M Return vs Nifty Z-Score]],Table2[6M Return vs Nifty Z-Score])</f>
        <v>573</v>
      </c>
      <c r="AU626">
        <f>_xlfn.RANK.AVG(Table2[[#This Row],[Sharpe Ratio Z-Score]],Table2[Sharpe Ratio Z-Score])</f>
        <v>669</v>
      </c>
      <c r="AV626">
        <f>(Table2[[#This Row],[Rank 1Y]]+Table2[[#This Row],[Rank 6M]]+Table2[[#This Row],[Rank Sharpe]])/3</f>
        <v>564.33333333333337</v>
      </c>
    </row>
    <row r="627" spans="1:48" x14ac:dyDescent="0.3">
      <c r="A627" t="s">
        <v>876</v>
      </c>
      <c r="B627" t="s">
        <v>877</v>
      </c>
      <c r="C627" t="s">
        <v>3170</v>
      </c>
      <c r="D627" t="s">
        <v>477</v>
      </c>
      <c r="E627">
        <v>17571.302569200001</v>
      </c>
      <c r="F627">
        <v>3543.35</v>
      </c>
      <c r="G627">
        <v>-25.856434181507002</v>
      </c>
      <c r="H627">
        <f>(Table2[[#This Row],[1Y Return vs Nifty]]-AVERAGE(Table2[1Y Return vs Nifty]))/_xlfn.STDEV.P(Table2[1Y Return vs Nifty])</f>
        <v>-0.85265799189044333</v>
      </c>
      <c r="I627">
        <v>9.9801453293136007</v>
      </c>
      <c r="J627">
        <f>(Table2[[#This Row],[1M Return vs Nifty]]-AVERAGE(Table2[1M Return vs Nifty]))/_xlfn.STDEV.P(Table2[1M Return vs Nifty])</f>
        <v>0.47850636660890733</v>
      </c>
      <c r="K627">
        <v>-4.4078403726437401</v>
      </c>
      <c r="L627">
        <f>(Table2[[#This Row],[6M Return vs Nifty]]-AVERAGE(Table2[6M Return vs Nifty]))/_xlfn.STDEV.P(Table2[6M Return vs Nifty])</f>
        <v>-0.36943518521756807</v>
      </c>
      <c r="M627">
        <v>5.5596603125139099</v>
      </c>
      <c r="N627">
        <f>(Table2[[#This Row],[1W Return vs Nifty]]-AVERAGE(Table2[1W Return vs Nifty]))/_xlfn.STDEV.P(Table2[1W Return vs Nifty])</f>
        <v>1.2187954369224592</v>
      </c>
      <c r="O627">
        <v>3396.03</v>
      </c>
      <c r="P627">
        <v>3384.1509228396699</v>
      </c>
      <c r="Q627">
        <v>3463.6262800981699</v>
      </c>
      <c r="R627">
        <v>70.059050971294496</v>
      </c>
      <c r="S627" s="1">
        <f>(Table2[[#This Row],[Close Price]]-Table2[[#This Row],[20D EMA]])/Table2[[#This Row],[20D EMA]]</f>
        <v>4.338006436927816E-2</v>
      </c>
      <c r="T627" s="1">
        <f>(Table2[[#This Row],[Close Price]]-Table2[[#This Row],[50D EMA]])/Table2[[#This Row],[50D EMA]]</f>
        <v>4.7042546502844715E-2</v>
      </c>
      <c r="U627" s="1">
        <f>(Table2[[#This Row],[Close Price]]-Table2[[#This Row],[200D EMA]])/Table2[[#This Row],[200D EMA]]</f>
        <v>2.3017413962908951E-2</v>
      </c>
      <c r="V627">
        <v>0.67911851578311</v>
      </c>
      <c r="W627">
        <v>3499.05</v>
      </c>
      <c r="X627">
        <v>3557.95</v>
      </c>
      <c r="Y627">
        <v>3266.65</v>
      </c>
      <c r="Z627">
        <v>3560.25</v>
      </c>
      <c r="AA627">
        <v>3266.65</v>
      </c>
      <c r="AB627">
        <v>3560.25</v>
      </c>
      <c r="AC627" s="1">
        <f>(Table2[[#This Row],[Close Price]]/Table2[[#This Row],[Day Low]])-1</f>
        <v>1.2660579300095565E-2</v>
      </c>
      <c r="AD627" s="1">
        <f>(Table2[[#This Row],[Day High]]/Table2[[#This Row],[Close Price]])-1</f>
        <v>4.1203945418883947E-3</v>
      </c>
      <c r="AE627" s="1">
        <f>(Table2[[#This Row],[Close Price]]/Table2[[#This Row],[Current Week Low]])-1</f>
        <v>8.4704513798539827E-2</v>
      </c>
      <c r="AF627" s="1">
        <f>(Table2[[#This Row],[Current Week High]]/Table2[[#This Row],[Close Price]])-1</f>
        <v>4.7694977916379333E-3</v>
      </c>
      <c r="AG627" s="1">
        <f>(Table2[[#This Row],[Close Price]]/Table2[[#This Row],[Current Month Low]])-1</f>
        <v>8.4704513798539827E-2</v>
      </c>
      <c r="AH627" s="1">
        <f>(Table2[[#This Row],[Current Month High]]/Table2[[#This Row],[Close Price]])-1</f>
        <v>4.7694977916379333E-3</v>
      </c>
      <c r="AI627">
        <v>12.307562052859501</v>
      </c>
      <c r="AJ627">
        <v>23.206244892991801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0.14000000000000001</v>
      </c>
      <c r="AM627" t="s">
        <v>3215</v>
      </c>
      <c r="AN627">
        <v>7.13</v>
      </c>
      <c r="AO627" t="s">
        <v>3215</v>
      </c>
      <c r="AP627">
        <v>-3.2427964879491997E-2</v>
      </c>
      <c r="AQ627">
        <f>(Table2[[#This Row],[Sharpe Ratio]]-AVERAGE(Table2[Sharpe Ratio]))/_xlfn.STDEV.P(Table2[Sharpe Ratio])</f>
        <v>-1.1060547241462249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621</v>
      </c>
      <c r="AT627">
        <f>_xlfn.RANK.AVG(Table2[[#This Row],[6M Return vs Nifty Z-Score]],Table2[6M Return vs Nifty Z-Score])</f>
        <v>436</v>
      </c>
      <c r="AU627">
        <f>_xlfn.RANK.AVG(Table2[[#This Row],[Sharpe Ratio Z-Score]],Table2[Sharpe Ratio Z-Score])</f>
        <v>639</v>
      </c>
      <c r="AV627">
        <f>(Table2[[#This Row],[Rank 1Y]]+Table2[[#This Row],[Rank 6M]]+Table2[[#This Row],[Rank Sharpe]])/3</f>
        <v>565.33333333333337</v>
      </c>
    </row>
    <row r="628" spans="1:48" x14ac:dyDescent="0.3">
      <c r="A628" t="s">
        <v>1884</v>
      </c>
      <c r="B628" t="s">
        <v>1885</v>
      </c>
      <c r="C628" t="s">
        <v>3165</v>
      </c>
      <c r="D628" t="s">
        <v>114</v>
      </c>
      <c r="E628">
        <v>3922.365044955</v>
      </c>
      <c r="F628">
        <v>199.57</v>
      </c>
      <c r="G628">
        <v>-34.743615254012603</v>
      </c>
      <c r="H628">
        <f>(Table2[[#This Row],[1Y Return vs Nifty]]-AVERAGE(Table2[1Y Return vs Nifty]))/_xlfn.STDEV.P(Table2[1Y Return vs Nifty])</f>
        <v>-1.0147662244247813</v>
      </c>
      <c r="I628">
        <v>2.2606630942775401</v>
      </c>
      <c r="J628">
        <f>(Table2[[#This Row],[1M Return vs Nifty]]-AVERAGE(Table2[1M Return vs Nifty]))/_xlfn.STDEV.P(Table2[1M Return vs Nifty])</f>
        <v>-0.2715735830735837</v>
      </c>
      <c r="K628">
        <v>-22.531392937</v>
      </c>
      <c r="L628">
        <f>(Table2[[#This Row],[6M Return vs Nifty]]-AVERAGE(Table2[6M Return vs Nifty]))/_xlfn.STDEV.P(Table2[6M Return vs Nifty])</f>
        <v>-0.96575488172678581</v>
      </c>
      <c r="M628">
        <v>2.4185012614894799</v>
      </c>
      <c r="N628">
        <f>(Table2[[#This Row],[1W Return vs Nifty]]-AVERAGE(Table2[1W Return vs Nifty]))/_xlfn.STDEV.P(Table2[1W Return vs Nifty])</f>
        <v>0.41099308332395545</v>
      </c>
      <c r="O628">
        <v>205.19</v>
      </c>
      <c r="P628">
        <v>212.54028872344099</v>
      </c>
      <c r="Q628">
        <v>217.15775017026499</v>
      </c>
      <c r="R628">
        <v>44.310934826519201</v>
      </c>
      <c r="S628" s="1">
        <f>(Table2[[#This Row],[Close Price]]-Table2[[#This Row],[20D EMA]])/Table2[[#This Row],[20D EMA]]</f>
        <v>-2.7389248988742163E-2</v>
      </c>
      <c r="T628" s="1">
        <f>(Table2[[#This Row],[Close Price]]-Table2[[#This Row],[50D EMA]])/Table2[[#This Row],[50D EMA]]</f>
        <v>-6.1025082827087136E-2</v>
      </c>
      <c r="U628" s="1">
        <f>(Table2[[#This Row],[Close Price]]-Table2[[#This Row],[200D EMA]])/Table2[[#This Row],[200D EMA]]</f>
        <v>-8.0990663038621111E-2</v>
      </c>
      <c r="V628">
        <v>0.37209657697748599</v>
      </c>
      <c r="W628">
        <v>197.9</v>
      </c>
      <c r="X628">
        <v>208</v>
      </c>
      <c r="Y628">
        <v>192</v>
      </c>
      <c r="Z628">
        <v>209.79</v>
      </c>
      <c r="AA628">
        <v>192</v>
      </c>
      <c r="AB628">
        <v>209.79</v>
      </c>
      <c r="AC628" s="1">
        <f>(Table2[[#This Row],[Close Price]]/Table2[[#This Row],[Day Low]])-1</f>
        <v>8.438605356240414E-3</v>
      </c>
      <c r="AD628" s="1">
        <f>(Table2[[#This Row],[Day High]]/Table2[[#This Row],[Close Price]])-1</f>
        <v>4.2240817758180116E-2</v>
      </c>
      <c r="AE628" s="1">
        <f>(Table2[[#This Row],[Close Price]]/Table2[[#This Row],[Current Week Low]])-1</f>
        <v>3.9427083333333224E-2</v>
      </c>
      <c r="AF628" s="1">
        <f>(Table2[[#This Row],[Current Week High]]/Table2[[#This Row],[Close Price]])-1</f>
        <v>5.1210101718695222E-2</v>
      </c>
      <c r="AG628" s="1">
        <f>(Table2[[#This Row],[Close Price]]/Table2[[#This Row],[Current Month Low]])-1</f>
        <v>3.9427083333333224E-2</v>
      </c>
      <c r="AH628" s="1">
        <f>(Table2[[#This Row],[Current Month High]]/Table2[[#This Row],[Close Price]])-1</f>
        <v>5.1210101718695222E-2</v>
      </c>
      <c r="AI628">
        <v>39.299493911910602</v>
      </c>
      <c r="AJ628">
        <v>19.5745955662073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</v>
      </c>
      <c r="AM628" t="s">
        <v>3216</v>
      </c>
      <c r="AN628">
        <v>1.1599999999999999</v>
      </c>
      <c r="AO628" t="s">
        <v>3215</v>
      </c>
      <c r="AP628">
        <v>5.4624941219229999E-2</v>
      </c>
      <c r="AQ628">
        <f>(Table2[[#This Row],[Sharpe Ratio]]-AVERAGE(Table2[Sharpe Ratio]))/_xlfn.STDEV.P(Table2[Sharpe Ratio])</f>
        <v>-6.6488502640317151E-2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666</v>
      </c>
      <c r="AT628">
        <f>_xlfn.RANK.AVG(Table2[[#This Row],[6M Return vs Nifty Z-Score]],Table2[6M Return vs Nifty Z-Score])</f>
        <v>658</v>
      </c>
      <c r="AU628">
        <f>_xlfn.RANK.AVG(Table2[[#This Row],[Sharpe Ratio Z-Score]],Table2[Sharpe Ratio Z-Score])</f>
        <v>372</v>
      </c>
      <c r="AV628">
        <f>(Table2[[#This Row],[Rank 1Y]]+Table2[[#This Row],[Rank 6M]]+Table2[[#This Row],[Rank Sharpe]])/3</f>
        <v>565.33333333333337</v>
      </c>
    </row>
    <row r="629" spans="1:48" x14ac:dyDescent="0.3">
      <c r="A629" t="s">
        <v>1428</v>
      </c>
      <c r="B629" t="s">
        <v>1429</v>
      </c>
      <c r="C629" t="s">
        <v>3168</v>
      </c>
      <c r="D629" t="s">
        <v>243</v>
      </c>
      <c r="E629">
        <v>7453.5738353249999</v>
      </c>
      <c r="F629">
        <v>369.75</v>
      </c>
      <c r="G629">
        <v>-32.527009559781099</v>
      </c>
      <c r="H629">
        <f>(Table2[[#This Row],[1Y Return vs Nifty]]-AVERAGE(Table2[1Y Return vs Nifty]))/_xlfn.STDEV.P(Table2[1Y Return vs Nifty])</f>
        <v>-0.97433382765173893</v>
      </c>
      <c r="I629">
        <v>2.6081968164128599</v>
      </c>
      <c r="J629">
        <f>(Table2[[#This Row],[1M Return vs Nifty]]-AVERAGE(Table2[1M Return vs Nifty]))/_xlfn.STDEV.P(Table2[1M Return vs Nifty])</f>
        <v>-0.23780472800334312</v>
      </c>
      <c r="K629">
        <v>-19.393542300794099</v>
      </c>
      <c r="L629">
        <f>(Table2[[#This Row],[6M Return vs Nifty]]-AVERAGE(Table2[6M Return vs Nifty]))/_xlfn.STDEV.P(Table2[6M Return vs Nifty])</f>
        <v>-0.86251010494093716</v>
      </c>
      <c r="M629">
        <v>-0.33676252850116001</v>
      </c>
      <c r="N629">
        <f>(Table2[[#This Row],[1W Return vs Nifty]]-AVERAGE(Table2[1W Return vs Nifty]))/_xlfn.STDEV.P(Table2[1W Return vs Nifty])</f>
        <v>-0.2975697554833629</v>
      </c>
      <c r="O629">
        <v>377.38</v>
      </c>
      <c r="P629">
        <v>390.37594954957802</v>
      </c>
      <c r="Q629">
        <v>402.19263347758499</v>
      </c>
      <c r="R629">
        <v>42.210978344695803</v>
      </c>
      <c r="S629" s="1">
        <f>(Table2[[#This Row],[Close Price]]-Table2[[#This Row],[20D EMA]])/Table2[[#This Row],[20D EMA]]</f>
        <v>-2.02183475541894E-2</v>
      </c>
      <c r="T629" s="1">
        <f>(Table2[[#This Row],[Close Price]]-Table2[[#This Row],[50D EMA]])/Table2[[#This Row],[50D EMA]]</f>
        <v>-5.2836117525622603E-2</v>
      </c>
      <c r="U629" s="1">
        <f>(Table2[[#This Row],[Close Price]]-Table2[[#This Row],[200D EMA]])/Table2[[#This Row],[200D EMA]]</f>
        <v>-8.0664414952277053E-2</v>
      </c>
      <c r="V629">
        <v>0.58393862626034398</v>
      </c>
      <c r="W629">
        <v>368.05</v>
      </c>
      <c r="X629">
        <v>382.45</v>
      </c>
      <c r="Y629">
        <v>365.1</v>
      </c>
      <c r="Z629">
        <v>382.8</v>
      </c>
      <c r="AA629">
        <v>365.1</v>
      </c>
      <c r="AB629">
        <v>383.5</v>
      </c>
      <c r="AC629" s="1">
        <f>(Table2[[#This Row],[Close Price]]/Table2[[#This Row],[Day Low]])-1</f>
        <v>4.6189376443417363E-3</v>
      </c>
      <c r="AD629" s="1">
        <f>(Table2[[#This Row],[Day High]]/Table2[[#This Row],[Close Price]])-1</f>
        <v>3.434753211629471E-2</v>
      </c>
      <c r="AE629" s="1">
        <f>(Table2[[#This Row],[Close Price]]/Table2[[#This Row],[Current Week Low]])-1</f>
        <v>1.2736236647493682E-2</v>
      </c>
      <c r="AF629" s="1">
        <f>(Table2[[#This Row],[Current Week High]]/Table2[[#This Row],[Close Price]])-1</f>
        <v>3.529411764705892E-2</v>
      </c>
      <c r="AG629" s="1">
        <f>(Table2[[#This Row],[Close Price]]/Table2[[#This Row],[Current Month Low]])-1</f>
        <v>1.2736236647493682E-2</v>
      </c>
      <c r="AH629" s="1">
        <f>(Table2[[#This Row],[Current Month High]]/Table2[[#This Row],[Close Price]])-1</f>
        <v>3.7187288708586896E-2</v>
      </c>
      <c r="AI629">
        <v>36.578769438809999</v>
      </c>
      <c r="AJ629">
        <v>6.32638389647735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-0.11</v>
      </c>
      <c r="AM629" t="s">
        <v>3216</v>
      </c>
      <c r="AN629">
        <v>0.79</v>
      </c>
      <c r="AO629" t="s">
        <v>3215</v>
      </c>
      <c r="AP629">
        <v>3.7340391592950002E-2</v>
      </c>
      <c r="AQ629">
        <f>(Table2[[#This Row],[Sharpe Ratio]]-AVERAGE(Table2[Sharpe Ratio]))/_xlfn.STDEV.P(Table2[Sharpe Ratio])</f>
        <v>-0.27289670600398447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654</v>
      </c>
      <c r="AT629">
        <f>_xlfn.RANK.AVG(Table2[[#This Row],[6M Return vs Nifty Z-Score]],Table2[6M Return vs Nifty Z-Score])</f>
        <v>630</v>
      </c>
      <c r="AU629">
        <f>_xlfn.RANK.AVG(Table2[[#This Row],[Sharpe Ratio Z-Score]],Table2[Sharpe Ratio Z-Score])</f>
        <v>416</v>
      </c>
      <c r="AV629">
        <f>(Table2[[#This Row],[Rank 1Y]]+Table2[[#This Row],[Rank 6M]]+Table2[[#This Row],[Rank Sharpe]])/3</f>
        <v>566.66666666666663</v>
      </c>
    </row>
    <row r="630" spans="1:48" x14ac:dyDescent="0.3">
      <c r="A630" t="s">
        <v>631</v>
      </c>
      <c r="B630" t="s">
        <v>632</v>
      </c>
      <c r="C630" t="s">
        <v>3160</v>
      </c>
      <c r="D630" t="s">
        <v>51</v>
      </c>
      <c r="E630">
        <v>29286.266280479998</v>
      </c>
      <c r="F630">
        <v>1777.6</v>
      </c>
      <c r="G630">
        <v>-14.819467863622799</v>
      </c>
      <c r="H630">
        <f>(Table2[[#This Row],[1Y Return vs Nifty]]-AVERAGE(Table2[1Y Return vs Nifty]))/_xlfn.STDEV.P(Table2[1Y Return vs Nifty])</f>
        <v>-0.65133621305683231</v>
      </c>
      <c r="I630">
        <v>9.2961551323340892</v>
      </c>
      <c r="J630">
        <f>(Table2[[#This Row],[1M Return vs Nifty]]-AVERAGE(Table2[1M Return vs Nifty]))/_xlfn.STDEV.P(Table2[1M Return vs Nifty])</f>
        <v>0.41204500081870388</v>
      </c>
      <c r="K630">
        <v>-4.7372967812715903</v>
      </c>
      <c r="L630">
        <f>(Table2[[#This Row],[6M Return vs Nifty]]-AVERAGE(Table2[6M Return vs Nifty]))/_xlfn.STDEV.P(Table2[6M Return vs Nifty])</f>
        <v>-0.38027529754699946</v>
      </c>
      <c r="M630">
        <v>9.4526117992403798</v>
      </c>
      <c r="N630">
        <f>(Table2[[#This Row],[1W Return vs Nifty]]-AVERAGE(Table2[1W Return vs Nifty]))/_xlfn.STDEV.P(Table2[1W Return vs Nifty])</f>
        <v>2.2199339728386334</v>
      </c>
      <c r="O630">
        <v>1715.12</v>
      </c>
      <c r="P630">
        <v>1757.45224915421</v>
      </c>
      <c r="Q630">
        <v>1802.77253646345</v>
      </c>
      <c r="R630">
        <v>60.445784588171101</v>
      </c>
      <c r="S630" s="1">
        <f>(Table2[[#This Row],[Close Price]]-Table2[[#This Row],[20D EMA]])/Table2[[#This Row],[20D EMA]]</f>
        <v>3.6428937916880462E-2</v>
      </c>
      <c r="T630" s="1">
        <f>(Table2[[#This Row],[Close Price]]-Table2[[#This Row],[50D EMA]])/Table2[[#This Row],[50D EMA]]</f>
        <v>1.146418109253677E-2</v>
      </c>
      <c r="U630" s="1">
        <f>(Table2[[#This Row],[Close Price]]-Table2[[#This Row],[200D EMA]])/Table2[[#This Row],[200D EMA]]</f>
        <v>-1.3963234936356305E-2</v>
      </c>
      <c r="V630">
        <v>1.86778581547282</v>
      </c>
      <c r="W630">
        <v>1775</v>
      </c>
      <c r="X630">
        <v>1828.3</v>
      </c>
      <c r="Y630">
        <v>1600</v>
      </c>
      <c r="Z630">
        <v>1871.7</v>
      </c>
      <c r="AA630">
        <v>1600</v>
      </c>
      <c r="AB630">
        <v>1871.7</v>
      </c>
      <c r="AC630" s="1">
        <f>(Table2[[#This Row],[Close Price]]/Table2[[#This Row],[Day Low]])-1</f>
        <v>1.4647887323944175E-3</v>
      </c>
      <c r="AD630" s="1">
        <f>(Table2[[#This Row],[Day High]]/Table2[[#This Row],[Close Price]])-1</f>
        <v>2.8521602160216153E-2</v>
      </c>
      <c r="AE630" s="1">
        <f>(Table2[[#This Row],[Close Price]]/Table2[[#This Row],[Current Week Low]])-1</f>
        <v>0.11099999999999999</v>
      </c>
      <c r="AF630" s="1">
        <f>(Table2[[#This Row],[Current Week High]]/Table2[[#This Row],[Close Price]])-1</f>
        <v>5.293654365436562E-2</v>
      </c>
      <c r="AG630" s="1">
        <f>(Table2[[#This Row],[Close Price]]/Table2[[#This Row],[Current Month Low]])-1</f>
        <v>0.11099999999999999</v>
      </c>
      <c r="AH630" s="1">
        <f>(Table2[[#This Row],[Current Month High]]/Table2[[#This Row],[Close Price]])-1</f>
        <v>5.293654365436562E-2</v>
      </c>
      <c r="AI630">
        <v>24.940931593159299</v>
      </c>
      <c r="AJ630">
        <v>12.1019108280254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-0.06</v>
      </c>
      <c r="AM630" t="s">
        <v>3216</v>
      </c>
      <c r="AN630">
        <v>10.59</v>
      </c>
      <c r="AO630" t="s">
        <v>3215</v>
      </c>
      <c r="AP630">
        <v>-9.2954755067996997E-2</v>
      </c>
      <c r="AQ630">
        <f>(Table2[[#This Row],[Sharpe Ratio]]-AVERAGE(Table2[Sharpe Ratio]))/_xlfn.STDEV.P(Table2[Sharpe Ratio])</f>
        <v>-1.8288520366769403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553</v>
      </c>
      <c r="AT630">
        <f>_xlfn.RANK.AVG(Table2[[#This Row],[6M Return vs Nifty Z-Score]],Table2[6M Return vs Nifty Z-Score])</f>
        <v>437</v>
      </c>
      <c r="AU630">
        <f>_xlfn.RANK.AVG(Table2[[#This Row],[Sharpe Ratio Z-Score]],Table2[Sharpe Ratio Z-Score])</f>
        <v>712</v>
      </c>
      <c r="AV630">
        <f>(Table2[[#This Row],[Rank 1Y]]+Table2[[#This Row],[Rank 6M]]+Table2[[#This Row],[Rank Sharpe]])/3</f>
        <v>567.33333333333337</v>
      </c>
    </row>
    <row r="631" spans="1:48" x14ac:dyDescent="0.3">
      <c r="A631" t="s">
        <v>988</v>
      </c>
      <c r="B631" t="s">
        <v>989</v>
      </c>
      <c r="C631" t="s">
        <v>3174</v>
      </c>
      <c r="D631" t="s">
        <v>990</v>
      </c>
      <c r="E631">
        <v>14406.92038912</v>
      </c>
      <c r="F631">
        <v>1467.2</v>
      </c>
      <c r="G631">
        <v>-36.408825771552799</v>
      </c>
      <c r="H631">
        <f>(Table2[[#This Row],[1Y Return vs Nifty]]-AVERAGE(Table2[1Y Return vs Nifty]))/_xlfn.STDEV.P(Table2[1Y Return vs Nifty])</f>
        <v>-1.0451407978236693</v>
      </c>
      <c r="I631">
        <v>0.23601254989689899</v>
      </c>
      <c r="J631">
        <f>(Table2[[#This Row],[1M Return vs Nifty]]-AVERAGE(Table2[1M Return vs Nifty]))/_xlfn.STDEV.P(Table2[1M Return vs Nifty])</f>
        <v>-0.46830306987271553</v>
      </c>
      <c r="K631">
        <v>2.5106696892677398</v>
      </c>
      <c r="L631">
        <f>(Table2[[#This Row],[6M Return vs Nifty]]-AVERAGE(Table2[6M Return vs Nifty]))/_xlfn.STDEV.P(Table2[6M Return vs Nifty])</f>
        <v>-0.14179527820899618</v>
      </c>
      <c r="M631">
        <v>-3.24089354264067</v>
      </c>
      <c r="N631">
        <f>(Table2[[#This Row],[1W Return vs Nifty]]-AVERAGE(Table2[1W Return vs Nifty]))/_xlfn.STDEV.P(Table2[1W Return vs Nifty])</f>
        <v>-1.0444163271700828</v>
      </c>
      <c r="O631">
        <v>1541.71</v>
      </c>
      <c r="P631">
        <v>1557.12233301982</v>
      </c>
      <c r="Q631">
        <v>1514.5111084026901</v>
      </c>
      <c r="R631">
        <v>29.573291587887699</v>
      </c>
      <c r="S631" s="1">
        <f>(Table2[[#This Row],[Close Price]]-Table2[[#This Row],[20D EMA]])/Table2[[#This Row],[20D EMA]]</f>
        <v>-4.8329452361339023E-2</v>
      </c>
      <c r="T631" s="1">
        <f>(Table2[[#This Row],[Close Price]]-Table2[[#This Row],[50D EMA]])/Table2[[#This Row],[50D EMA]]</f>
        <v>-5.7749048429244595E-2</v>
      </c>
      <c r="U631" s="1">
        <f>(Table2[[#This Row],[Close Price]]-Table2[[#This Row],[200D EMA]])/Table2[[#This Row],[200D EMA]]</f>
        <v>-3.123853508911377E-2</v>
      </c>
      <c r="V631">
        <v>0.929489390827407</v>
      </c>
      <c r="W631">
        <v>1463.7</v>
      </c>
      <c r="X631">
        <v>1500</v>
      </c>
      <c r="Y631">
        <v>1441</v>
      </c>
      <c r="Z631">
        <v>1578</v>
      </c>
      <c r="AA631">
        <v>1441</v>
      </c>
      <c r="AB631">
        <v>1588</v>
      </c>
      <c r="AC631" s="1">
        <f>(Table2[[#This Row],[Close Price]]/Table2[[#This Row],[Day Low]])-1</f>
        <v>2.3912003825921069E-3</v>
      </c>
      <c r="AD631" s="1">
        <f>(Table2[[#This Row],[Day High]]/Table2[[#This Row],[Close Price]])-1</f>
        <v>2.235550708833145E-2</v>
      </c>
      <c r="AE631" s="1">
        <f>(Table2[[#This Row],[Close Price]]/Table2[[#This Row],[Current Week Low]])-1</f>
        <v>1.8181818181818299E-2</v>
      </c>
      <c r="AF631" s="1">
        <f>(Table2[[#This Row],[Current Week High]]/Table2[[#This Row],[Close Price]])-1</f>
        <v>7.5517993456924781E-2</v>
      </c>
      <c r="AG631" s="1">
        <f>(Table2[[#This Row],[Close Price]]/Table2[[#This Row],[Current Month Low]])-1</f>
        <v>1.8181818181818299E-2</v>
      </c>
      <c r="AH631" s="1">
        <f>(Table2[[#This Row],[Current Month High]]/Table2[[#This Row],[Close Price]])-1</f>
        <v>8.2333696837513681E-2</v>
      </c>
      <c r="AI631">
        <v>24.7546346782987</v>
      </c>
      <c r="AJ631">
        <v>21.840225876100298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0.04</v>
      </c>
      <c r="AM631" t="s">
        <v>3215</v>
      </c>
      <c r="AN631">
        <v>-4.1399999999999997</v>
      </c>
      <c r="AO631" t="s">
        <v>3216</v>
      </c>
      <c r="AP631">
        <v>-5.2183450937000997E-2</v>
      </c>
      <c r="AQ631">
        <f>(Table2[[#This Row],[Sharpe Ratio]]-AVERAGE(Table2[Sharpe Ratio]))/_xlfn.STDEV.P(Table2[Sharpe Ratio])</f>
        <v>-1.3419702945181917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674</v>
      </c>
      <c r="AT631">
        <f>_xlfn.RANK.AVG(Table2[[#This Row],[6M Return vs Nifty Z-Score]],Table2[6M Return vs Nifty Z-Score])</f>
        <v>359</v>
      </c>
      <c r="AU631">
        <f>_xlfn.RANK.AVG(Table2[[#This Row],[Sharpe Ratio Z-Score]],Table2[Sharpe Ratio Z-Score])</f>
        <v>673</v>
      </c>
      <c r="AV631">
        <f>(Table2[[#This Row],[Rank 1Y]]+Table2[[#This Row],[Rank 6M]]+Table2[[#This Row],[Rank Sharpe]])/3</f>
        <v>568.66666666666663</v>
      </c>
    </row>
    <row r="632" spans="1:48" x14ac:dyDescent="0.3">
      <c r="A632" t="s">
        <v>614</v>
      </c>
      <c r="B632" t="s">
        <v>615</v>
      </c>
      <c r="C632" t="s">
        <v>3154</v>
      </c>
      <c r="D632" t="s">
        <v>191</v>
      </c>
      <c r="E632">
        <v>30964.535388</v>
      </c>
      <c r="F632">
        <v>442.35</v>
      </c>
      <c r="G632">
        <v>-12.4640144737604</v>
      </c>
      <c r="H632">
        <f>(Table2[[#This Row],[1Y Return vs Nifty]]-AVERAGE(Table2[1Y Return vs Nifty]))/_xlfn.STDEV.P(Table2[1Y Return vs Nifty])</f>
        <v>-0.60837113979767399</v>
      </c>
      <c r="I632">
        <v>-15.450400964336399</v>
      </c>
      <c r="J632">
        <f>(Table2[[#This Row],[1M Return vs Nifty]]-AVERAGE(Table2[1M Return vs Nifty]))/_xlfn.STDEV.P(Table2[1M Return vs Nifty])</f>
        <v>-1.9925068831871324</v>
      </c>
      <c r="K632">
        <v>-10.237190009468399</v>
      </c>
      <c r="L632">
        <f>(Table2[[#This Row],[6M Return vs Nifty]]-AVERAGE(Table2[6M Return vs Nifty]))/_xlfn.STDEV.P(Table2[6M Return vs Nifty])</f>
        <v>-0.56123841992741097</v>
      </c>
      <c r="M632">
        <v>4.0026290246190603</v>
      </c>
      <c r="N632">
        <f>(Table2[[#This Row],[1W Return vs Nifty]]-AVERAGE(Table2[1W Return vs Nifty]))/_xlfn.STDEV.P(Table2[1W Return vs Nifty])</f>
        <v>0.81837841933216238</v>
      </c>
      <c r="O632">
        <v>448.48</v>
      </c>
      <c r="P632">
        <v>483.40941258095</v>
      </c>
      <c r="Q632">
        <v>484.30172346289999</v>
      </c>
      <c r="R632">
        <v>54.553504541819201</v>
      </c>
      <c r="S632" s="1">
        <f>(Table2[[#This Row],[Close Price]]-Table2[[#This Row],[20D EMA]])/Table2[[#This Row],[20D EMA]]</f>
        <v>-1.3668391009632526E-2</v>
      </c>
      <c r="T632" s="1">
        <f>(Table2[[#This Row],[Close Price]]-Table2[[#This Row],[50D EMA]])/Table2[[#This Row],[50D EMA]]</f>
        <v>-8.4937139228902211E-2</v>
      </c>
      <c r="U632" s="1">
        <f>(Table2[[#This Row],[Close Price]]-Table2[[#This Row],[200D EMA]])/Table2[[#This Row],[200D EMA]]</f>
        <v>-8.6623114125906439E-2</v>
      </c>
      <c r="V632">
        <v>0.90556000696688599</v>
      </c>
      <c r="W632">
        <v>433.55</v>
      </c>
      <c r="X632">
        <v>445.2</v>
      </c>
      <c r="Y632">
        <v>409.35</v>
      </c>
      <c r="Z632">
        <v>445.2</v>
      </c>
      <c r="AA632">
        <v>409.35</v>
      </c>
      <c r="AB632">
        <v>445.2</v>
      </c>
      <c r="AC632" s="1">
        <f>(Table2[[#This Row],[Close Price]]/Table2[[#This Row],[Day Low]])-1</f>
        <v>2.0297543535924278E-2</v>
      </c>
      <c r="AD632" s="1">
        <f>(Table2[[#This Row],[Day High]]/Table2[[#This Row],[Close Price]])-1</f>
        <v>6.4428619871141901E-3</v>
      </c>
      <c r="AE632" s="1">
        <f>(Table2[[#This Row],[Close Price]]/Table2[[#This Row],[Current Week Low]])-1</f>
        <v>8.0615610113594638E-2</v>
      </c>
      <c r="AF632" s="1">
        <f>(Table2[[#This Row],[Current Week High]]/Table2[[#This Row],[Close Price]])-1</f>
        <v>6.4428619871141901E-3</v>
      </c>
      <c r="AG632" s="1">
        <f>(Table2[[#This Row],[Close Price]]/Table2[[#This Row],[Current Month Low]])-1</f>
        <v>8.0615610113594638E-2</v>
      </c>
      <c r="AH632" s="1">
        <f>(Table2[[#This Row],[Current Month High]]/Table2[[#This Row],[Close Price]])-1</f>
        <v>6.4428619871141901E-3</v>
      </c>
      <c r="AI632">
        <v>28.9363626087939</v>
      </c>
      <c r="AJ632">
        <v>15.6017248137985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-0.08</v>
      </c>
      <c r="AM632" t="s">
        <v>3216</v>
      </c>
      <c r="AN632">
        <v>2.12</v>
      </c>
      <c r="AO632" t="s">
        <v>3215</v>
      </c>
      <c r="AP632">
        <v>-4.0304584177772003E-2</v>
      </c>
      <c r="AQ632">
        <f>(Table2[[#This Row],[Sharpe Ratio]]-AVERAGE(Table2[Sharpe Ratio]))/_xlfn.STDEV.P(Table2[Sharpe Ratio])</f>
        <v>-1.2001155399088552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535</v>
      </c>
      <c r="AT632">
        <f>_xlfn.RANK.AVG(Table2[[#This Row],[6M Return vs Nifty Z-Score]],Table2[6M Return vs Nifty Z-Score])</f>
        <v>517</v>
      </c>
      <c r="AU632">
        <f>_xlfn.RANK.AVG(Table2[[#This Row],[Sharpe Ratio Z-Score]],Table2[Sharpe Ratio Z-Score])</f>
        <v>655</v>
      </c>
      <c r="AV632">
        <f>(Table2[[#This Row],[Rank 1Y]]+Table2[[#This Row],[Rank 6M]]+Table2[[#This Row],[Rank Sharpe]])/3</f>
        <v>569</v>
      </c>
    </row>
    <row r="633" spans="1:48" x14ac:dyDescent="0.3">
      <c r="A633" t="s">
        <v>220</v>
      </c>
      <c r="B633" t="s">
        <v>221</v>
      </c>
      <c r="C633" t="s">
        <v>3161</v>
      </c>
      <c r="D633" t="s">
        <v>222</v>
      </c>
      <c r="E633">
        <v>112470.08735725</v>
      </c>
      <c r="F633">
        <v>936.25</v>
      </c>
      <c r="G633">
        <v>-0.67279611764401104</v>
      </c>
      <c r="H633">
        <f>(Table2[[#This Row],[1Y Return vs Nifty]]-AVERAGE(Table2[1Y Return vs Nifty]))/_xlfn.STDEV.P(Table2[1Y Return vs Nifty])</f>
        <v>-0.39329129034462768</v>
      </c>
      <c r="I633">
        <v>7.0301770624044897</v>
      </c>
      <c r="J633">
        <f>(Table2[[#This Row],[1M Return vs Nifty]]-AVERAGE(Table2[1M Return vs Nifty]))/_xlfn.STDEV.P(Table2[1M Return vs Nifty])</f>
        <v>0.19186641047747197</v>
      </c>
      <c r="K633">
        <v>-16.4415213723601</v>
      </c>
      <c r="L633">
        <f>(Table2[[#This Row],[6M Return vs Nifty]]-AVERAGE(Table2[6M Return vs Nifty]))/_xlfn.STDEV.P(Table2[6M Return vs Nifty])</f>
        <v>-0.76537968760792952</v>
      </c>
      <c r="M633">
        <v>-1.24537098385782</v>
      </c>
      <c r="N633">
        <f>(Table2[[#This Row],[1W Return vs Nifty]]-AVERAGE(Table2[1W Return vs Nifty]))/_xlfn.STDEV.P(Table2[1W Return vs Nifty])</f>
        <v>-0.53123383833113791</v>
      </c>
      <c r="O633">
        <v>983.71</v>
      </c>
      <c r="P633">
        <v>1000.3344748492</v>
      </c>
      <c r="Q633">
        <v>1034.49351061005</v>
      </c>
      <c r="R633">
        <v>40.8867056216856</v>
      </c>
      <c r="S633" s="1">
        <f>(Table2[[#This Row],[Close Price]]-Table2[[#This Row],[20D EMA]])/Table2[[#This Row],[20D EMA]]</f>
        <v>-4.8245926136767987E-2</v>
      </c>
      <c r="T633" s="1">
        <f>(Table2[[#This Row],[Close Price]]-Table2[[#This Row],[50D EMA]])/Table2[[#This Row],[50D EMA]]</f>
        <v>-6.4063047371091239E-2</v>
      </c>
      <c r="U633" s="1">
        <f>(Table2[[#This Row],[Close Price]]-Table2[[#This Row],[200D EMA]])/Table2[[#This Row],[200D EMA]]</f>
        <v>-9.4967739867323944E-2</v>
      </c>
      <c r="V633">
        <v>1.10506488959375</v>
      </c>
      <c r="W633">
        <v>934</v>
      </c>
      <c r="X633">
        <v>973.85</v>
      </c>
      <c r="Y633">
        <v>934</v>
      </c>
      <c r="Z633">
        <v>1090.95</v>
      </c>
      <c r="AA633">
        <v>934</v>
      </c>
      <c r="AB633">
        <v>1090.95</v>
      </c>
      <c r="AC633" s="1">
        <f>(Table2[[#This Row],[Close Price]]/Table2[[#This Row],[Day Low]])-1</f>
        <v>2.4089935760172043E-3</v>
      </c>
      <c r="AD633" s="1">
        <f>(Table2[[#This Row],[Day High]]/Table2[[#This Row],[Close Price]])-1</f>
        <v>4.0160213618157581E-2</v>
      </c>
      <c r="AE633" s="1">
        <f>(Table2[[#This Row],[Close Price]]/Table2[[#This Row],[Current Week Low]])-1</f>
        <v>2.4089935760172043E-3</v>
      </c>
      <c r="AF633" s="1">
        <f>(Table2[[#This Row],[Current Week High]]/Table2[[#This Row],[Close Price]])-1</f>
        <v>0.16523364485981307</v>
      </c>
      <c r="AG633" s="1">
        <f>(Table2[[#This Row],[Close Price]]/Table2[[#This Row],[Current Month Low]])-1</f>
        <v>2.4089935760172043E-3</v>
      </c>
      <c r="AH633" s="1">
        <f>(Table2[[#This Row],[Current Month High]]/Table2[[#This Row],[Close Price]])-1</f>
        <v>0.16523364485981307</v>
      </c>
      <c r="AI633">
        <v>43.978638184245597</v>
      </c>
      <c r="AJ633">
        <v>30.0347222222222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-0.02</v>
      </c>
      <c r="AM633" t="s">
        <v>3216</v>
      </c>
      <c r="AN633">
        <v>-4.62</v>
      </c>
      <c r="AO633" t="s">
        <v>3216</v>
      </c>
      <c r="AP633">
        <v>-4.210339203414E-2</v>
      </c>
      <c r="AQ633">
        <f>(Table2[[#This Row],[Sharpe Ratio]]-AVERAGE(Table2[Sharpe Ratio]))/_xlfn.STDEV.P(Table2[Sharpe Ratio])</f>
        <v>-1.221596498675918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453</v>
      </c>
      <c r="AT633">
        <f>_xlfn.RANK.AVG(Table2[[#This Row],[6M Return vs Nifty Z-Score]],Table2[6M Return vs Nifty Z-Score])</f>
        <v>597</v>
      </c>
      <c r="AU633">
        <f>_xlfn.RANK.AVG(Table2[[#This Row],[Sharpe Ratio Z-Score]],Table2[Sharpe Ratio Z-Score])</f>
        <v>658</v>
      </c>
      <c r="AV633">
        <f>(Table2[[#This Row],[Rank 1Y]]+Table2[[#This Row],[Rank 6M]]+Table2[[#This Row],[Rank Sharpe]])/3</f>
        <v>569.33333333333337</v>
      </c>
    </row>
    <row r="634" spans="1:48" x14ac:dyDescent="0.3">
      <c r="A634" t="s">
        <v>1131</v>
      </c>
      <c r="B634" t="s">
        <v>1132</v>
      </c>
      <c r="C634" t="s">
        <v>582</v>
      </c>
      <c r="D634" t="s">
        <v>582</v>
      </c>
      <c r="E634">
        <v>10849.050276185</v>
      </c>
      <c r="F634">
        <v>21.85</v>
      </c>
      <c r="G634">
        <v>-10.984340038781101</v>
      </c>
      <c r="H634">
        <f>(Table2[[#This Row],[1Y Return vs Nifty]]-AVERAGE(Table2[1Y Return vs Nifty]))/_xlfn.STDEV.P(Table2[1Y Return vs Nifty])</f>
        <v>-0.58138087084469636</v>
      </c>
      <c r="I634">
        <v>-4.6479252117052399</v>
      </c>
      <c r="J634">
        <f>(Table2[[#This Row],[1M Return vs Nifty]]-AVERAGE(Table2[1M Return vs Nifty]))/_xlfn.STDEV.P(Table2[1M Return vs Nifty])</f>
        <v>-0.9428612952739347</v>
      </c>
      <c r="K634">
        <v>-24.8788072743701</v>
      </c>
      <c r="L634">
        <f>(Table2[[#This Row],[6M Return vs Nifty]]-AVERAGE(Table2[6M Return vs Nifty]))/_xlfn.STDEV.P(Table2[6M Return vs Nifty])</f>
        <v>-1.0429919134991847</v>
      </c>
      <c r="M634">
        <v>-0.66985837683152005</v>
      </c>
      <c r="N634">
        <f>(Table2[[#This Row],[1W Return vs Nifty]]-AVERAGE(Table2[1W Return vs Nifty]))/_xlfn.STDEV.P(Table2[1W Return vs Nifty])</f>
        <v>-0.38323100532278159</v>
      </c>
      <c r="O634">
        <v>22.74</v>
      </c>
      <c r="P634">
        <v>24.065667362621799</v>
      </c>
      <c r="Q634">
        <v>25.155527195045199</v>
      </c>
      <c r="R634">
        <v>39.292373658573602</v>
      </c>
      <c r="S634" s="1">
        <f>(Table2[[#This Row],[Close Price]]-Table2[[#This Row],[20D EMA]])/Table2[[#This Row],[20D EMA]]</f>
        <v>-3.9138082673702598E-2</v>
      </c>
      <c r="T634" s="1">
        <f>(Table2[[#This Row],[Close Price]]-Table2[[#This Row],[50D EMA]])/Table2[[#This Row],[50D EMA]]</f>
        <v>-9.2067563688805795E-2</v>
      </c>
      <c r="U634" s="1">
        <f>(Table2[[#This Row],[Close Price]]-Table2[[#This Row],[200D EMA]])/Table2[[#This Row],[200D EMA]]</f>
        <v>-0.1314036143792795</v>
      </c>
      <c r="V634">
        <v>0.30463045479030898</v>
      </c>
      <c r="W634">
        <v>21.7</v>
      </c>
      <c r="X634">
        <v>22.64</v>
      </c>
      <c r="Y634">
        <v>21.7</v>
      </c>
      <c r="Z634">
        <v>23.05</v>
      </c>
      <c r="AA634">
        <v>21.7</v>
      </c>
      <c r="AB634">
        <v>23.1</v>
      </c>
      <c r="AC634" s="1">
        <f>(Table2[[#This Row],[Close Price]]/Table2[[#This Row],[Day Low]])-1</f>
        <v>6.9124423963133896E-3</v>
      </c>
      <c r="AD634" s="1">
        <f>(Table2[[#This Row],[Day High]]/Table2[[#This Row],[Close Price]])-1</f>
        <v>3.6155606407322516E-2</v>
      </c>
      <c r="AE634" s="1">
        <f>(Table2[[#This Row],[Close Price]]/Table2[[#This Row],[Current Week Low]])-1</f>
        <v>6.9124423963133896E-3</v>
      </c>
      <c r="AF634" s="1">
        <f>(Table2[[#This Row],[Current Week High]]/Table2[[#This Row],[Close Price]])-1</f>
        <v>5.4919908466819267E-2</v>
      </c>
      <c r="AG634" s="1">
        <f>(Table2[[#This Row],[Close Price]]/Table2[[#This Row],[Current Month Low]])-1</f>
        <v>6.9124423963133896E-3</v>
      </c>
      <c r="AH634" s="1">
        <f>(Table2[[#This Row],[Current Month High]]/Table2[[#This Row],[Close Price]])-1</f>
        <v>5.720823798626995E-2</v>
      </c>
      <c r="AI634">
        <v>78.718535469107493</v>
      </c>
      <c r="AJ634">
        <v>18.108108108108102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-0.22</v>
      </c>
      <c r="AM634" t="s">
        <v>3216</v>
      </c>
      <c r="AN634">
        <v>0.23</v>
      </c>
      <c r="AO634" t="s">
        <v>3215</v>
      </c>
      <c r="AP634">
        <v>1.6936084537409999E-3</v>
      </c>
      <c r="AQ634">
        <f>(Table2[[#This Row],[Sharpe Ratio]]-AVERAGE(Table2[Sharpe Ratio]))/_xlfn.STDEV.P(Table2[Sharpe Ratio])</f>
        <v>-0.6985825712735878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527</v>
      </c>
      <c r="AT634">
        <f>_xlfn.RANK.AVG(Table2[[#This Row],[6M Return vs Nifty Z-Score]],Table2[6M Return vs Nifty Z-Score])</f>
        <v>677</v>
      </c>
      <c r="AU634">
        <f>_xlfn.RANK.AVG(Table2[[#This Row],[Sharpe Ratio Z-Score]],Table2[Sharpe Ratio Z-Score])</f>
        <v>513</v>
      </c>
      <c r="AV634">
        <f>(Table2[[#This Row],[Rank 1Y]]+Table2[[#This Row],[Rank 6M]]+Table2[[#This Row],[Rank Sharpe]])/3</f>
        <v>572.33333333333337</v>
      </c>
    </row>
    <row r="635" spans="1:48" x14ac:dyDescent="0.3">
      <c r="A635" t="s">
        <v>326</v>
      </c>
      <c r="B635" t="s">
        <v>327</v>
      </c>
      <c r="C635" t="s">
        <v>3154</v>
      </c>
      <c r="D635" t="s">
        <v>191</v>
      </c>
      <c r="E635">
        <v>78372.466514579995</v>
      </c>
      <c r="F635">
        <v>712.6</v>
      </c>
      <c r="G635">
        <v>7.0975591361650796</v>
      </c>
      <c r="H635">
        <f>(Table2[[#This Row],[1Y Return vs Nifty]]-AVERAGE(Table2[1Y Return vs Nifty]))/_xlfn.STDEV.P(Table2[1Y Return vs Nifty])</f>
        <v>-0.25155472100028753</v>
      </c>
      <c r="I635">
        <v>1.8113049482506101</v>
      </c>
      <c r="J635">
        <f>(Table2[[#This Row],[1M Return vs Nifty]]-AVERAGE(Table2[1M Return vs Nifty]))/_xlfn.STDEV.P(Table2[1M Return vs Nifty])</f>
        <v>-0.31523642538592467</v>
      </c>
      <c r="K635">
        <v>-28.7089829593986</v>
      </c>
      <c r="L635">
        <f>(Table2[[#This Row],[6M Return vs Nifty]]-AVERAGE(Table2[6M Return vs Nifty]))/_xlfn.STDEV.P(Table2[6M Return vs Nifty])</f>
        <v>-1.1690162784222717</v>
      </c>
      <c r="M635">
        <v>0.87728421100799103</v>
      </c>
      <c r="N635">
        <f>(Table2[[#This Row],[1W Return vs Nifty]]-AVERAGE(Table2[1W Return vs Nifty]))/_xlfn.STDEV.P(Table2[1W Return vs Nifty])</f>
        <v>1.4642965242842183E-2</v>
      </c>
      <c r="O635">
        <v>730.52</v>
      </c>
      <c r="P635">
        <v>765.90435417545405</v>
      </c>
      <c r="Q635">
        <v>868.24639544154797</v>
      </c>
      <c r="R635">
        <v>42.7153229845309</v>
      </c>
      <c r="S635" s="1">
        <f>(Table2[[#This Row],[Close Price]]-Table2[[#This Row],[20D EMA]])/Table2[[#This Row],[20D EMA]]</f>
        <v>-2.453047144499803E-2</v>
      </c>
      <c r="T635" s="1">
        <f>(Table2[[#This Row],[Close Price]]-Table2[[#This Row],[50D EMA]])/Table2[[#This Row],[50D EMA]]</f>
        <v>-6.959661984535867E-2</v>
      </c>
      <c r="U635" s="1">
        <f>(Table2[[#This Row],[Close Price]]-Table2[[#This Row],[200D EMA]])/Table2[[#This Row],[200D EMA]]</f>
        <v>-0.17926523652585249</v>
      </c>
      <c r="V635">
        <v>0.29474562444756403</v>
      </c>
      <c r="W635">
        <v>710.5</v>
      </c>
      <c r="X635">
        <v>726.1</v>
      </c>
      <c r="Y635">
        <v>706.35</v>
      </c>
      <c r="Z635">
        <v>752</v>
      </c>
      <c r="AA635">
        <v>706.35</v>
      </c>
      <c r="AB635">
        <v>752</v>
      </c>
      <c r="AC635" s="1">
        <f>(Table2[[#This Row],[Close Price]]/Table2[[#This Row],[Day Low]])-1</f>
        <v>2.9556650246305161E-3</v>
      </c>
      <c r="AD635" s="1">
        <f>(Table2[[#This Row],[Day High]]/Table2[[#This Row],[Close Price]])-1</f>
        <v>1.894470951445415E-2</v>
      </c>
      <c r="AE635" s="1">
        <f>(Table2[[#This Row],[Close Price]]/Table2[[#This Row],[Current Week Low]])-1</f>
        <v>8.8483046648262231E-3</v>
      </c>
      <c r="AF635" s="1">
        <f>(Table2[[#This Row],[Current Week High]]/Table2[[#This Row],[Close Price]])-1</f>
        <v>5.5290485545888224E-2</v>
      </c>
      <c r="AG635" s="1">
        <f>(Table2[[#This Row],[Close Price]]/Table2[[#This Row],[Current Month Low]])-1</f>
        <v>8.8483046648262231E-3</v>
      </c>
      <c r="AH635" s="1">
        <f>(Table2[[#This Row],[Current Month High]]/Table2[[#This Row],[Close Price]])-1</f>
        <v>5.5290485545888224E-2</v>
      </c>
      <c r="AI635">
        <v>76.733090092618596</v>
      </c>
      <c r="AJ635">
        <v>35.218216318785501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-7.0000000000000007E-2</v>
      </c>
      <c r="AM635" t="s">
        <v>3216</v>
      </c>
      <c r="AN635">
        <v>1.73</v>
      </c>
      <c r="AO635" t="s">
        <v>3215</v>
      </c>
      <c r="AP635">
        <v>-3.1567016798492997E-2</v>
      </c>
      <c r="AQ635">
        <f>(Table2[[#This Row],[Sharpe Ratio]]-AVERAGE(Table2[Sharpe Ratio]))/_xlfn.STDEV.P(Table2[Sharpe Ratio])</f>
        <v>-1.0957734758388804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385</v>
      </c>
      <c r="AT635">
        <f>_xlfn.RANK.AVG(Table2[[#This Row],[6M Return vs Nifty Z-Score]],Table2[6M Return vs Nifty Z-Score])</f>
        <v>696</v>
      </c>
      <c r="AU635">
        <f>_xlfn.RANK.AVG(Table2[[#This Row],[Sharpe Ratio Z-Score]],Table2[Sharpe Ratio Z-Score])</f>
        <v>638</v>
      </c>
      <c r="AV635">
        <f>(Table2[[#This Row],[Rank 1Y]]+Table2[[#This Row],[Rank 6M]]+Table2[[#This Row],[Rank Sharpe]])/3</f>
        <v>573</v>
      </c>
    </row>
    <row r="636" spans="1:48" x14ac:dyDescent="0.3">
      <c r="A636" t="s">
        <v>773</v>
      </c>
      <c r="B636" t="s">
        <v>774</v>
      </c>
      <c r="C636" t="s">
        <v>3164</v>
      </c>
      <c r="D636" t="s">
        <v>75</v>
      </c>
      <c r="E636">
        <v>20458.1942604</v>
      </c>
      <c r="F636">
        <v>865.8</v>
      </c>
      <c r="G636">
        <v>-38.469759083021501</v>
      </c>
      <c r="H636">
        <f>(Table2[[#This Row],[1Y Return vs Nifty]]-AVERAGE(Table2[1Y Return vs Nifty]))/_xlfn.STDEV.P(Table2[1Y Return vs Nifty])</f>
        <v>-1.0827336243642383</v>
      </c>
      <c r="I636">
        <v>5.9309422244191801</v>
      </c>
      <c r="J636">
        <f>(Table2[[#This Row],[1M Return vs Nifty]]-AVERAGE(Table2[1M Return vs Nifty]))/_xlfn.STDEV.P(Table2[1M Return vs Nifty])</f>
        <v>8.5056913821973709E-2</v>
      </c>
      <c r="K636">
        <v>5.0117829615293799</v>
      </c>
      <c r="L636">
        <f>(Table2[[#This Row],[6M Return vs Nifty]]-AVERAGE(Table2[6M Return vs Nifty]))/_xlfn.STDEV.P(Table2[6M Return vs Nifty])</f>
        <v>-5.9501086595398822E-2</v>
      </c>
      <c r="M636">
        <v>-0.98509004706737202</v>
      </c>
      <c r="N636">
        <f>(Table2[[#This Row],[1W Return vs Nifty]]-AVERAGE(Table2[1W Return vs Nifty]))/_xlfn.STDEV.P(Table2[1W Return vs Nifty])</f>
        <v>-0.46429817862056827</v>
      </c>
      <c r="O636">
        <v>866.88</v>
      </c>
      <c r="P636">
        <v>854.518936168094</v>
      </c>
      <c r="Q636">
        <v>847.58312226496605</v>
      </c>
      <c r="R636">
        <v>45.982045552069103</v>
      </c>
      <c r="S636" s="1">
        <f>(Table2[[#This Row],[Close Price]]-Table2[[#This Row],[20D EMA]])/Table2[[#This Row],[20D EMA]]</f>
        <v>-1.2458471760797814E-3</v>
      </c>
      <c r="T636" s="1">
        <f>(Table2[[#This Row],[Close Price]]-Table2[[#This Row],[50D EMA]])/Table2[[#This Row],[50D EMA]]</f>
        <v>1.3201654585319611E-2</v>
      </c>
      <c r="U636" s="1">
        <f>(Table2[[#This Row],[Close Price]]-Table2[[#This Row],[200D EMA]])/Table2[[#This Row],[200D EMA]]</f>
        <v>2.149273299160747E-2</v>
      </c>
      <c r="V636">
        <v>0.91885526586891297</v>
      </c>
      <c r="W636">
        <v>855.55</v>
      </c>
      <c r="X636">
        <v>878.95</v>
      </c>
      <c r="Y636">
        <v>855.55</v>
      </c>
      <c r="Z636">
        <v>899</v>
      </c>
      <c r="AA636">
        <v>855.55</v>
      </c>
      <c r="AB636">
        <v>899</v>
      </c>
      <c r="AC636" s="1">
        <f>(Table2[[#This Row],[Close Price]]/Table2[[#This Row],[Day Low]])-1</f>
        <v>1.1980597276605609E-2</v>
      </c>
      <c r="AD636" s="1">
        <f>(Table2[[#This Row],[Day High]]/Table2[[#This Row],[Close Price]])-1</f>
        <v>1.5188265188265326E-2</v>
      </c>
      <c r="AE636" s="1">
        <f>(Table2[[#This Row],[Close Price]]/Table2[[#This Row],[Current Week Low]])-1</f>
        <v>1.1980597276605609E-2</v>
      </c>
      <c r="AF636" s="1">
        <f>(Table2[[#This Row],[Current Week High]]/Table2[[#This Row],[Close Price]])-1</f>
        <v>3.8346038346038336E-2</v>
      </c>
      <c r="AG636" s="1">
        <f>(Table2[[#This Row],[Close Price]]/Table2[[#This Row],[Current Month Low]])-1</f>
        <v>1.1980597276605609E-2</v>
      </c>
      <c r="AH636" s="1">
        <f>(Table2[[#This Row],[Current Month High]]/Table2[[#This Row],[Close Price]])-1</f>
        <v>3.8346038346038336E-2</v>
      </c>
      <c r="AI636">
        <v>22.2222222222222</v>
      </c>
      <c r="AJ636">
        <v>23.685714285714202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0.11</v>
      </c>
      <c r="AM636" t="s">
        <v>3215</v>
      </c>
      <c r="AN636">
        <v>3.21</v>
      </c>
      <c r="AO636" t="s">
        <v>3215</v>
      </c>
      <c r="AP636">
        <v>-7.7868978026996993E-2</v>
      </c>
      <c r="AQ636">
        <f>(Table2[[#This Row],[Sharpe Ratio]]-AVERAGE(Table2[Sharpe Ratio]))/_xlfn.STDEV.P(Table2[Sharpe Ratio])</f>
        <v>-1.6487010808983005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-3.1701770566565322</v>
      </c>
      <c r="AS636">
        <f>_xlfn.RANK.AVG(Table2[[#This Row],[1Y Return vs Nifty Z-Score]],Table2[1Y Return vs Nifty Z-Score])</f>
        <v>682</v>
      </c>
      <c r="AT636">
        <f>_xlfn.RANK.AVG(Table2[[#This Row],[6M Return vs Nifty Z-Score]],Table2[6M Return vs Nifty Z-Score])</f>
        <v>335</v>
      </c>
      <c r="AU636">
        <f>_xlfn.RANK.AVG(Table2[[#This Row],[Sharpe Ratio Z-Score]],Table2[Sharpe Ratio Z-Score])</f>
        <v>702</v>
      </c>
      <c r="AV636">
        <f>(Table2[[#This Row],[Rank 1Y]]+Table2[[#This Row],[Rank 6M]]+Table2[[#This Row],[Rank Sharpe]])/3</f>
        <v>573</v>
      </c>
    </row>
    <row r="637" spans="1:48" x14ac:dyDescent="0.3">
      <c r="A637" t="s">
        <v>1014</v>
      </c>
      <c r="B637" t="s">
        <v>1015</v>
      </c>
      <c r="C637" t="s">
        <v>3157</v>
      </c>
      <c r="D637" t="s">
        <v>27</v>
      </c>
      <c r="E637">
        <v>13858.482656703</v>
      </c>
      <c r="F637">
        <v>70.89</v>
      </c>
      <c r="G637">
        <v>-44.634485709652203</v>
      </c>
      <c r="H637">
        <f>(Table2[[#This Row],[1Y Return vs Nifty]]-AVERAGE(Table2[1Y Return vs Nifty]))/_xlfn.STDEV.P(Table2[1Y Return vs Nifty])</f>
        <v>-1.1951824345490771</v>
      </c>
      <c r="I637">
        <v>-2.2070435286014898</v>
      </c>
      <c r="J637">
        <f>(Table2[[#This Row],[1M Return vs Nifty]]-AVERAGE(Table2[1M Return vs Nifty]))/_xlfn.STDEV.P(Table2[1M Return vs Nifty])</f>
        <v>-0.70568782245554396</v>
      </c>
      <c r="K637">
        <v>-16.330228547426799</v>
      </c>
      <c r="L637">
        <f>(Table2[[#This Row],[6M Return vs Nifty]]-AVERAGE(Table2[6M Return vs Nifty]))/_xlfn.STDEV.P(Table2[6M Return vs Nifty])</f>
        <v>-0.76171781704738606</v>
      </c>
      <c r="M637">
        <v>-2.1753642991681401</v>
      </c>
      <c r="N637">
        <f>(Table2[[#This Row],[1W Return vs Nifty]]-AVERAGE(Table2[1W Return vs Nifty]))/_xlfn.STDEV.P(Table2[1W Return vs Nifty])</f>
        <v>-0.77039740080453323</v>
      </c>
      <c r="O637">
        <v>74.8</v>
      </c>
      <c r="P637">
        <v>79.909168270179805</v>
      </c>
      <c r="Q637">
        <v>83.973949124385896</v>
      </c>
      <c r="R637">
        <v>36.208577859767601</v>
      </c>
      <c r="S637" s="1">
        <f>(Table2[[#This Row],[Close Price]]-Table2[[#This Row],[20D EMA]])/Table2[[#This Row],[20D EMA]]</f>
        <v>-5.2272727272727228E-2</v>
      </c>
      <c r="T637" s="1">
        <f>(Table2[[#This Row],[Close Price]]-Table2[[#This Row],[50D EMA]])/Table2[[#This Row],[50D EMA]]</f>
        <v>-0.11286775304287008</v>
      </c>
      <c r="U637" s="1">
        <f>(Table2[[#This Row],[Close Price]]-Table2[[#This Row],[200D EMA]])/Table2[[#This Row],[200D EMA]]</f>
        <v>-0.15580962025503142</v>
      </c>
      <c r="V637">
        <v>0.37133701872918701</v>
      </c>
      <c r="W637">
        <v>70.45</v>
      </c>
      <c r="X637">
        <v>72.8</v>
      </c>
      <c r="Y637">
        <v>70.45</v>
      </c>
      <c r="Z637">
        <v>76.86</v>
      </c>
      <c r="AA637">
        <v>70.45</v>
      </c>
      <c r="AB637">
        <v>76.86</v>
      </c>
      <c r="AC637" s="1">
        <f>(Table2[[#This Row],[Close Price]]/Table2[[#This Row],[Day Low]])-1</f>
        <v>6.2455642299503733E-3</v>
      </c>
      <c r="AD637" s="1">
        <f>(Table2[[#This Row],[Day High]]/Table2[[#This Row],[Close Price]])-1</f>
        <v>2.6943151361263906E-2</v>
      </c>
      <c r="AE637" s="1">
        <f>(Table2[[#This Row],[Close Price]]/Table2[[#This Row],[Current Week Low]])-1</f>
        <v>6.2455642299503733E-3</v>
      </c>
      <c r="AF637" s="1">
        <f>(Table2[[#This Row],[Current Week High]]/Table2[[#This Row],[Close Price]])-1</f>
        <v>8.4214980956411223E-2</v>
      </c>
      <c r="AG637" s="1">
        <f>(Table2[[#This Row],[Close Price]]/Table2[[#This Row],[Current Month Low]])-1</f>
        <v>6.2455642299503733E-3</v>
      </c>
      <c r="AH637" s="1">
        <f>(Table2[[#This Row],[Current Month High]]/Table2[[#This Row],[Close Price]])-1</f>
        <v>8.4214980956411223E-2</v>
      </c>
      <c r="AI637">
        <v>57.144872337424097</v>
      </c>
      <c r="AJ637">
        <v>8.9777094542659395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-0.26</v>
      </c>
      <c r="AM637" t="s">
        <v>3216</v>
      </c>
      <c r="AN637">
        <v>-4.76</v>
      </c>
      <c r="AO637" t="s">
        <v>3216</v>
      </c>
      <c r="AP637">
        <v>3.4220839949036998E-2</v>
      </c>
      <c r="AQ637">
        <f>(Table2[[#This Row],[Sharpe Ratio]]-AVERAGE(Table2[Sharpe Ratio]))/_xlfn.STDEV.P(Table2[Sharpe Ratio])</f>
        <v>-0.31014968997188896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702</v>
      </c>
      <c r="AT637">
        <f>_xlfn.RANK.AVG(Table2[[#This Row],[6M Return vs Nifty Z-Score]],Table2[6M Return vs Nifty Z-Score])</f>
        <v>596</v>
      </c>
      <c r="AU637">
        <f>_xlfn.RANK.AVG(Table2[[#This Row],[Sharpe Ratio Z-Score]],Table2[Sharpe Ratio Z-Score])</f>
        <v>423</v>
      </c>
      <c r="AV637">
        <f>(Table2[[#This Row],[Rank 1Y]]+Table2[[#This Row],[Rank 6M]]+Table2[[#This Row],[Rank Sharpe]])/3</f>
        <v>573.66666666666663</v>
      </c>
    </row>
    <row r="638" spans="1:48" x14ac:dyDescent="0.3">
      <c r="A638" t="s">
        <v>452</v>
      </c>
      <c r="B638" t="s">
        <v>453</v>
      </c>
      <c r="C638" t="s">
        <v>3166</v>
      </c>
      <c r="D638" t="s">
        <v>454</v>
      </c>
      <c r="E638">
        <v>50413.014353519997</v>
      </c>
      <c r="F638">
        <v>827.4</v>
      </c>
      <c r="G638">
        <v>-12.649758082861901</v>
      </c>
      <c r="H638">
        <f>(Table2[[#This Row],[1Y Return vs Nifty]]-AVERAGE(Table2[1Y Return vs Nifty]))/_xlfn.STDEV.P(Table2[1Y Return vs Nifty])</f>
        <v>-0.61175922966895468</v>
      </c>
      <c r="I638">
        <v>0.70805271465880004</v>
      </c>
      <c r="J638">
        <f>(Table2[[#This Row],[1M Return vs Nifty]]-AVERAGE(Table2[1M Return vs Nifty]))/_xlfn.STDEV.P(Table2[1M Return vs Nifty])</f>
        <v>-0.42243628085081325</v>
      </c>
      <c r="K638">
        <v>-27.0824855992282</v>
      </c>
      <c r="L638">
        <f>(Table2[[#This Row],[6M Return vs Nifty]]-AVERAGE(Table2[6M Return vs Nifty]))/_xlfn.STDEV.P(Table2[6M Return vs Nifty])</f>
        <v>-1.1154995957108813</v>
      </c>
      <c r="M638">
        <v>1.0862645634222501</v>
      </c>
      <c r="N638">
        <f>(Table2[[#This Row],[1W Return vs Nifty]]-AVERAGE(Table2[1W Return vs Nifty]))/_xlfn.STDEV.P(Table2[1W Return vs Nifty])</f>
        <v>6.8385809140233317E-2</v>
      </c>
      <c r="O638">
        <v>847.32</v>
      </c>
      <c r="P638">
        <v>885.81441644987399</v>
      </c>
      <c r="Q638">
        <v>921.85008107481895</v>
      </c>
      <c r="R638">
        <v>42.235570889823997</v>
      </c>
      <c r="S638" s="1">
        <f>(Table2[[#This Row],[Close Price]]-Table2[[#This Row],[20D EMA]])/Table2[[#This Row],[20D EMA]]</f>
        <v>-2.3509417929471831E-2</v>
      </c>
      <c r="T638" s="1">
        <f>(Table2[[#This Row],[Close Price]]-Table2[[#This Row],[50D EMA]])/Table2[[#This Row],[50D EMA]]</f>
        <v>-6.594430544942427E-2</v>
      </c>
      <c r="U638" s="1">
        <f>(Table2[[#This Row],[Close Price]]-Table2[[#This Row],[200D EMA]])/Table2[[#This Row],[200D EMA]]</f>
        <v>-0.10245709472053866</v>
      </c>
      <c r="V638">
        <v>0.85665137704259398</v>
      </c>
      <c r="W638">
        <v>822</v>
      </c>
      <c r="X638">
        <v>852.5</v>
      </c>
      <c r="Y638">
        <v>810.05</v>
      </c>
      <c r="Z638">
        <v>868</v>
      </c>
      <c r="AA638">
        <v>810.05</v>
      </c>
      <c r="AB638">
        <v>868</v>
      </c>
      <c r="AC638" s="1">
        <f>(Table2[[#This Row],[Close Price]]/Table2[[#This Row],[Day Low]])-1</f>
        <v>6.5693430656934559E-3</v>
      </c>
      <c r="AD638" s="1">
        <f>(Table2[[#This Row],[Day High]]/Table2[[#This Row],[Close Price]])-1</f>
        <v>3.0335992264926226E-2</v>
      </c>
      <c r="AE638" s="1">
        <f>(Table2[[#This Row],[Close Price]]/Table2[[#This Row],[Current Week Low]])-1</f>
        <v>2.1418430961051893E-2</v>
      </c>
      <c r="AF638" s="1">
        <f>(Table2[[#This Row],[Current Week High]]/Table2[[#This Row],[Close Price]])-1</f>
        <v>4.9069373942470351E-2</v>
      </c>
      <c r="AG638" s="1">
        <f>(Table2[[#This Row],[Close Price]]/Table2[[#This Row],[Current Month Low]])-1</f>
        <v>2.1418430961051893E-2</v>
      </c>
      <c r="AH638" s="1">
        <f>(Table2[[#This Row],[Current Month High]]/Table2[[#This Row],[Close Price]])-1</f>
        <v>4.9069373942470351E-2</v>
      </c>
      <c r="AI638">
        <v>42.615421803239002</v>
      </c>
      <c r="AJ638">
        <v>13.9669421487603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-0.11</v>
      </c>
      <c r="AM638" t="s">
        <v>3216</v>
      </c>
      <c r="AN638">
        <v>0.91</v>
      </c>
      <c r="AO638" t="s">
        <v>3215</v>
      </c>
      <c r="AP638">
        <v>6.0564594769100004E-3</v>
      </c>
      <c r="AQ638">
        <f>(Table2[[#This Row],[Sharpe Ratio]]-AVERAGE(Table2[Sharpe Ratio]))/_xlfn.STDEV.P(Table2[Sharpe Ratio])</f>
        <v>-0.64648238580699879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537</v>
      </c>
      <c r="AT638">
        <f>_xlfn.RANK.AVG(Table2[[#This Row],[6M Return vs Nifty Z-Score]],Table2[6M Return vs Nifty Z-Score])</f>
        <v>690</v>
      </c>
      <c r="AU638">
        <f>_xlfn.RANK.AVG(Table2[[#This Row],[Sharpe Ratio Z-Score]],Table2[Sharpe Ratio Z-Score])</f>
        <v>502</v>
      </c>
      <c r="AV638">
        <f>(Table2[[#This Row],[Rank 1Y]]+Table2[[#This Row],[Rank 6M]]+Table2[[#This Row],[Rank Sharpe]])/3</f>
        <v>576.33333333333337</v>
      </c>
    </row>
    <row r="639" spans="1:48" x14ac:dyDescent="0.3">
      <c r="A639" t="s">
        <v>1591</v>
      </c>
      <c r="B639" t="s">
        <v>1592</v>
      </c>
      <c r="C639" t="s">
        <v>3165</v>
      </c>
      <c r="D639" t="s">
        <v>1593</v>
      </c>
      <c r="E639">
        <v>6099.4820178250002</v>
      </c>
      <c r="F639">
        <v>467.15</v>
      </c>
      <c r="G639">
        <v>-16.533719268254199</v>
      </c>
      <c r="H639">
        <f>(Table2[[#This Row],[1Y Return vs Nifty]]-AVERAGE(Table2[1Y Return vs Nifty]))/_xlfn.STDEV.P(Table2[1Y Return vs Nifty])</f>
        <v>-0.68260532561987297</v>
      </c>
      <c r="I639">
        <v>7.80532253544835</v>
      </c>
      <c r="J639">
        <f>(Table2[[#This Row],[1M Return vs Nifty]]-AVERAGE(Table2[1M Return vs Nifty]))/_xlfn.STDEV.P(Table2[1M Return vs Nifty])</f>
        <v>0.26718507301399291</v>
      </c>
      <c r="K639">
        <v>-15.4122213872131</v>
      </c>
      <c r="L639">
        <f>(Table2[[#This Row],[6M Return vs Nifty]]-AVERAGE(Table2[6M Return vs Nifty]))/_xlfn.STDEV.P(Table2[6M Return vs Nifty])</f>
        <v>-0.73151260483923719</v>
      </c>
      <c r="M639">
        <v>4.8852392738240598</v>
      </c>
      <c r="N639">
        <f>(Table2[[#This Row],[1W Return vs Nifty]]-AVERAGE(Table2[1W Return vs Nifty]))/_xlfn.STDEV.P(Table2[1W Return vs Nifty])</f>
        <v>1.0453566222937212</v>
      </c>
      <c r="O639">
        <v>451.27</v>
      </c>
      <c r="P639">
        <v>467.43800646136202</v>
      </c>
      <c r="Q639">
        <v>490.97711299471399</v>
      </c>
      <c r="R639">
        <v>65.300910723527593</v>
      </c>
      <c r="S639" s="1">
        <f>(Table2[[#This Row],[Close Price]]-Table2[[#This Row],[20D EMA]])/Table2[[#This Row],[20D EMA]]</f>
        <v>3.5189576085270451E-2</v>
      </c>
      <c r="T639" s="1">
        <f>(Table2[[#This Row],[Close Price]]-Table2[[#This Row],[50D EMA]])/Table2[[#This Row],[50D EMA]]</f>
        <v>-6.1613830578804486E-4</v>
      </c>
      <c r="U639" s="1">
        <f>(Table2[[#This Row],[Close Price]]-Table2[[#This Row],[200D EMA]])/Table2[[#This Row],[200D EMA]]</f>
        <v>-4.8529987170645453E-2</v>
      </c>
      <c r="V639">
        <v>0.86626102901620305</v>
      </c>
      <c r="W639">
        <v>461.05</v>
      </c>
      <c r="X639">
        <v>479.75</v>
      </c>
      <c r="Y639">
        <v>435.35</v>
      </c>
      <c r="Z639">
        <v>479.75</v>
      </c>
      <c r="AA639">
        <v>435.35</v>
      </c>
      <c r="AB639">
        <v>479.75</v>
      </c>
      <c r="AC639" s="1">
        <f>(Table2[[#This Row],[Close Price]]/Table2[[#This Row],[Day Low]])-1</f>
        <v>1.3230669124823624E-2</v>
      </c>
      <c r="AD639" s="1">
        <f>(Table2[[#This Row],[Day High]]/Table2[[#This Row],[Close Price]])-1</f>
        <v>2.6972064647329708E-2</v>
      </c>
      <c r="AE639" s="1">
        <f>(Table2[[#This Row],[Close Price]]/Table2[[#This Row],[Current Week Low]])-1</f>
        <v>7.3044676696910393E-2</v>
      </c>
      <c r="AF639" s="1">
        <f>(Table2[[#This Row],[Current Week High]]/Table2[[#This Row],[Close Price]])-1</f>
        <v>2.6972064647329708E-2</v>
      </c>
      <c r="AG639" s="1">
        <f>(Table2[[#This Row],[Close Price]]/Table2[[#This Row],[Current Month Low]])-1</f>
        <v>7.3044676696910393E-2</v>
      </c>
      <c r="AH639" s="1">
        <f>(Table2[[#This Row],[Current Month High]]/Table2[[#This Row],[Close Price]])-1</f>
        <v>2.6972064647329708E-2</v>
      </c>
      <c r="AI639">
        <v>43.283741838809803</v>
      </c>
      <c r="AJ639">
        <v>15.975670307845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-0.01</v>
      </c>
      <c r="AM639" t="s">
        <v>3216</v>
      </c>
      <c r="AN639">
        <v>7.96</v>
      </c>
      <c r="AO639" t="s">
        <v>3215</v>
      </c>
      <c r="AP639">
        <v>-2.6929268693919998E-3</v>
      </c>
      <c r="AQ639">
        <f>(Table2[[#This Row],[Sharpe Ratio]]-AVERAGE(Table2[Sharpe Ratio]))/_xlfn.STDEV.P(Table2[Sharpe Ratio])</f>
        <v>-0.75096558932240753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570</v>
      </c>
      <c r="AT639">
        <f>_xlfn.RANK.AVG(Table2[[#This Row],[6M Return vs Nifty Z-Score]],Table2[6M Return vs Nifty Z-Score])</f>
        <v>588</v>
      </c>
      <c r="AU639">
        <f>_xlfn.RANK.AVG(Table2[[#This Row],[Sharpe Ratio Z-Score]],Table2[Sharpe Ratio Z-Score])</f>
        <v>574</v>
      </c>
      <c r="AV639">
        <f>(Table2[[#This Row],[Rank 1Y]]+Table2[[#This Row],[Rank 6M]]+Table2[[#This Row],[Rank Sharpe]])/3</f>
        <v>577.33333333333337</v>
      </c>
    </row>
    <row r="640" spans="1:48" x14ac:dyDescent="0.3">
      <c r="A640" t="s">
        <v>2375</v>
      </c>
      <c r="B640" t="s">
        <v>2376</v>
      </c>
      <c r="C640" t="s">
        <v>3174</v>
      </c>
      <c r="D640" t="s">
        <v>1996</v>
      </c>
      <c r="E640">
        <v>2236.9856684880001</v>
      </c>
      <c r="F640">
        <v>46.92</v>
      </c>
      <c r="G640">
        <v>-37.227359145899101</v>
      </c>
      <c r="H640">
        <f>(Table2[[#This Row],[1Y Return vs Nifty]]-AVERAGE(Table2[1Y Return vs Nifty]))/_xlfn.STDEV.P(Table2[1Y Return vs Nifty])</f>
        <v>-1.0600714037720678</v>
      </c>
      <c r="I640">
        <v>0.16105955278446599</v>
      </c>
      <c r="J640">
        <f>(Table2[[#This Row],[1M Return vs Nifty]]-AVERAGE(Table2[1M Return vs Nifty]))/_xlfn.STDEV.P(Table2[1M Return vs Nifty])</f>
        <v>-0.47558603764061569</v>
      </c>
      <c r="K640">
        <v>-13.0067183062607</v>
      </c>
      <c r="L640">
        <f>(Table2[[#This Row],[6M Return vs Nifty]]-AVERAGE(Table2[6M Return vs Nifty]))/_xlfn.STDEV.P(Table2[6M Return vs Nifty])</f>
        <v>-0.65236427770570016</v>
      </c>
      <c r="M640">
        <v>1.20009839901758</v>
      </c>
      <c r="N640">
        <f>(Table2[[#This Row],[1W Return vs Nifty]]-AVERAGE(Table2[1W Return vs Nifty]))/_xlfn.STDEV.P(Table2[1W Return vs Nifty])</f>
        <v>9.7660111657026649E-2</v>
      </c>
      <c r="O640">
        <v>47.99</v>
      </c>
      <c r="P640">
        <v>49.713518869201103</v>
      </c>
      <c r="Q640">
        <v>51.190068477053501</v>
      </c>
      <c r="R640">
        <v>44.375315413081999</v>
      </c>
      <c r="S640" s="1">
        <f>(Table2[[#This Row],[Close Price]]-Table2[[#This Row],[20D EMA]])/Table2[[#This Row],[20D EMA]]</f>
        <v>-2.2296311731610757E-2</v>
      </c>
      <c r="T640" s="1">
        <f>(Table2[[#This Row],[Close Price]]-Table2[[#This Row],[50D EMA]])/Table2[[#This Row],[50D EMA]]</f>
        <v>-5.6192338276254333E-2</v>
      </c>
      <c r="U640" s="1">
        <f>(Table2[[#This Row],[Close Price]]-Table2[[#This Row],[200D EMA]])/Table2[[#This Row],[200D EMA]]</f>
        <v>-8.3415955557230859E-2</v>
      </c>
      <c r="V640">
        <v>0.63779110618036094</v>
      </c>
      <c r="W640">
        <v>46.64</v>
      </c>
      <c r="X640">
        <v>48.5</v>
      </c>
      <c r="Y640">
        <v>46.64</v>
      </c>
      <c r="Z640">
        <v>49.44</v>
      </c>
      <c r="AA640">
        <v>46.64</v>
      </c>
      <c r="AB640">
        <v>49.44</v>
      </c>
      <c r="AC640" s="1">
        <f>(Table2[[#This Row],[Close Price]]/Table2[[#This Row],[Day Low]])-1</f>
        <v>6.0034305317324677E-3</v>
      </c>
      <c r="AD640" s="1">
        <f>(Table2[[#This Row],[Day High]]/Table2[[#This Row],[Close Price]])-1</f>
        <v>3.3674339300937772E-2</v>
      </c>
      <c r="AE640" s="1">
        <f>(Table2[[#This Row],[Close Price]]/Table2[[#This Row],[Current Week Low]])-1</f>
        <v>6.0034305317324677E-3</v>
      </c>
      <c r="AF640" s="1">
        <f>(Table2[[#This Row],[Current Week High]]/Table2[[#This Row],[Close Price]])-1</f>
        <v>5.3708439897698135E-2</v>
      </c>
      <c r="AG640" s="1">
        <f>(Table2[[#This Row],[Close Price]]/Table2[[#This Row],[Current Month Low]])-1</f>
        <v>6.0034305317324677E-3</v>
      </c>
      <c r="AH640" s="1">
        <f>(Table2[[#This Row],[Current Month High]]/Table2[[#This Row],[Close Price]])-1</f>
        <v>5.3708439897698135E-2</v>
      </c>
      <c r="AI640">
        <v>47.911338448422804</v>
      </c>
      <c r="AJ640">
        <v>11.2903225806451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-7.0000000000000007E-2</v>
      </c>
      <c r="AM640" t="s">
        <v>3216</v>
      </c>
      <c r="AN640">
        <v>3.39</v>
      </c>
      <c r="AO640" t="s">
        <v>3215</v>
      </c>
      <c r="AP640">
        <v>3.2392384247940001E-3</v>
      </c>
      <c r="AQ640">
        <f>(Table2[[#This Row],[Sharpe Ratio]]-AVERAGE(Table2[Sharpe Ratio]))/_xlfn.STDEV.P(Table2[Sharpe Ratio])</f>
        <v>-0.68012500585892277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677</v>
      </c>
      <c r="AT640">
        <f>_xlfn.RANK.AVG(Table2[[#This Row],[6M Return vs Nifty Z-Score]],Table2[6M Return vs Nifty Z-Score])</f>
        <v>557</v>
      </c>
      <c r="AU640">
        <f>_xlfn.RANK.AVG(Table2[[#This Row],[Sharpe Ratio Z-Score]],Table2[Sharpe Ratio Z-Score])</f>
        <v>509</v>
      </c>
      <c r="AV640">
        <f>(Table2[[#This Row],[Rank 1Y]]+Table2[[#This Row],[Rank 6M]]+Table2[[#This Row],[Rank Sharpe]])/3</f>
        <v>581</v>
      </c>
    </row>
    <row r="641" spans="1:48" x14ac:dyDescent="0.3">
      <c r="A641" t="s">
        <v>882</v>
      </c>
      <c r="B641" t="s">
        <v>883</v>
      </c>
      <c r="C641" t="s">
        <v>3165</v>
      </c>
      <c r="D641" t="s">
        <v>554</v>
      </c>
      <c r="E641">
        <v>17472.89706635</v>
      </c>
      <c r="F641">
        <v>1545.5</v>
      </c>
      <c r="G641">
        <v>-27.891939778422302</v>
      </c>
      <c r="H641">
        <f>(Table2[[#This Row],[1Y Return vs Nifty]]-AVERAGE(Table2[1Y Return vs Nifty]))/_xlfn.STDEV.P(Table2[1Y Return vs Nifty])</f>
        <v>-0.88978699960814711</v>
      </c>
      <c r="I641">
        <v>-10.039979677991401</v>
      </c>
      <c r="J641">
        <f>(Table2[[#This Row],[1M Return vs Nifty]]-AVERAGE(Table2[1M Return vs Nifty]))/_xlfn.STDEV.P(Table2[1M Return vs Nifty])</f>
        <v>-1.4667917636155439</v>
      </c>
      <c r="K641">
        <v>-14.6743245324089</v>
      </c>
      <c r="L641">
        <f>(Table2[[#This Row],[6M Return vs Nifty]]-AVERAGE(Table2[6M Return vs Nifty]))/_xlfn.STDEV.P(Table2[6M Return vs Nifty])</f>
        <v>-0.70723356644709867</v>
      </c>
      <c r="M641">
        <v>1.80549620253929</v>
      </c>
      <c r="N641">
        <f>(Table2[[#This Row],[1W Return vs Nifty]]-AVERAGE(Table2[1W Return vs Nifty]))/_xlfn.STDEV.P(Table2[1W Return vs Nifty])</f>
        <v>0.25334843007844182</v>
      </c>
      <c r="O641">
        <v>1575.56</v>
      </c>
      <c r="P641">
        <v>1627.0819061022401</v>
      </c>
      <c r="Q641">
        <v>1614.91799659816</v>
      </c>
      <c r="R641">
        <v>46.329969933316796</v>
      </c>
      <c r="S641" s="1">
        <f>(Table2[[#This Row],[Close Price]]-Table2[[#This Row],[20D EMA]])/Table2[[#This Row],[20D EMA]]</f>
        <v>-1.9078930665921923E-2</v>
      </c>
      <c r="T641" s="1">
        <f>(Table2[[#This Row],[Close Price]]-Table2[[#This Row],[50D EMA]])/Table2[[#This Row],[50D EMA]]</f>
        <v>-5.0140011880332312E-2</v>
      </c>
      <c r="U641" s="1">
        <f>(Table2[[#This Row],[Close Price]]-Table2[[#This Row],[200D EMA]])/Table2[[#This Row],[200D EMA]]</f>
        <v>-4.2985462261483046E-2</v>
      </c>
      <c r="V641">
        <v>1.1465294564685899</v>
      </c>
      <c r="W641">
        <v>1529</v>
      </c>
      <c r="X641">
        <v>1563</v>
      </c>
      <c r="Y641">
        <v>1497.4</v>
      </c>
      <c r="Z641">
        <v>1612</v>
      </c>
      <c r="AA641">
        <v>1497.4</v>
      </c>
      <c r="AB641">
        <v>1612</v>
      </c>
      <c r="AC641" s="1">
        <f>(Table2[[#This Row],[Close Price]]/Table2[[#This Row],[Day Low]])-1</f>
        <v>1.0791366906474753E-2</v>
      </c>
      <c r="AD641" s="1">
        <f>(Table2[[#This Row],[Day High]]/Table2[[#This Row],[Close Price]])-1</f>
        <v>1.1323196376577194E-2</v>
      </c>
      <c r="AE641" s="1">
        <f>(Table2[[#This Row],[Close Price]]/Table2[[#This Row],[Current Week Low]])-1</f>
        <v>3.2122345398690966E-2</v>
      </c>
      <c r="AF641" s="1">
        <f>(Table2[[#This Row],[Current Week High]]/Table2[[#This Row],[Close Price]])-1</f>
        <v>4.3028146230993158E-2</v>
      </c>
      <c r="AG641" s="1">
        <f>(Table2[[#This Row],[Close Price]]/Table2[[#This Row],[Current Month Low]])-1</f>
        <v>3.2122345398690966E-2</v>
      </c>
      <c r="AH641" s="1">
        <f>(Table2[[#This Row],[Current Month High]]/Table2[[#This Row],[Close Price]])-1</f>
        <v>4.3028146230993158E-2</v>
      </c>
      <c r="AI641">
        <v>23.063733419605299</v>
      </c>
      <c r="AJ641">
        <v>17.950087766160401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-0.01</v>
      </c>
      <c r="AM641" t="s">
        <v>3216</v>
      </c>
      <c r="AN641">
        <v>-4.09</v>
      </c>
      <c r="AO641" t="s">
        <v>3216</v>
      </c>
      <c r="AQ641">
        <f>(Table2[[#This Row],[Sharpe Ratio]]-AVERAGE(Table2[Sharpe Ratio]))/_xlfn.STDEV.P(Table2[Sharpe Ratio])</f>
        <v>-0.71880726243977788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627</v>
      </c>
      <c r="AT641">
        <f>_xlfn.RANK.AVG(Table2[[#This Row],[6M Return vs Nifty Z-Score]],Table2[6M Return vs Nifty Z-Score])</f>
        <v>578</v>
      </c>
      <c r="AU641">
        <f>_xlfn.RANK.AVG(Table2[[#This Row],[Sharpe Ratio Z-Score]],Table2[Sharpe Ratio Z-Score])</f>
        <v>541.5</v>
      </c>
      <c r="AV641">
        <f>(Table2[[#This Row],[Rank 1Y]]+Table2[[#This Row],[Rank 6M]]+Table2[[#This Row],[Rank Sharpe]])/3</f>
        <v>582.16666666666663</v>
      </c>
    </row>
    <row r="642" spans="1:48" x14ac:dyDescent="0.3">
      <c r="A642" t="s">
        <v>1576</v>
      </c>
      <c r="B642" t="s">
        <v>1577</v>
      </c>
      <c r="C642" t="s">
        <v>3165</v>
      </c>
      <c r="D642" t="s">
        <v>149</v>
      </c>
      <c r="E642">
        <v>6236.5486000000001</v>
      </c>
      <c r="F642">
        <v>332.9</v>
      </c>
      <c r="G642">
        <v>-38.607367893101298</v>
      </c>
      <c r="H642">
        <f>(Table2[[#This Row],[1Y Return vs Nifty]]-AVERAGE(Table2[1Y Return vs Nifty]))/_xlfn.STDEV.P(Table2[1Y Return vs Nifty])</f>
        <v>-1.0852437027345554</v>
      </c>
      <c r="I642">
        <v>-3.6634785930487102</v>
      </c>
      <c r="J642">
        <f>(Table2[[#This Row],[1M Return vs Nifty]]-AVERAGE(Table2[1M Return vs Nifty]))/_xlfn.STDEV.P(Table2[1M Return vs Nifty])</f>
        <v>-0.8472054406836379</v>
      </c>
      <c r="K642">
        <v>-29.051574876856801</v>
      </c>
      <c r="L642">
        <f>(Table2[[#This Row],[6M Return vs Nifty]]-AVERAGE(Table2[6M Return vs Nifty]))/_xlfn.STDEV.P(Table2[6M Return vs Nifty])</f>
        <v>-1.1802885887223489</v>
      </c>
      <c r="M642">
        <v>0.43764949046415103</v>
      </c>
      <c r="N642">
        <f>(Table2[[#This Row],[1W Return vs Nifty]]-AVERAGE(Table2[1W Return vs Nifty]))/_xlfn.STDEV.P(Table2[1W Return vs Nifty])</f>
        <v>-9.8416563488475273E-2</v>
      </c>
      <c r="O642">
        <v>346.06</v>
      </c>
      <c r="P642">
        <v>371.71346147825898</v>
      </c>
      <c r="Q642">
        <v>403.20760236951799</v>
      </c>
      <c r="R642">
        <v>41.675724178002298</v>
      </c>
      <c r="S642" s="1">
        <f>(Table2[[#This Row],[Close Price]]-Table2[[#This Row],[20D EMA]])/Table2[[#This Row],[20D EMA]]</f>
        <v>-3.8028087614864543E-2</v>
      </c>
      <c r="T642" s="1">
        <f>(Table2[[#This Row],[Close Price]]-Table2[[#This Row],[50D EMA]])/Table2[[#This Row],[50D EMA]]</f>
        <v>-0.10441769131497851</v>
      </c>
      <c r="U642" s="1">
        <f>(Table2[[#This Row],[Close Price]]-Table2[[#This Row],[200D EMA]])/Table2[[#This Row],[200D EMA]]</f>
        <v>-0.17437072603875384</v>
      </c>
      <c r="V642">
        <v>0.852146098672383</v>
      </c>
      <c r="W642">
        <v>331.75</v>
      </c>
      <c r="X642">
        <v>342</v>
      </c>
      <c r="Y642">
        <v>324.35000000000002</v>
      </c>
      <c r="Z642">
        <v>350.95</v>
      </c>
      <c r="AA642">
        <v>324.35000000000002</v>
      </c>
      <c r="AB642">
        <v>350.95</v>
      </c>
      <c r="AC642" s="1">
        <f>(Table2[[#This Row],[Close Price]]/Table2[[#This Row],[Day Low]])-1</f>
        <v>3.4664657121326048E-3</v>
      </c>
      <c r="AD642" s="1">
        <f>(Table2[[#This Row],[Day High]]/Table2[[#This Row],[Close Price]])-1</f>
        <v>2.7335536197056198E-2</v>
      </c>
      <c r="AE642" s="1">
        <f>(Table2[[#This Row],[Close Price]]/Table2[[#This Row],[Current Week Low]])-1</f>
        <v>2.6360413133960092E-2</v>
      </c>
      <c r="AF642" s="1">
        <f>(Table2[[#This Row],[Current Week High]]/Table2[[#This Row],[Close Price]])-1</f>
        <v>5.4220486632622356E-2</v>
      </c>
      <c r="AG642" s="1">
        <f>(Table2[[#This Row],[Close Price]]/Table2[[#This Row],[Current Month Low]])-1</f>
        <v>2.6360413133960092E-2</v>
      </c>
      <c r="AH642" s="1">
        <f>(Table2[[#This Row],[Current Month High]]/Table2[[#This Row],[Close Price]])-1</f>
        <v>5.4220486632622356E-2</v>
      </c>
      <c r="AI642">
        <v>64.463802943826906</v>
      </c>
      <c r="AJ642">
        <v>6.4939219449775898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-0.22</v>
      </c>
      <c r="AM642" t="s">
        <v>3216</v>
      </c>
      <c r="AN642">
        <v>-2.2000000000000002</v>
      </c>
      <c r="AO642" t="s">
        <v>3216</v>
      </c>
      <c r="AP642">
        <v>5.5787296030898E-2</v>
      </c>
      <c r="AQ642">
        <f>(Table2[[#This Row],[Sharpe Ratio]]-AVERAGE(Table2[Sharpe Ratio]))/_xlfn.STDEV.P(Table2[Sharpe Ratio])</f>
        <v>-5.2607922958754348E-2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684</v>
      </c>
      <c r="AT642">
        <f>_xlfn.RANK.AVG(Table2[[#This Row],[6M Return vs Nifty Z-Score]],Table2[6M Return vs Nifty Z-Score])</f>
        <v>698</v>
      </c>
      <c r="AU642">
        <f>_xlfn.RANK.AVG(Table2[[#This Row],[Sharpe Ratio Z-Score]],Table2[Sharpe Ratio Z-Score])</f>
        <v>366</v>
      </c>
      <c r="AV642">
        <f>(Table2[[#This Row],[Rank 1Y]]+Table2[[#This Row],[Rank 6M]]+Table2[[#This Row],[Rank Sharpe]])/3</f>
        <v>582.66666666666663</v>
      </c>
    </row>
    <row r="643" spans="1:48" x14ac:dyDescent="0.3">
      <c r="A643" t="s">
        <v>1123</v>
      </c>
      <c r="B643" t="s">
        <v>1124</v>
      </c>
      <c r="C643" t="s">
        <v>3170</v>
      </c>
      <c r="D643" t="s">
        <v>477</v>
      </c>
      <c r="E643">
        <v>11049.333913410001</v>
      </c>
      <c r="F643">
        <v>833.55</v>
      </c>
      <c r="G643">
        <v>-29.850425526610699</v>
      </c>
      <c r="H643">
        <f>(Table2[[#This Row],[1Y Return vs Nifty]]-AVERAGE(Table2[1Y Return vs Nifty]))/_xlfn.STDEV.P(Table2[1Y Return vs Nifty])</f>
        <v>-0.92551111285534138</v>
      </c>
      <c r="I643">
        <v>-3.02043323419863</v>
      </c>
      <c r="J643">
        <f>(Table2[[#This Row],[1M Return vs Nifty]]-AVERAGE(Table2[1M Return vs Nifty]))/_xlfn.STDEV.P(Table2[1M Return vs Nifty])</f>
        <v>-0.78472256738668633</v>
      </c>
      <c r="K643">
        <v>-7.6722899565690597</v>
      </c>
      <c r="L643">
        <f>(Table2[[#This Row],[6M Return vs Nifty]]-AVERAGE(Table2[6M Return vs Nifty]))/_xlfn.STDEV.P(Table2[6M Return vs Nifty])</f>
        <v>-0.47684545029906716</v>
      </c>
      <c r="M643">
        <v>1.5152005941181499</v>
      </c>
      <c r="N643">
        <f>(Table2[[#This Row],[1W Return vs Nifty]]-AVERAGE(Table2[1W Return vs Nifty]))/_xlfn.STDEV.P(Table2[1W Return vs Nifty])</f>
        <v>0.17869398822665838</v>
      </c>
      <c r="O643">
        <v>861.94</v>
      </c>
      <c r="P643">
        <v>888.64202417929198</v>
      </c>
      <c r="Q643">
        <v>889.30807941158901</v>
      </c>
      <c r="R643">
        <v>39.625100239463301</v>
      </c>
      <c r="S643" s="1">
        <f>(Table2[[#This Row],[Close Price]]-Table2[[#This Row],[20D EMA]])/Table2[[#This Row],[20D EMA]]</f>
        <v>-3.2937327424182775E-2</v>
      </c>
      <c r="T643" s="1">
        <f>(Table2[[#This Row],[Close Price]]-Table2[[#This Row],[50D EMA]])/Table2[[#This Row],[50D EMA]]</f>
        <v>-6.1995744833441148E-2</v>
      </c>
      <c r="U643" s="1">
        <f>(Table2[[#This Row],[Close Price]]-Table2[[#This Row],[200D EMA]])/Table2[[#This Row],[200D EMA]]</f>
        <v>-6.2698271501684097E-2</v>
      </c>
      <c r="V643">
        <v>0.252236381830023</v>
      </c>
      <c r="W643">
        <v>831.05</v>
      </c>
      <c r="X643">
        <v>864.4</v>
      </c>
      <c r="Y643">
        <v>830</v>
      </c>
      <c r="Z643">
        <v>878.25</v>
      </c>
      <c r="AA643">
        <v>830</v>
      </c>
      <c r="AB643">
        <v>878.25</v>
      </c>
      <c r="AC643" s="1">
        <f>(Table2[[#This Row],[Close Price]]/Table2[[#This Row],[Day Low]])-1</f>
        <v>3.0082425846820193E-3</v>
      </c>
      <c r="AD643" s="1">
        <f>(Table2[[#This Row],[Day High]]/Table2[[#This Row],[Close Price]])-1</f>
        <v>3.7010377301901487E-2</v>
      </c>
      <c r="AE643" s="1">
        <f>(Table2[[#This Row],[Close Price]]/Table2[[#This Row],[Current Week Low]])-1</f>
        <v>4.2771084337349663E-3</v>
      </c>
      <c r="AF643" s="1">
        <f>(Table2[[#This Row],[Current Week High]]/Table2[[#This Row],[Close Price]])-1</f>
        <v>5.3626057225121482E-2</v>
      </c>
      <c r="AG643" s="1">
        <f>(Table2[[#This Row],[Close Price]]/Table2[[#This Row],[Current Month Low]])-1</f>
        <v>4.2771084337349663E-3</v>
      </c>
      <c r="AH643" s="1">
        <f>(Table2[[#This Row],[Current Month High]]/Table2[[#This Row],[Close Price]])-1</f>
        <v>5.3626057225121482E-2</v>
      </c>
      <c r="AI643">
        <v>28.4865934856937</v>
      </c>
      <c r="AJ643">
        <v>9.4544022060271793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-0.02</v>
      </c>
      <c r="AM643" t="s">
        <v>3216</v>
      </c>
      <c r="AN643">
        <v>3.6</v>
      </c>
      <c r="AO643" t="s">
        <v>3215</v>
      </c>
      <c r="AP643">
        <v>-2.9122489667446998E-2</v>
      </c>
      <c r="AQ643">
        <f>(Table2[[#This Row],[Sharpe Ratio]]-AVERAGE(Table2[Sharpe Ratio]))/_xlfn.STDEV.P(Table2[Sharpe Ratio])</f>
        <v>-1.0665814827524203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641</v>
      </c>
      <c r="AT643">
        <f>_xlfn.RANK.AVG(Table2[[#This Row],[6M Return vs Nifty Z-Score]],Table2[6M Return vs Nifty Z-Score])</f>
        <v>482</v>
      </c>
      <c r="AU643">
        <f>_xlfn.RANK.AVG(Table2[[#This Row],[Sharpe Ratio Z-Score]],Table2[Sharpe Ratio Z-Score])</f>
        <v>627</v>
      </c>
      <c r="AV643">
        <f>(Table2[[#This Row],[Rank 1Y]]+Table2[[#This Row],[Rank 6M]]+Table2[[#This Row],[Rank Sharpe]])/3</f>
        <v>583.33333333333337</v>
      </c>
    </row>
    <row r="644" spans="1:48" x14ac:dyDescent="0.3">
      <c r="A644" t="s">
        <v>65</v>
      </c>
      <c r="B644" t="s">
        <v>66</v>
      </c>
      <c r="C644" t="s">
        <v>3156</v>
      </c>
      <c r="D644" t="s">
        <v>24</v>
      </c>
      <c r="E644">
        <v>347093.69730699999</v>
      </c>
      <c r="F644">
        <v>1745.8</v>
      </c>
      <c r="G644">
        <v>-24.222544778026201</v>
      </c>
      <c r="H644">
        <f>(Table2[[#This Row],[1Y Return vs Nifty]]-AVERAGE(Table2[1Y Return vs Nifty]))/_xlfn.STDEV.P(Table2[1Y Return vs Nifty])</f>
        <v>-0.8228547369332242</v>
      </c>
      <c r="I644">
        <v>0.55383192038242401</v>
      </c>
      <c r="J644">
        <f>(Table2[[#This Row],[1M Return vs Nifty]]-AVERAGE(Table2[1M Return vs Nifty]))/_xlfn.STDEV.P(Table2[1M Return vs Nifty])</f>
        <v>-0.43742147313298418</v>
      </c>
      <c r="K644">
        <v>-2.3637812606164399</v>
      </c>
      <c r="L644">
        <f>(Table2[[#This Row],[6M Return vs Nifty]]-AVERAGE(Table2[6M Return vs Nifty]))/_xlfn.STDEV.P(Table2[6M Return vs Nifty])</f>
        <v>-0.30217945789795486</v>
      </c>
      <c r="M644">
        <v>0.66824413618532896</v>
      </c>
      <c r="N644">
        <f>(Table2[[#This Row],[1W Return vs Nifty]]-AVERAGE(Table2[1W Return vs Nifty]))/_xlfn.STDEV.P(Table2[1W Return vs Nifty])</f>
        <v>-3.9115237285324039E-2</v>
      </c>
      <c r="O644">
        <v>1774.83</v>
      </c>
      <c r="P644">
        <v>1797.4483784220399</v>
      </c>
      <c r="Q644">
        <v>1787.56996630257</v>
      </c>
      <c r="R644">
        <v>40.573162527824103</v>
      </c>
      <c r="S644" s="1">
        <f>(Table2[[#This Row],[Close Price]]-Table2[[#This Row],[20D EMA]])/Table2[[#This Row],[20D EMA]]</f>
        <v>-1.6356496115120869E-2</v>
      </c>
      <c r="T644" s="1">
        <f>(Table2[[#This Row],[Close Price]]-Table2[[#This Row],[50D EMA]])/Table2[[#This Row],[50D EMA]]</f>
        <v>-2.8734276345327651E-2</v>
      </c>
      <c r="U644" s="1">
        <f>(Table2[[#This Row],[Close Price]]-Table2[[#This Row],[200D EMA]])/Table2[[#This Row],[200D EMA]]</f>
        <v>-2.3366898689267841E-2</v>
      </c>
      <c r="V644">
        <v>0.73821698001288405</v>
      </c>
      <c r="W644">
        <v>1738.9</v>
      </c>
      <c r="X644">
        <v>1764.1</v>
      </c>
      <c r="Y644">
        <v>1711</v>
      </c>
      <c r="Z644">
        <v>1768.45</v>
      </c>
      <c r="AA644">
        <v>1711</v>
      </c>
      <c r="AB644">
        <v>1768.45</v>
      </c>
      <c r="AC644" s="1">
        <f>(Table2[[#This Row],[Close Price]]/Table2[[#This Row],[Day Low]])-1</f>
        <v>3.9680257634135963E-3</v>
      </c>
      <c r="AD644" s="1">
        <f>(Table2[[#This Row],[Day High]]/Table2[[#This Row],[Close Price]])-1</f>
        <v>1.0482300378050091E-2</v>
      </c>
      <c r="AE644" s="1">
        <f>(Table2[[#This Row],[Close Price]]/Table2[[#This Row],[Current Week Low]])-1</f>
        <v>2.0338983050847359E-2</v>
      </c>
      <c r="AF644" s="1">
        <f>(Table2[[#This Row],[Current Week High]]/Table2[[#This Row],[Close Price]])-1</f>
        <v>1.2973994730209659E-2</v>
      </c>
      <c r="AG644" s="1">
        <f>(Table2[[#This Row],[Close Price]]/Table2[[#This Row],[Current Month Low]])-1</f>
        <v>2.0338983050847359E-2</v>
      </c>
      <c r="AH644" s="1">
        <f>(Table2[[#This Row],[Current Month High]]/Table2[[#This Row],[Close Price]])-1</f>
        <v>1.2973994730209659E-2</v>
      </c>
      <c r="AI644">
        <v>11.2384007331882</v>
      </c>
      <c r="AJ644">
        <v>13.080934028564901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-0.05</v>
      </c>
      <c r="AM644" t="s">
        <v>3216</v>
      </c>
      <c r="AN644">
        <v>-1.24</v>
      </c>
      <c r="AO644" t="s">
        <v>3216</v>
      </c>
      <c r="AP644">
        <v>-0.115569478157103</v>
      </c>
      <c r="AQ644">
        <f>(Table2[[#This Row],[Sharpe Ratio]]-AVERAGE(Table2[Sharpe Ratio]))/_xlfn.STDEV.P(Table2[Sharpe Ratio])</f>
        <v>-2.0989119724760217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612</v>
      </c>
      <c r="AT644">
        <f>_xlfn.RANK.AVG(Table2[[#This Row],[6M Return vs Nifty Z-Score]],Table2[6M Return vs Nifty Z-Score])</f>
        <v>411</v>
      </c>
      <c r="AU644">
        <f>_xlfn.RANK.AVG(Table2[[#This Row],[Sharpe Ratio Z-Score]],Table2[Sharpe Ratio Z-Score])</f>
        <v>730</v>
      </c>
      <c r="AV644">
        <f>(Table2[[#This Row],[Rank 1Y]]+Table2[[#This Row],[Rank 6M]]+Table2[[#This Row],[Rank Sharpe]])/3</f>
        <v>584.33333333333337</v>
      </c>
    </row>
    <row r="645" spans="1:48" x14ac:dyDescent="0.3">
      <c r="A645" t="s">
        <v>1005</v>
      </c>
      <c r="B645" t="s">
        <v>1006</v>
      </c>
      <c r="C645" t="s">
        <v>3163</v>
      </c>
      <c r="D645" t="s">
        <v>114</v>
      </c>
      <c r="E645">
        <v>14040.53262735</v>
      </c>
      <c r="F645">
        <v>47.91</v>
      </c>
      <c r="G645">
        <v>-9.16676326713986</v>
      </c>
      <c r="H645">
        <f>(Table2[[#This Row],[1Y Return vs Nifty]]-AVERAGE(Table2[1Y Return vs Nifty]))/_xlfn.STDEV.P(Table2[1Y Return vs Nifty])</f>
        <v>-0.54822703325070665</v>
      </c>
      <c r="I645">
        <v>2.04065826729471</v>
      </c>
      <c r="J645">
        <f>(Table2[[#This Row],[1M Return vs Nifty]]-AVERAGE(Table2[1M Return vs Nifty]))/_xlfn.STDEV.P(Table2[1M Return vs Nifty])</f>
        <v>-0.29295082114846549</v>
      </c>
      <c r="K645">
        <v>-31.681029618632099</v>
      </c>
      <c r="L645">
        <f>(Table2[[#This Row],[6M Return vs Nifty]]-AVERAGE(Table2[6M Return vs Nifty]))/_xlfn.STDEV.P(Table2[6M Return vs Nifty])</f>
        <v>-1.2668056028691206</v>
      </c>
      <c r="M645">
        <v>4.28486168713399</v>
      </c>
      <c r="N645">
        <f>(Table2[[#This Row],[1W Return vs Nifty]]-AVERAGE(Table2[1W Return vs Nifty]))/_xlfn.STDEV.P(Table2[1W Return vs Nifty])</f>
        <v>0.8909593378206988</v>
      </c>
      <c r="O645">
        <v>48.24</v>
      </c>
      <c r="P645">
        <v>50.265038849094303</v>
      </c>
      <c r="Q645">
        <v>53.6263478420898</v>
      </c>
      <c r="R645">
        <v>49.5149204978716</v>
      </c>
      <c r="S645" s="1">
        <f>(Table2[[#This Row],[Close Price]]-Table2[[#This Row],[20D EMA]])/Table2[[#This Row],[20D EMA]]</f>
        <v>-6.8407960199006095E-3</v>
      </c>
      <c r="T645" s="1">
        <f>(Table2[[#This Row],[Close Price]]-Table2[[#This Row],[50D EMA]])/Table2[[#This Row],[50D EMA]]</f>
        <v>-4.6852422737891516E-2</v>
      </c>
      <c r="U645" s="1">
        <f>(Table2[[#This Row],[Close Price]]-Table2[[#This Row],[200D EMA]])/Table2[[#This Row],[200D EMA]]</f>
        <v>-0.10659588191465845</v>
      </c>
      <c r="V645">
        <v>0.80342186389563697</v>
      </c>
      <c r="W645">
        <v>47.57</v>
      </c>
      <c r="X645">
        <v>50.05</v>
      </c>
      <c r="Y645">
        <v>46.75</v>
      </c>
      <c r="Z645">
        <v>50.39</v>
      </c>
      <c r="AA645">
        <v>46.75</v>
      </c>
      <c r="AB645">
        <v>50.39</v>
      </c>
      <c r="AC645" s="1">
        <f>(Table2[[#This Row],[Close Price]]/Table2[[#This Row],[Day Low]])-1</f>
        <v>7.1473617826360858E-3</v>
      </c>
      <c r="AD645" s="1">
        <f>(Table2[[#This Row],[Day High]]/Table2[[#This Row],[Close Price]])-1</f>
        <v>4.4667084116051026E-2</v>
      </c>
      <c r="AE645" s="1">
        <f>(Table2[[#This Row],[Close Price]]/Table2[[#This Row],[Current Week Low]])-1</f>
        <v>2.481283422459879E-2</v>
      </c>
      <c r="AF645" s="1">
        <f>(Table2[[#This Row],[Current Week High]]/Table2[[#This Row],[Close Price]])-1</f>
        <v>5.1763723648507787E-2</v>
      </c>
      <c r="AG645" s="1">
        <f>(Table2[[#This Row],[Close Price]]/Table2[[#This Row],[Current Month Low]])-1</f>
        <v>2.481283422459879E-2</v>
      </c>
      <c r="AH645" s="1">
        <f>(Table2[[#This Row],[Current Month High]]/Table2[[#This Row],[Close Price]])-1</f>
        <v>5.1763723648507787E-2</v>
      </c>
      <c r="AI645">
        <v>53.830098100605298</v>
      </c>
      <c r="AJ645">
        <v>18.736059479553901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-0.13</v>
      </c>
      <c r="AM645" t="s">
        <v>3216</v>
      </c>
      <c r="AN645">
        <v>6.61</v>
      </c>
      <c r="AO645" t="s">
        <v>3215</v>
      </c>
      <c r="AQ645">
        <f>(Table2[[#This Row],[Sharpe Ratio]]-AVERAGE(Table2[Sharpe Ratio]))/_xlfn.STDEV.P(Table2[Sharpe Ratio])</f>
        <v>-0.71880726243977788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508</v>
      </c>
      <c r="AT645">
        <f>_xlfn.RANK.AVG(Table2[[#This Row],[6M Return vs Nifty Z-Score]],Table2[6M Return vs Nifty Z-Score])</f>
        <v>707</v>
      </c>
      <c r="AU645">
        <f>_xlfn.RANK.AVG(Table2[[#This Row],[Sharpe Ratio Z-Score]],Table2[Sharpe Ratio Z-Score])</f>
        <v>541.5</v>
      </c>
      <c r="AV645">
        <f>(Table2[[#This Row],[Rank 1Y]]+Table2[[#This Row],[Rank 6M]]+Table2[[#This Row],[Rank Sharpe]])/3</f>
        <v>585.5</v>
      </c>
    </row>
    <row r="646" spans="1:48" x14ac:dyDescent="0.3">
      <c r="A646" t="s">
        <v>263</v>
      </c>
      <c r="B646" t="s">
        <v>264</v>
      </c>
      <c r="C646" t="s">
        <v>3158</v>
      </c>
      <c r="D646" t="s">
        <v>265</v>
      </c>
      <c r="E646">
        <v>98248.293474309903</v>
      </c>
      <c r="F646">
        <v>992.95</v>
      </c>
      <c r="G646">
        <v>-14.4846678583281</v>
      </c>
      <c r="H646">
        <f>(Table2[[#This Row],[1Y Return vs Nifty]]-AVERAGE(Table2[1Y Return vs Nifty]))/_xlfn.STDEV.P(Table2[1Y Return vs Nifty])</f>
        <v>-0.64522923305180924</v>
      </c>
      <c r="I646">
        <v>-7.8966543616059699</v>
      </c>
      <c r="J646">
        <f>(Table2[[#This Row],[1M Return vs Nifty]]-AVERAGE(Table2[1M Return vs Nifty]))/_xlfn.STDEV.P(Table2[1M Return vs Nifty])</f>
        <v>-1.2585309895741248</v>
      </c>
      <c r="K646">
        <v>-18.1190756426777</v>
      </c>
      <c r="L646">
        <f>(Table2[[#This Row],[6M Return vs Nifty]]-AVERAGE(Table2[6M Return vs Nifty]))/_xlfn.STDEV.P(Table2[6M Return vs Nifty])</f>
        <v>-0.82057629709170965</v>
      </c>
      <c r="M646">
        <v>-1.34299216404919</v>
      </c>
      <c r="N646">
        <f>(Table2[[#This Row],[1W Return vs Nifty]]-AVERAGE(Table2[1W Return vs Nifty]))/_xlfn.STDEV.P(Table2[1W Return vs Nifty])</f>
        <v>-0.55633878139154558</v>
      </c>
      <c r="O646">
        <v>1029.1199999999999</v>
      </c>
      <c r="P646">
        <v>1087.3172810548101</v>
      </c>
      <c r="Q646">
        <v>1094.40811020348</v>
      </c>
      <c r="R646">
        <v>38.851840331508498</v>
      </c>
      <c r="S646" s="1">
        <f>(Table2[[#This Row],[Close Price]]-Table2[[#This Row],[20D EMA]])/Table2[[#This Row],[20D EMA]]</f>
        <v>-3.5146532960198859E-2</v>
      </c>
      <c r="T646" s="1">
        <f>(Table2[[#This Row],[Close Price]]-Table2[[#This Row],[50D EMA]])/Table2[[#This Row],[50D EMA]]</f>
        <v>-8.678909339439915E-2</v>
      </c>
      <c r="U646" s="1">
        <f>(Table2[[#This Row],[Close Price]]-Table2[[#This Row],[200D EMA]])/Table2[[#This Row],[200D EMA]]</f>
        <v>-9.2705919535461159E-2</v>
      </c>
      <c r="V646">
        <v>0.83589454777762995</v>
      </c>
      <c r="W646">
        <v>975.4</v>
      </c>
      <c r="X646">
        <v>997.3</v>
      </c>
      <c r="Y646">
        <v>975.4</v>
      </c>
      <c r="Z646">
        <v>1013.1</v>
      </c>
      <c r="AA646">
        <v>975.4</v>
      </c>
      <c r="AB646">
        <v>1013.1</v>
      </c>
      <c r="AC646" s="1">
        <f>(Table2[[#This Row],[Close Price]]/Table2[[#This Row],[Day Low]])-1</f>
        <v>1.799261841295885E-2</v>
      </c>
      <c r="AD646" s="1">
        <f>(Table2[[#This Row],[Day High]]/Table2[[#This Row],[Close Price]])-1</f>
        <v>4.3808852409485954E-3</v>
      </c>
      <c r="AE646" s="1">
        <f>(Table2[[#This Row],[Close Price]]/Table2[[#This Row],[Current Week Low]])-1</f>
        <v>1.799261841295885E-2</v>
      </c>
      <c r="AF646" s="1">
        <f>(Table2[[#This Row],[Current Week High]]/Table2[[#This Row],[Close Price]])-1</f>
        <v>2.0293066116118696E-2</v>
      </c>
      <c r="AG646" s="1">
        <f>(Table2[[#This Row],[Close Price]]/Table2[[#This Row],[Current Month Low]])-1</f>
        <v>1.799261841295885E-2</v>
      </c>
      <c r="AH646" s="1">
        <f>(Table2[[#This Row],[Current Month High]]/Table2[[#This Row],[Close Price]])-1</f>
        <v>2.0293066116118696E-2</v>
      </c>
      <c r="AI646">
        <v>26.231975308237502</v>
      </c>
      <c r="AJ646">
        <v>12.1351969025032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-0.1</v>
      </c>
      <c r="AM646" t="s">
        <v>3216</v>
      </c>
      <c r="AN646">
        <v>-2.13</v>
      </c>
      <c r="AO646" t="s">
        <v>3216</v>
      </c>
      <c r="AP646">
        <v>-1.2002071458742001E-2</v>
      </c>
      <c r="AQ646">
        <f>(Table2[[#This Row],[Sharpe Ratio]]-AVERAGE(Table2[Sharpe Ratio]))/_xlfn.STDEV.P(Table2[Sharpe Ratio])</f>
        <v>-0.86213329985498932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550</v>
      </c>
      <c r="AT646">
        <f>_xlfn.RANK.AVG(Table2[[#This Row],[6M Return vs Nifty Z-Score]],Table2[6M Return vs Nifty Z-Score])</f>
        <v>614</v>
      </c>
      <c r="AU646">
        <f>_xlfn.RANK.AVG(Table2[[#This Row],[Sharpe Ratio Z-Score]],Table2[Sharpe Ratio Z-Score])</f>
        <v>593</v>
      </c>
      <c r="AV646">
        <f>(Table2[[#This Row],[Rank 1Y]]+Table2[[#This Row],[Rank 6M]]+Table2[[#This Row],[Rank Sharpe]])/3</f>
        <v>585.66666666666663</v>
      </c>
    </row>
    <row r="647" spans="1:48" x14ac:dyDescent="0.3">
      <c r="A647" t="s">
        <v>354</v>
      </c>
      <c r="B647" t="s">
        <v>355</v>
      </c>
      <c r="C647" t="s">
        <v>3170</v>
      </c>
      <c r="D647" t="s">
        <v>158</v>
      </c>
      <c r="E647">
        <v>68354.082520875003</v>
      </c>
      <c r="F647">
        <v>2305.9499999999998</v>
      </c>
      <c r="G647">
        <v>-26.1796877942575</v>
      </c>
      <c r="H647">
        <f>(Table2[[#This Row],[1Y Return vs Nifty]]-AVERAGE(Table2[1Y Return vs Nifty]))/_xlfn.STDEV.P(Table2[1Y Return vs Nifty])</f>
        <v>-0.85855435783548295</v>
      </c>
      <c r="I647">
        <v>6.6445320780791999</v>
      </c>
      <c r="J647">
        <f>(Table2[[#This Row],[1M Return vs Nifty]]-AVERAGE(Table2[1M Return vs Nifty]))/_xlfn.STDEV.P(Table2[1M Return vs Nifty])</f>
        <v>0.15439439336146041</v>
      </c>
      <c r="K647">
        <v>-9.6929655873639398</v>
      </c>
      <c r="L647">
        <f>(Table2[[#This Row],[6M Return vs Nifty]]-AVERAGE(Table2[6M Return vs Nifty]))/_xlfn.STDEV.P(Table2[6M Return vs Nifty])</f>
        <v>-0.54333179035962453</v>
      </c>
      <c r="M647">
        <v>6.2363864359762804</v>
      </c>
      <c r="N647">
        <f>(Table2[[#This Row],[1W Return vs Nifty]]-AVERAGE(Table2[1W Return vs Nifty]))/_xlfn.STDEV.P(Table2[1W Return vs Nifty])</f>
        <v>1.3928270432163878</v>
      </c>
      <c r="O647">
        <v>2302.56</v>
      </c>
      <c r="P647">
        <v>2354.84271398393</v>
      </c>
      <c r="Q647">
        <v>2399.5286028912701</v>
      </c>
      <c r="R647">
        <v>52.015349680451301</v>
      </c>
      <c r="S647" s="1">
        <f>(Table2[[#This Row],[Close Price]]-Table2[[#This Row],[20D EMA]])/Table2[[#This Row],[20D EMA]]</f>
        <v>1.4722743381279414E-3</v>
      </c>
      <c r="T647" s="1">
        <f>(Table2[[#This Row],[Close Price]]-Table2[[#This Row],[50D EMA]])/Table2[[#This Row],[50D EMA]]</f>
        <v>-2.0762624057049383E-2</v>
      </c>
      <c r="U647" s="1">
        <f>(Table2[[#This Row],[Close Price]]-Table2[[#This Row],[200D EMA]])/Table2[[#This Row],[200D EMA]]</f>
        <v>-3.8998744494445445E-2</v>
      </c>
      <c r="V647">
        <v>0.60230165417026904</v>
      </c>
      <c r="W647">
        <v>2285</v>
      </c>
      <c r="X647">
        <v>2389</v>
      </c>
      <c r="Y647">
        <v>2220.25</v>
      </c>
      <c r="Z647">
        <v>2389</v>
      </c>
      <c r="AA647">
        <v>2220.25</v>
      </c>
      <c r="AB647">
        <v>2389</v>
      </c>
      <c r="AC647" s="1">
        <f>(Table2[[#This Row],[Close Price]]/Table2[[#This Row],[Day Low]])-1</f>
        <v>9.1684901531727814E-3</v>
      </c>
      <c r="AD647" s="1">
        <f>(Table2[[#This Row],[Day High]]/Table2[[#This Row],[Close Price]])-1</f>
        <v>3.6015525054749808E-2</v>
      </c>
      <c r="AE647" s="1">
        <f>(Table2[[#This Row],[Close Price]]/Table2[[#This Row],[Current Week Low]])-1</f>
        <v>3.859925684044585E-2</v>
      </c>
      <c r="AF647" s="1">
        <f>(Table2[[#This Row],[Current Week High]]/Table2[[#This Row],[Close Price]])-1</f>
        <v>3.6015525054749808E-2</v>
      </c>
      <c r="AG647" s="1">
        <f>(Table2[[#This Row],[Close Price]]/Table2[[#This Row],[Current Month Low]])-1</f>
        <v>3.859925684044585E-2</v>
      </c>
      <c r="AH647" s="1">
        <f>(Table2[[#This Row],[Current Month High]]/Table2[[#This Row],[Close Price]])-1</f>
        <v>3.6015525054749808E-2</v>
      </c>
      <c r="AI647">
        <v>16.826036991261699</v>
      </c>
      <c r="AJ647">
        <v>10.380067971853901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-0.02</v>
      </c>
      <c r="AM647" t="s">
        <v>3216</v>
      </c>
      <c r="AN647">
        <v>2.57</v>
      </c>
      <c r="AO647" t="s">
        <v>3215</v>
      </c>
      <c r="AP647">
        <v>-3.0619623232826E-2</v>
      </c>
      <c r="AQ647">
        <f>(Table2[[#This Row],[Sharpe Ratio]]-AVERAGE(Table2[Sharpe Ratio]))/_xlfn.STDEV.P(Table2[Sharpe Ratio])</f>
        <v>-1.0844599150001124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622</v>
      </c>
      <c r="AT647">
        <f>_xlfn.RANK.AVG(Table2[[#This Row],[6M Return vs Nifty Z-Score]],Table2[6M Return vs Nifty Z-Score])</f>
        <v>505</v>
      </c>
      <c r="AU647">
        <f>_xlfn.RANK.AVG(Table2[[#This Row],[Sharpe Ratio Z-Score]],Table2[Sharpe Ratio Z-Score])</f>
        <v>630</v>
      </c>
      <c r="AV647">
        <f>(Table2[[#This Row],[Rank 1Y]]+Table2[[#This Row],[Rank 6M]]+Table2[[#This Row],[Rank Sharpe]])/3</f>
        <v>585.66666666666663</v>
      </c>
    </row>
    <row r="648" spans="1:48" x14ac:dyDescent="0.3">
      <c r="A648" t="s">
        <v>1185</v>
      </c>
      <c r="B648" t="s">
        <v>1186</v>
      </c>
      <c r="C648" t="s">
        <v>3165</v>
      </c>
      <c r="D648" t="s">
        <v>246</v>
      </c>
      <c r="E648">
        <v>10153.66962018</v>
      </c>
      <c r="F648">
        <v>519.70000000000005</v>
      </c>
      <c r="G648">
        <v>-11.1693720531509</v>
      </c>
      <c r="H648">
        <f>(Table2[[#This Row],[1Y Return vs Nifty]]-AVERAGE(Table2[1Y Return vs Nifty]))/_xlfn.STDEV.P(Table2[1Y Return vs Nifty])</f>
        <v>-0.58475598074366675</v>
      </c>
      <c r="I648">
        <v>3.47670944729105</v>
      </c>
      <c r="J648">
        <f>(Table2[[#This Row],[1M Return vs Nifty]]-AVERAGE(Table2[1M Return vs Nifty]))/_xlfn.STDEV.P(Table2[1M Return vs Nifty])</f>
        <v>-0.15341384651248396</v>
      </c>
      <c r="K648">
        <v>-21.004553167551201</v>
      </c>
      <c r="L648">
        <f>(Table2[[#This Row],[6M Return vs Nifty]]-AVERAGE(Table2[6M Return vs Nifty]))/_xlfn.STDEV.P(Table2[6M Return vs Nifty])</f>
        <v>-0.91551723517803085</v>
      </c>
      <c r="M648">
        <v>0.89590352448139199</v>
      </c>
      <c r="N648">
        <f>(Table2[[#This Row],[1W Return vs Nifty]]-AVERAGE(Table2[1W Return vs Nifty]))/_xlfn.STDEV.P(Table2[1W Return vs Nifty])</f>
        <v>1.9431237661361192E-2</v>
      </c>
      <c r="O648">
        <v>534.13</v>
      </c>
      <c r="P648">
        <v>543.21858203180398</v>
      </c>
      <c r="Q648">
        <v>546.53960890691201</v>
      </c>
      <c r="R648">
        <v>42.899469993022002</v>
      </c>
      <c r="S648" s="1">
        <f>(Table2[[#This Row],[Close Price]]-Table2[[#This Row],[20D EMA]])/Table2[[#This Row],[20D EMA]]</f>
        <v>-2.7015895006833449E-2</v>
      </c>
      <c r="T648" s="1">
        <f>(Table2[[#This Row],[Close Price]]-Table2[[#This Row],[50D EMA]])/Table2[[#This Row],[50D EMA]]</f>
        <v>-4.329487762336337E-2</v>
      </c>
      <c r="U648" s="1">
        <f>(Table2[[#This Row],[Close Price]]-Table2[[#This Row],[200D EMA]])/Table2[[#This Row],[200D EMA]]</f>
        <v>-4.9108259437210068E-2</v>
      </c>
      <c r="V648">
        <v>0.27743134828859001</v>
      </c>
      <c r="W648">
        <v>517</v>
      </c>
      <c r="X648">
        <v>537</v>
      </c>
      <c r="Y648">
        <v>509.85</v>
      </c>
      <c r="Z648">
        <v>545.54999999999995</v>
      </c>
      <c r="AA648">
        <v>509.85</v>
      </c>
      <c r="AB648">
        <v>545.54999999999995</v>
      </c>
      <c r="AC648" s="1">
        <f>(Table2[[#This Row],[Close Price]]/Table2[[#This Row],[Day Low]])-1</f>
        <v>5.2224371373308376E-3</v>
      </c>
      <c r="AD648" s="1">
        <f>(Table2[[#This Row],[Day High]]/Table2[[#This Row],[Close Price]])-1</f>
        <v>3.3288435635943747E-2</v>
      </c>
      <c r="AE648" s="1">
        <f>(Table2[[#This Row],[Close Price]]/Table2[[#This Row],[Current Week Low]])-1</f>
        <v>1.9319407668922262E-2</v>
      </c>
      <c r="AF648" s="1">
        <f>(Table2[[#This Row],[Current Week High]]/Table2[[#This Row],[Close Price]])-1</f>
        <v>4.9740234750817569E-2</v>
      </c>
      <c r="AG648" s="1">
        <f>(Table2[[#This Row],[Close Price]]/Table2[[#This Row],[Current Month Low]])-1</f>
        <v>1.9319407668922262E-2</v>
      </c>
      <c r="AH648" s="1">
        <f>(Table2[[#This Row],[Current Month High]]/Table2[[#This Row],[Close Price]])-1</f>
        <v>4.9740234750817569E-2</v>
      </c>
      <c r="AI648">
        <v>36.501827977679397</v>
      </c>
      <c r="AJ648">
        <v>16.7865168539325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0.02</v>
      </c>
      <c r="AM648" t="s">
        <v>3215</v>
      </c>
      <c r="AN648">
        <v>-0.55000000000000004</v>
      </c>
      <c r="AO648" t="s">
        <v>3216</v>
      </c>
      <c r="AP648">
        <v>-1.3153446439276E-2</v>
      </c>
      <c r="AQ648">
        <f>(Table2[[#This Row],[Sharpe Ratio]]-AVERAGE(Table2[Sharpe Ratio]))/_xlfn.STDEV.P(Table2[Sharpe Ratio])</f>
        <v>-0.87588276086313521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530</v>
      </c>
      <c r="AT648">
        <f>_xlfn.RANK.AVG(Table2[[#This Row],[6M Return vs Nifty Z-Score]],Table2[6M Return vs Nifty Z-Score])</f>
        <v>643</v>
      </c>
      <c r="AU648">
        <f>_xlfn.RANK.AVG(Table2[[#This Row],[Sharpe Ratio Z-Score]],Table2[Sharpe Ratio Z-Score])</f>
        <v>595</v>
      </c>
      <c r="AV648">
        <f>(Table2[[#This Row],[Rank 1Y]]+Table2[[#This Row],[Rank 6M]]+Table2[[#This Row],[Rank Sharpe]])/3</f>
        <v>589.33333333333337</v>
      </c>
    </row>
    <row r="649" spans="1:48" x14ac:dyDescent="0.3">
      <c r="A649" t="s">
        <v>1091</v>
      </c>
      <c r="B649" t="s">
        <v>1092</v>
      </c>
      <c r="C649" t="s">
        <v>3168</v>
      </c>
      <c r="D649" t="s">
        <v>523</v>
      </c>
      <c r="E649">
        <v>11726.021018199999</v>
      </c>
      <c r="F649">
        <v>754.45</v>
      </c>
      <c r="G649">
        <v>-31.580767415324999</v>
      </c>
      <c r="H649">
        <f>(Table2[[#This Row],[1Y Return vs Nifty]]-AVERAGE(Table2[1Y Return vs Nifty]))/_xlfn.STDEV.P(Table2[1Y Return vs Nifty])</f>
        <v>-0.95707372680133118</v>
      </c>
      <c r="I649">
        <v>-9.1577857830833196</v>
      </c>
      <c r="J649">
        <f>(Table2[[#This Row],[1M Return vs Nifty]]-AVERAGE(Table2[1M Return vs Nifty]))/_xlfn.STDEV.P(Table2[1M Return vs Nifty])</f>
        <v>-1.3810715129360938</v>
      </c>
      <c r="K649">
        <v>-21.2271787844501</v>
      </c>
      <c r="L649">
        <f>(Table2[[#This Row],[6M Return vs Nifty]]-AVERAGE(Table2[6M Return vs Nifty]))/_xlfn.STDEV.P(Table2[6M Return vs Nifty])</f>
        <v>-0.92284229133536633</v>
      </c>
      <c r="M649">
        <v>0.94713824105575894</v>
      </c>
      <c r="N649">
        <f>(Table2[[#This Row],[1W Return vs Nifty]]-AVERAGE(Table2[1W Return vs Nifty]))/_xlfn.STDEV.P(Table2[1W Return vs Nifty])</f>
        <v>3.2607114451563245E-2</v>
      </c>
      <c r="O649">
        <v>799.32</v>
      </c>
      <c r="P649">
        <v>825.340973920956</v>
      </c>
      <c r="Q649">
        <v>830.30390402085504</v>
      </c>
      <c r="R649">
        <v>32.925926642044502</v>
      </c>
      <c r="S649" s="1">
        <f>(Table2[[#This Row],[Close Price]]-Table2[[#This Row],[20D EMA]])/Table2[[#This Row],[20D EMA]]</f>
        <v>-5.6135214932692794E-2</v>
      </c>
      <c r="T649" s="1">
        <f>(Table2[[#This Row],[Close Price]]-Table2[[#This Row],[50D EMA]])/Table2[[#This Row],[50D EMA]]</f>
        <v>-8.5892953531888125E-2</v>
      </c>
      <c r="U649" s="1">
        <f>(Table2[[#This Row],[Close Price]]-Table2[[#This Row],[200D EMA]])/Table2[[#This Row],[200D EMA]]</f>
        <v>-9.1356795570299701E-2</v>
      </c>
      <c r="V649">
        <v>0.49406675859591898</v>
      </c>
      <c r="W649">
        <v>748.85</v>
      </c>
      <c r="X649">
        <v>777</v>
      </c>
      <c r="Y649">
        <v>748.85</v>
      </c>
      <c r="Z649">
        <v>788</v>
      </c>
      <c r="AA649">
        <v>748.85</v>
      </c>
      <c r="AB649">
        <v>788</v>
      </c>
      <c r="AC649" s="1">
        <f>(Table2[[#This Row],[Close Price]]/Table2[[#This Row],[Day Low]])-1</f>
        <v>7.4781331374775828E-3</v>
      </c>
      <c r="AD649" s="1">
        <f>(Table2[[#This Row],[Day High]]/Table2[[#This Row],[Close Price]])-1</f>
        <v>2.9889323348134322E-2</v>
      </c>
      <c r="AE649" s="1">
        <f>(Table2[[#This Row],[Close Price]]/Table2[[#This Row],[Current Week Low]])-1</f>
        <v>7.4781331374775828E-3</v>
      </c>
      <c r="AF649" s="1">
        <f>(Table2[[#This Row],[Current Week High]]/Table2[[#This Row],[Close Price]])-1</f>
        <v>4.4469481078931672E-2</v>
      </c>
      <c r="AG649" s="1">
        <f>(Table2[[#This Row],[Close Price]]/Table2[[#This Row],[Current Month Low]])-1</f>
        <v>7.4781331374775828E-3</v>
      </c>
      <c r="AH649" s="1">
        <f>(Table2[[#This Row],[Current Month High]]/Table2[[#This Row],[Close Price]])-1</f>
        <v>4.4469481078931672E-2</v>
      </c>
      <c r="AI649">
        <v>26.8473722579362</v>
      </c>
      <c r="AJ649">
        <v>6.4179420269412502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-0.12</v>
      </c>
      <c r="AM649" t="s">
        <v>3216</v>
      </c>
      <c r="AN649">
        <v>-8.59</v>
      </c>
      <c r="AO649" t="s">
        <v>3216</v>
      </c>
      <c r="AP649">
        <v>1.2111216648032001E-2</v>
      </c>
      <c r="AQ649">
        <f>(Table2[[#This Row],[Sharpe Ratio]]-AVERAGE(Table2[Sharpe Ratio]))/_xlfn.STDEV.P(Table2[Sharpe Ratio])</f>
        <v>-0.57417783772699493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649</v>
      </c>
      <c r="AT649">
        <f>_xlfn.RANK.AVG(Table2[[#This Row],[6M Return vs Nifty Z-Score]],Table2[6M Return vs Nifty Z-Score])</f>
        <v>644</v>
      </c>
      <c r="AU649">
        <f>_xlfn.RANK.AVG(Table2[[#This Row],[Sharpe Ratio Z-Score]],Table2[Sharpe Ratio Z-Score])</f>
        <v>481</v>
      </c>
      <c r="AV649">
        <f>(Table2[[#This Row],[Rank 1Y]]+Table2[[#This Row],[Rank 6M]]+Table2[[#This Row],[Rank Sharpe]])/3</f>
        <v>591.33333333333337</v>
      </c>
    </row>
    <row r="650" spans="1:48" x14ac:dyDescent="0.3">
      <c r="A650" t="s">
        <v>508</v>
      </c>
      <c r="B650" t="s">
        <v>509</v>
      </c>
      <c r="C650" t="s">
        <v>3155</v>
      </c>
      <c r="D650" t="s">
        <v>21</v>
      </c>
      <c r="E650">
        <v>40767.658922349998</v>
      </c>
      <c r="F650">
        <v>1004.95</v>
      </c>
      <c r="G650">
        <v>-47.658313733480199</v>
      </c>
      <c r="H650">
        <f>(Table2[[#This Row],[1Y Return vs Nifty]]-AVERAGE(Table2[1Y Return vs Nifty]))/_xlfn.STDEV.P(Table2[1Y Return vs Nifty])</f>
        <v>-1.2503391161145123</v>
      </c>
      <c r="I650">
        <v>2.5952818769074901</v>
      </c>
      <c r="J650">
        <f>(Table2[[#This Row],[1M Return vs Nifty]]-AVERAGE(Table2[1M Return vs Nifty]))/_xlfn.STDEV.P(Table2[1M Return vs Nifty])</f>
        <v>-0.23905963563566762</v>
      </c>
      <c r="K650">
        <v>-10.6414392565295</v>
      </c>
      <c r="L650">
        <f>(Table2[[#This Row],[6M Return vs Nifty]]-AVERAGE(Table2[6M Return vs Nifty]))/_xlfn.STDEV.P(Table2[6M Return vs Nifty])</f>
        <v>-0.57453944286237646</v>
      </c>
      <c r="M650">
        <v>0.54915276168357496</v>
      </c>
      <c r="N650">
        <f>(Table2[[#This Row],[1W Return vs Nifty]]-AVERAGE(Table2[1W Return vs Nifty]))/_xlfn.STDEV.P(Table2[1W Return vs Nifty])</f>
        <v>-6.9741605149257313E-2</v>
      </c>
      <c r="O650">
        <v>1027.08</v>
      </c>
      <c r="P650">
        <v>1040.3578492485301</v>
      </c>
      <c r="Q650">
        <v>1071.0141834806</v>
      </c>
      <c r="R650">
        <v>40.191583082910903</v>
      </c>
      <c r="S650" s="1">
        <f>(Table2[[#This Row],[Close Price]]-Table2[[#This Row],[20D EMA]])/Table2[[#This Row],[20D EMA]]</f>
        <v>-2.154652023211423E-2</v>
      </c>
      <c r="T650" s="1">
        <f>(Table2[[#This Row],[Close Price]]-Table2[[#This Row],[50D EMA]])/Table2[[#This Row],[50D EMA]]</f>
        <v>-3.4034298173561919E-2</v>
      </c>
      <c r="U650" s="1">
        <f>(Table2[[#This Row],[Close Price]]-Table2[[#This Row],[200D EMA]])/Table2[[#This Row],[200D EMA]]</f>
        <v>-6.168376152209621E-2</v>
      </c>
      <c r="V650">
        <v>0.27548277143317301</v>
      </c>
      <c r="W650">
        <v>1003</v>
      </c>
      <c r="X650">
        <v>1019.7</v>
      </c>
      <c r="Y650">
        <v>1002</v>
      </c>
      <c r="Z650">
        <v>1038</v>
      </c>
      <c r="AA650">
        <v>1002</v>
      </c>
      <c r="AB650">
        <v>1038</v>
      </c>
      <c r="AC650" s="1">
        <f>(Table2[[#This Row],[Close Price]]/Table2[[#This Row],[Day Low]])-1</f>
        <v>1.9441674975075873E-3</v>
      </c>
      <c r="AD650" s="1">
        <f>(Table2[[#This Row],[Day High]]/Table2[[#This Row],[Close Price]])-1</f>
        <v>1.4677347131698104E-2</v>
      </c>
      <c r="AE650" s="1">
        <f>(Table2[[#This Row],[Close Price]]/Table2[[#This Row],[Current Week Low]])-1</f>
        <v>2.9441117764470448E-3</v>
      </c>
      <c r="AF650" s="1">
        <f>(Table2[[#This Row],[Current Week High]]/Table2[[#This Row],[Close Price]])-1</f>
        <v>3.2887208318821859E-2</v>
      </c>
      <c r="AG650" s="1">
        <f>(Table2[[#This Row],[Close Price]]/Table2[[#This Row],[Current Month Low]])-1</f>
        <v>2.9441117764470448E-3</v>
      </c>
      <c r="AH650" s="1">
        <f>(Table2[[#This Row],[Current Month High]]/Table2[[#This Row],[Close Price]])-1</f>
        <v>3.2887208318821859E-2</v>
      </c>
      <c r="AI650">
        <v>39.310413453405602</v>
      </c>
      <c r="AJ650">
        <v>3.5924131532831498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-0.02</v>
      </c>
      <c r="AM650" t="s">
        <v>3216</v>
      </c>
      <c r="AN650">
        <v>-3.37</v>
      </c>
      <c r="AO650" t="s">
        <v>3216</v>
      </c>
      <c r="AQ650">
        <f>(Table2[[#This Row],[Sharpe Ratio]]-AVERAGE(Table2[Sharpe Ratio]))/_xlfn.STDEV.P(Table2[Sharpe Ratio])</f>
        <v>-0.71880726243977788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710</v>
      </c>
      <c r="AT650">
        <f>_xlfn.RANK.AVG(Table2[[#This Row],[6M Return vs Nifty Z-Score]],Table2[6M Return vs Nifty Z-Score])</f>
        <v>527</v>
      </c>
      <c r="AU650">
        <f>_xlfn.RANK.AVG(Table2[[#This Row],[Sharpe Ratio Z-Score]],Table2[Sharpe Ratio Z-Score])</f>
        <v>541.5</v>
      </c>
      <c r="AV650">
        <f>(Table2[[#This Row],[Rank 1Y]]+Table2[[#This Row],[Rank 6M]]+Table2[[#This Row],[Rank Sharpe]])/3</f>
        <v>592.83333333333337</v>
      </c>
    </row>
    <row r="651" spans="1:48" x14ac:dyDescent="0.3">
      <c r="A651" t="s">
        <v>2027</v>
      </c>
      <c r="B651" t="s">
        <v>2028</v>
      </c>
      <c r="C651" t="s">
        <v>3162</v>
      </c>
      <c r="D651" t="s">
        <v>206</v>
      </c>
      <c r="E651">
        <v>3244.1999357250002</v>
      </c>
      <c r="F651">
        <v>206.73</v>
      </c>
      <c r="G651">
        <v>-51.710800517383497</v>
      </c>
      <c r="H651">
        <f>(Table2[[#This Row],[1Y Return vs Nifty]]-AVERAGE(Table2[1Y Return vs Nifty]))/_xlfn.STDEV.P(Table2[1Y Return vs Nifty])</f>
        <v>-1.3242592337027224</v>
      </c>
      <c r="I651">
        <v>6.0575759702725804</v>
      </c>
      <c r="J651">
        <f>(Table2[[#This Row],[1M Return vs Nifty]]-AVERAGE(Table2[1M Return vs Nifty]))/_xlfn.STDEV.P(Table2[1M Return vs Nifty])</f>
        <v>9.7361551727184234E-2</v>
      </c>
      <c r="K651">
        <v>-12.5674205059223</v>
      </c>
      <c r="L651">
        <f>(Table2[[#This Row],[6M Return vs Nifty]]-AVERAGE(Table2[6M Return vs Nifty]))/_xlfn.STDEV.P(Table2[6M Return vs Nifty])</f>
        <v>-0.63791005135881018</v>
      </c>
      <c r="M651">
        <v>2.9312692338159301</v>
      </c>
      <c r="N651">
        <f>(Table2[[#This Row],[1W Return vs Nifty]]-AVERAGE(Table2[1W Return vs Nifty]))/_xlfn.STDEV.P(Table2[1W Return vs Nifty])</f>
        <v>0.54286006877957915</v>
      </c>
      <c r="O651">
        <v>207.67</v>
      </c>
      <c r="P651">
        <v>211.87656933757901</v>
      </c>
      <c r="Q651">
        <v>223.66979144425301</v>
      </c>
      <c r="R651">
        <v>48.768171998742197</v>
      </c>
      <c r="S651" s="1">
        <f>(Table2[[#This Row],[Close Price]]-Table2[[#This Row],[20D EMA]])/Table2[[#This Row],[20D EMA]]</f>
        <v>-4.5264120961140165E-3</v>
      </c>
      <c r="T651" s="1">
        <f>(Table2[[#This Row],[Close Price]]-Table2[[#This Row],[50D EMA]])/Table2[[#This Row],[50D EMA]]</f>
        <v>-2.4290412827003491E-2</v>
      </c>
      <c r="U651" s="1">
        <f>(Table2[[#This Row],[Close Price]]-Table2[[#This Row],[200D EMA]])/Table2[[#This Row],[200D EMA]]</f>
        <v>-7.5735714397869663E-2</v>
      </c>
      <c r="V651">
        <v>0.79361266652269502</v>
      </c>
      <c r="W651">
        <v>206</v>
      </c>
      <c r="X651">
        <v>213.36</v>
      </c>
      <c r="Y651">
        <v>198.81</v>
      </c>
      <c r="Z651">
        <v>216.99</v>
      </c>
      <c r="AA651">
        <v>198.81</v>
      </c>
      <c r="AB651">
        <v>216.99</v>
      </c>
      <c r="AC651" s="1">
        <f>(Table2[[#This Row],[Close Price]]/Table2[[#This Row],[Day Low]])-1</f>
        <v>3.543689320388399E-3</v>
      </c>
      <c r="AD651" s="1">
        <f>(Table2[[#This Row],[Day High]]/Table2[[#This Row],[Close Price]])-1</f>
        <v>3.2070817007691321E-2</v>
      </c>
      <c r="AE651" s="1">
        <f>(Table2[[#This Row],[Close Price]]/Table2[[#This Row],[Current Week Low]])-1</f>
        <v>3.9837030330466261E-2</v>
      </c>
      <c r="AF651" s="1">
        <f>(Table2[[#This Row],[Current Week High]]/Table2[[#This Row],[Close Price]])-1</f>
        <v>4.9629952111449827E-2</v>
      </c>
      <c r="AG651" s="1">
        <f>(Table2[[#This Row],[Close Price]]/Table2[[#This Row],[Current Month Low]])-1</f>
        <v>3.9837030330466261E-2</v>
      </c>
      <c r="AH651" s="1">
        <f>(Table2[[#This Row],[Current Month High]]/Table2[[#This Row],[Close Price]])-1</f>
        <v>4.9629952111449827E-2</v>
      </c>
      <c r="AI651">
        <v>44.101001306051302</v>
      </c>
      <c r="AJ651">
        <v>9.4678316123907695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-0.04</v>
      </c>
      <c r="AM651" t="s">
        <v>3216</v>
      </c>
      <c r="AN651">
        <v>1.48</v>
      </c>
      <c r="AO651" t="s">
        <v>3215</v>
      </c>
      <c r="AP651">
        <v>1.8710019830850001E-3</v>
      </c>
      <c r="AQ651">
        <f>(Table2[[#This Row],[Sharpe Ratio]]-AVERAGE(Table2[Sharpe Ratio]))/_xlfn.STDEV.P(Table2[Sharpe Ratio])</f>
        <v>-0.69646417765200552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718</v>
      </c>
      <c r="AT651">
        <f>_xlfn.RANK.AVG(Table2[[#This Row],[6M Return vs Nifty Z-Score]],Table2[6M Return vs Nifty Z-Score])</f>
        <v>550</v>
      </c>
      <c r="AU651">
        <f>_xlfn.RANK.AVG(Table2[[#This Row],[Sharpe Ratio Z-Score]],Table2[Sharpe Ratio Z-Score])</f>
        <v>512</v>
      </c>
      <c r="AV651">
        <f>(Table2[[#This Row],[Rank 1Y]]+Table2[[#This Row],[Rank 6M]]+Table2[[#This Row],[Rank Sharpe]])/3</f>
        <v>593.33333333333337</v>
      </c>
    </row>
    <row r="652" spans="1:48" x14ac:dyDescent="0.3">
      <c r="A652" t="s">
        <v>1261</v>
      </c>
      <c r="B652" t="s">
        <v>1262</v>
      </c>
      <c r="C652" t="s">
        <v>3157</v>
      </c>
      <c r="D652" t="s">
        <v>21</v>
      </c>
      <c r="E652">
        <v>9223.0906700449996</v>
      </c>
      <c r="F652">
        <v>1464.85</v>
      </c>
      <c r="G652">
        <v>-30.229875534947698</v>
      </c>
      <c r="H652">
        <f>(Table2[[#This Row],[1Y Return vs Nifty]]-AVERAGE(Table2[1Y Return vs Nifty]))/_xlfn.STDEV.P(Table2[1Y Return vs Nifty])</f>
        <v>-0.93243253931045778</v>
      </c>
      <c r="I652">
        <v>2.1573505932420001</v>
      </c>
      <c r="J652">
        <f>(Table2[[#This Row],[1M Return vs Nifty]]-AVERAGE(Table2[1M Return vs Nifty]))/_xlfn.STDEV.P(Table2[1M Return vs Nifty])</f>
        <v>-0.2816121625040276</v>
      </c>
      <c r="K652">
        <v>-5.2225335360441898</v>
      </c>
      <c r="L652">
        <f>(Table2[[#This Row],[6M Return vs Nifty]]-AVERAGE(Table2[6M Return vs Nifty]))/_xlfn.STDEV.P(Table2[6M Return vs Nifty])</f>
        <v>-0.39624105444337054</v>
      </c>
      <c r="M652">
        <v>-1.54928531587883</v>
      </c>
      <c r="N652">
        <f>(Table2[[#This Row],[1W Return vs Nifty]]-AVERAGE(Table2[1W Return vs Nifty]))/_xlfn.STDEV.P(Table2[1W Return vs Nifty])</f>
        <v>-0.60939056605838349</v>
      </c>
      <c r="O652">
        <v>1520.57</v>
      </c>
      <c r="P652">
        <v>1552.3367417592101</v>
      </c>
      <c r="Q652">
        <v>1572.0299245496401</v>
      </c>
      <c r="R652">
        <v>24.7763172371865</v>
      </c>
      <c r="S652" s="1">
        <f>(Table2[[#This Row],[Close Price]]-Table2[[#This Row],[20D EMA]])/Table2[[#This Row],[20D EMA]]</f>
        <v>-3.6644153179399848E-2</v>
      </c>
      <c r="T652" s="1">
        <f>(Table2[[#This Row],[Close Price]]-Table2[[#This Row],[50D EMA]])/Table2[[#This Row],[50D EMA]]</f>
        <v>-5.6358095125716386E-2</v>
      </c>
      <c r="U652" s="1">
        <f>(Table2[[#This Row],[Close Price]]-Table2[[#This Row],[200D EMA]])/Table2[[#This Row],[200D EMA]]</f>
        <v>-6.8179315721579162E-2</v>
      </c>
      <c r="V652">
        <v>0.83039150457427102</v>
      </c>
      <c r="W652">
        <v>1461</v>
      </c>
      <c r="X652">
        <v>1504.9</v>
      </c>
      <c r="Y652">
        <v>1461</v>
      </c>
      <c r="Z652">
        <v>1542</v>
      </c>
      <c r="AA652">
        <v>1461</v>
      </c>
      <c r="AB652">
        <v>1549</v>
      </c>
      <c r="AC652" s="1">
        <f>(Table2[[#This Row],[Close Price]]/Table2[[#This Row],[Day Low]])-1</f>
        <v>2.6351813826146486E-3</v>
      </c>
      <c r="AD652" s="1">
        <f>(Table2[[#This Row],[Day High]]/Table2[[#This Row],[Close Price]])-1</f>
        <v>2.7340683346417816E-2</v>
      </c>
      <c r="AE652" s="1">
        <f>(Table2[[#This Row],[Close Price]]/Table2[[#This Row],[Current Week Low]])-1</f>
        <v>2.6351813826146486E-3</v>
      </c>
      <c r="AF652" s="1">
        <f>(Table2[[#This Row],[Current Week High]]/Table2[[#This Row],[Close Price]])-1</f>
        <v>5.2667508618629899E-2</v>
      </c>
      <c r="AG652" s="1">
        <f>(Table2[[#This Row],[Close Price]]/Table2[[#This Row],[Current Month Low]])-1</f>
        <v>2.6351813826146486E-3</v>
      </c>
      <c r="AH652" s="1">
        <f>(Table2[[#This Row],[Current Month High]]/Table2[[#This Row],[Close Price]])-1</f>
        <v>5.744615489640581E-2</v>
      </c>
      <c r="AI652">
        <v>32.604020889510799</v>
      </c>
      <c r="AJ652">
        <v>5.6852205908877602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-0.08</v>
      </c>
      <c r="AM652" t="s">
        <v>3216</v>
      </c>
      <c r="AN652">
        <v>-3.79</v>
      </c>
      <c r="AO652" t="s">
        <v>3216</v>
      </c>
      <c r="AP652">
        <v>-6.6050850734311994E-2</v>
      </c>
      <c r="AQ652">
        <f>(Table2[[#This Row],[Sharpe Ratio]]-AVERAGE(Table2[Sharpe Ratio]))/_xlfn.STDEV.P(Table2[Sharpe Ratio])</f>
        <v>-1.5075716633346892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643</v>
      </c>
      <c r="AT652">
        <f>_xlfn.RANK.AVG(Table2[[#This Row],[6M Return vs Nifty Z-Score]],Table2[6M Return vs Nifty Z-Score])</f>
        <v>450</v>
      </c>
      <c r="AU652">
        <f>_xlfn.RANK.AVG(Table2[[#This Row],[Sharpe Ratio Z-Score]],Table2[Sharpe Ratio Z-Score])</f>
        <v>692</v>
      </c>
      <c r="AV652">
        <f>(Table2[[#This Row],[Rank 1Y]]+Table2[[#This Row],[Rank 6M]]+Table2[[#This Row],[Rank Sharpe]])/3</f>
        <v>595</v>
      </c>
    </row>
    <row r="653" spans="1:48" x14ac:dyDescent="0.3">
      <c r="A653" t="s">
        <v>1447</v>
      </c>
      <c r="B653" t="s">
        <v>1448</v>
      </c>
      <c r="C653" t="s">
        <v>3156</v>
      </c>
      <c r="D653" t="s">
        <v>24</v>
      </c>
      <c r="E653">
        <v>7215.7812787599996</v>
      </c>
      <c r="F653">
        <v>37.299999999999997</v>
      </c>
      <c r="G653">
        <v>-58.815530749592902</v>
      </c>
      <c r="H653">
        <f>(Table2[[#This Row],[1Y Return vs Nifty]]-AVERAGE(Table2[1Y Return vs Nifty]))/_xlfn.STDEV.P(Table2[1Y Return vs Nifty])</f>
        <v>-1.4538543495420835</v>
      </c>
      <c r="I653">
        <v>-5.03480247633043E-2</v>
      </c>
      <c r="J653">
        <f>(Table2[[#This Row],[1M Return vs Nifty]]-AVERAGE(Table2[1M Return vs Nifty]))/_xlfn.STDEV.P(Table2[1M Return vs Nifty])</f>
        <v>-0.49612790564438186</v>
      </c>
      <c r="K653">
        <v>-38.425566573338003</v>
      </c>
      <c r="L653">
        <f>(Table2[[#This Row],[6M Return vs Nifty]]-AVERAGE(Table2[6M Return vs Nifty]))/_xlfn.STDEV.P(Table2[6M Return vs Nifty])</f>
        <v>-1.488721268445379</v>
      </c>
      <c r="M653">
        <v>-0.75035192617732904</v>
      </c>
      <c r="N653">
        <f>(Table2[[#This Row],[1W Return vs Nifty]]-AVERAGE(Table2[1W Return vs Nifty]))/_xlfn.STDEV.P(Table2[1W Return vs Nifty])</f>
        <v>-0.40393128746539891</v>
      </c>
      <c r="O653">
        <v>38.35</v>
      </c>
      <c r="P653">
        <v>40.021672825049997</v>
      </c>
      <c r="Q653">
        <v>44.884787096505697</v>
      </c>
      <c r="R653">
        <v>40.006025271005903</v>
      </c>
      <c r="S653" s="1">
        <f>(Table2[[#This Row],[Close Price]]-Table2[[#This Row],[20D EMA]])/Table2[[#This Row],[20D EMA]]</f>
        <v>-2.7379400260756304E-2</v>
      </c>
      <c r="T653" s="1">
        <f>(Table2[[#This Row],[Close Price]]-Table2[[#This Row],[50D EMA]])/Table2[[#This Row],[50D EMA]]</f>
        <v>-6.8004974128579532E-2</v>
      </c>
      <c r="U653" s="1">
        <f>(Table2[[#This Row],[Close Price]]-Table2[[#This Row],[200D EMA]])/Table2[[#This Row],[200D EMA]]</f>
        <v>-0.16898347050633952</v>
      </c>
      <c r="V653">
        <v>0.81057092910751505</v>
      </c>
      <c r="W653">
        <v>37.25</v>
      </c>
      <c r="X653">
        <v>38.229999999999997</v>
      </c>
      <c r="Y653">
        <v>37.25</v>
      </c>
      <c r="Z653">
        <v>40.1</v>
      </c>
      <c r="AA653">
        <v>37.25</v>
      </c>
      <c r="AB653">
        <v>40.1</v>
      </c>
      <c r="AC653" s="1">
        <f>(Table2[[#This Row],[Close Price]]/Table2[[#This Row],[Day Low]])-1</f>
        <v>1.3422818791946067E-3</v>
      </c>
      <c r="AD653" s="1">
        <f>(Table2[[#This Row],[Day High]]/Table2[[#This Row],[Close Price]])-1</f>
        <v>2.4932975871313712E-2</v>
      </c>
      <c r="AE653" s="1">
        <f>(Table2[[#This Row],[Close Price]]/Table2[[#This Row],[Current Week Low]])-1</f>
        <v>1.3422818791946067E-3</v>
      </c>
      <c r="AF653" s="1">
        <f>(Table2[[#This Row],[Current Week High]]/Table2[[#This Row],[Close Price]])-1</f>
        <v>7.5067024128686377E-2</v>
      </c>
      <c r="AG653" s="1">
        <f>(Table2[[#This Row],[Close Price]]/Table2[[#This Row],[Current Month Low]])-1</f>
        <v>1.3422818791946067E-3</v>
      </c>
      <c r="AH653" s="1">
        <f>(Table2[[#This Row],[Current Month High]]/Table2[[#This Row],[Close Price]])-1</f>
        <v>7.5067024128686377E-2</v>
      </c>
      <c r="AI653">
        <v>68.900804289544197</v>
      </c>
      <c r="AJ653">
        <v>8.2728592162554193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-0.16</v>
      </c>
      <c r="AM653" t="s">
        <v>3216</v>
      </c>
      <c r="AN653">
        <v>-2.02</v>
      </c>
      <c r="AO653" t="s">
        <v>3216</v>
      </c>
      <c r="AP653">
        <v>6.4790503907018002E-2</v>
      </c>
      <c r="AQ653">
        <f>(Table2[[#This Row],[Sharpe Ratio]]-AVERAGE(Table2[Sharpe Ratio]))/_xlfn.STDEV.P(Table2[Sharpe Ratio])</f>
        <v>5.4906360166914935E-2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727</v>
      </c>
      <c r="AT653">
        <f>_xlfn.RANK.AVG(Table2[[#This Row],[6M Return vs Nifty Z-Score]],Table2[6M Return vs Nifty Z-Score])</f>
        <v>730</v>
      </c>
      <c r="AU653">
        <f>_xlfn.RANK.AVG(Table2[[#This Row],[Sharpe Ratio Z-Score]],Table2[Sharpe Ratio Z-Score])</f>
        <v>333</v>
      </c>
      <c r="AV653">
        <f>(Table2[[#This Row],[Rank 1Y]]+Table2[[#This Row],[Rank 6M]]+Table2[[#This Row],[Rank Sharpe]])/3</f>
        <v>596.66666666666663</v>
      </c>
    </row>
    <row r="654" spans="1:48" x14ac:dyDescent="0.3">
      <c r="A654" t="s">
        <v>1871</v>
      </c>
      <c r="B654" t="s">
        <v>1872</v>
      </c>
      <c r="C654" t="s">
        <v>3156</v>
      </c>
      <c r="D654" t="s">
        <v>54</v>
      </c>
      <c r="E654">
        <v>4043.8920419400001</v>
      </c>
      <c r="F654">
        <v>45.03</v>
      </c>
      <c r="G654">
        <v>-6.2399972758710396</v>
      </c>
      <c r="H654">
        <f>(Table2[[#This Row],[1Y Return vs Nifty]]-AVERAGE(Table2[1Y Return vs Nifty]))/_xlfn.STDEV.P(Table2[1Y Return vs Nifty])</f>
        <v>-0.49484082923219974</v>
      </c>
      <c r="I654">
        <v>-9.5435047821606496</v>
      </c>
      <c r="J654">
        <f>(Table2[[#This Row],[1M Return vs Nifty]]-AVERAGE(Table2[1M Return vs Nifty]))/_xlfn.STDEV.P(Table2[1M Return vs Nifty])</f>
        <v>-1.4185507218532902</v>
      </c>
      <c r="K654">
        <v>-36.170069291617502</v>
      </c>
      <c r="L654">
        <f>(Table2[[#This Row],[6M Return vs Nifty]]-AVERAGE(Table2[6M Return vs Nifty]))/_xlfn.STDEV.P(Table2[6M Return vs Nifty])</f>
        <v>-1.4145085858194488</v>
      </c>
      <c r="M654">
        <v>-0.371892663965737</v>
      </c>
      <c r="N654">
        <f>(Table2[[#This Row],[1W Return vs Nifty]]-AVERAGE(Table2[1W Return vs Nifty]))/_xlfn.STDEV.P(Table2[1W Return vs Nifty])</f>
        <v>-0.30660406595588241</v>
      </c>
      <c r="O654">
        <v>47.79</v>
      </c>
      <c r="P654">
        <v>53.252355535409698</v>
      </c>
      <c r="Q654">
        <v>58.911996882906799</v>
      </c>
      <c r="R654">
        <v>39.133603579212199</v>
      </c>
      <c r="S654" s="1">
        <f>(Table2[[#This Row],[Close Price]]-Table2[[#This Row],[20D EMA]])/Table2[[#This Row],[20D EMA]]</f>
        <v>-5.7752667922159405E-2</v>
      </c>
      <c r="T654" s="1">
        <f>(Table2[[#This Row],[Close Price]]-Table2[[#This Row],[50D EMA]])/Table2[[#This Row],[50D EMA]]</f>
        <v>-0.15440360248369317</v>
      </c>
      <c r="U654" s="1">
        <f>(Table2[[#This Row],[Close Price]]-Table2[[#This Row],[200D EMA]])/Table2[[#This Row],[200D EMA]]</f>
        <v>-0.23563955760146083</v>
      </c>
      <c r="V654">
        <v>0.73852587219768295</v>
      </c>
      <c r="W654">
        <v>44.76</v>
      </c>
      <c r="X654">
        <v>46.78</v>
      </c>
      <c r="Y654">
        <v>44.76</v>
      </c>
      <c r="Z654">
        <v>47.86</v>
      </c>
      <c r="AA654">
        <v>44.76</v>
      </c>
      <c r="AB654">
        <v>47.86</v>
      </c>
      <c r="AC654" s="1">
        <f>(Table2[[#This Row],[Close Price]]/Table2[[#This Row],[Day Low]])-1</f>
        <v>6.0321715817694965E-3</v>
      </c>
      <c r="AD654" s="1">
        <f>(Table2[[#This Row],[Day High]]/Table2[[#This Row],[Close Price]])-1</f>
        <v>3.8862980235398581E-2</v>
      </c>
      <c r="AE654" s="1">
        <f>(Table2[[#This Row],[Close Price]]/Table2[[#This Row],[Current Week Low]])-1</f>
        <v>6.0321715817694965E-3</v>
      </c>
      <c r="AF654" s="1">
        <f>(Table2[[#This Row],[Current Week High]]/Table2[[#This Row],[Close Price]])-1</f>
        <v>6.2846990894958932E-2</v>
      </c>
      <c r="AG654" s="1">
        <f>(Table2[[#This Row],[Close Price]]/Table2[[#This Row],[Current Month Low]])-1</f>
        <v>6.0321715817694965E-3</v>
      </c>
      <c r="AH654" s="1">
        <f>(Table2[[#This Row],[Current Month High]]/Table2[[#This Row],[Close Price]])-1</f>
        <v>6.2846990894958932E-2</v>
      </c>
      <c r="AI654">
        <v>121.252498334443</v>
      </c>
      <c r="AJ654">
        <v>22.2810590631364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-0.31</v>
      </c>
      <c r="AM654" t="s">
        <v>3216</v>
      </c>
      <c r="AN654">
        <v>1.37</v>
      </c>
      <c r="AO654" t="s">
        <v>3215</v>
      </c>
      <c r="AP654">
        <v>-1.4509025866189999E-3</v>
      </c>
      <c r="AQ654">
        <f>(Table2[[#This Row],[Sharpe Ratio]]-AVERAGE(Table2[Sharpe Ratio]))/_xlfn.STDEV.P(Table2[Sharpe Ratio])</f>
        <v>-0.73613361473908157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494</v>
      </c>
      <c r="AT654">
        <f>_xlfn.RANK.AVG(Table2[[#This Row],[6M Return vs Nifty Z-Score]],Table2[6M Return vs Nifty Z-Score])</f>
        <v>728</v>
      </c>
      <c r="AU654">
        <f>_xlfn.RANK.AVG(Table2[[#This Row],[Sharpe Ratio Z-Score]],Table2[Sharpe Ratio Z-Score])</f>
        <v>569</v>
      </c>
      <c r="AV654">
        <f>(Table2[[#This Row],[Rank 1Y]]+Table2[[#This Row],[Rank 6M]]+Table2[[#This Row],[Rank Sharpe]])/3</f>
        <v>597</v>
      </c>
    </row>
    <row r="655" spans="1:48" x14ac:dyDescent="0.3">
      <c r="A655" t="s">
        <v>1665</v>
      </c>
      <c r="B655" t="s">
        <v>1666</v>
      </c>
      <c r="C655" t="s">
        <v>3170</v>
      </c>
      <c r="D655" t="s">
        <v>289</v>
      </c>
      <c r="E655">
        <v>5352.6051356059997</v>
      </c>
      <c r="F655">
        <v>159.13999999999999</v>
      </c>
      <c r="G655">
        <v>-16.8872675173902</v>
      </c>
      <c r="H655">
        <f>(Table2[[#This Row],[1Y Return vs Nifty]]-AVERAGE(Table2[1Y Return vs Nifty]))/_xlfn.STDEV.P(Table2[1Y Return vs Nifty])</f>
        <v>-0.6890542863550555</v>
      </c>
      <c r="I655">
        <v>3.8194193770073799</v>
      </c>
      <c r="J655">
        <f>(Table2[[#This Row],[1M Return vs Nifty]]-AVERAGE(Table2[1M Return vs Nifty]))/_xlfn.STDEV.P(Table2[1M Return vs Nifty])</f>
        <v>-0.12011370551719687</v>
      </c>
      <c r="K655">
        <v>-12.9538011588124</v>
      </c>
      <c r="L655">
        <f>(Table2[[#This Row],[6M Return vs Nifty]]-AVERAGE(Table2[6M Return vs Nifty]))/_xlfn.STDEV.P(Table2[6M Return vs Nifty])</f>
        <v>-0.65062314349956418</v>
      </c>
      <c r="M655">
        <v>-0.89814722777655298</v>
      </c>
      <c r="N655">
        <f>(Table2[[#This Row],[1W Return vs Nifty]]-AVERAGE(Table2[1W Return vs Nifty]))/_xlfn.STDEV.P(Table2[1W Return vs Nifty])</f>
        <v>-0.44193935727126155</v>
      </c>
      <c r="O655">
        <v>164.21</v>
      </c>
      <c r="P655">
        <v>167.30069458109401</v>
      </c>
      <c r="Q655">
        <v>167.19554190017001</v>
      </c>
      <c r="R655">
        <v>38.141260521069697</v>
      </c>
      <c r="S655" s="1">
        <f>(Table2[[#This Row],[Close Price]]-Table2[[#This Row],[20D EMA]])/Table2[[#This Row],[20D EMA]]</f>
        <v>-3.0875098958650638E-2</v>
      </c>
      <c r="T655" s="1">
        <f>(Table2[[#This Row],[Close Price]]-Table2[[#This Row],[50D EMA]])/Table2[[#This Row],[50D EMA]]</f>
        <v>-4.8778605501475475E-2</v>
      </c>
      <c r="U655" s="1">
        <f>(Table2[[#This Row],[Close Price]]-Table2[[#This Row],[200D EMA]])/Table2[[#This Row],[200D EMA]]</f>
        <v>-4.8180362996639421E-2</v>
      </c>
      <c r="V655">
        <v>0.57134529599210404</v>
      </c>
      <c r="W655">
        <v>157.59</v>
      </c>
      <c r="X655">
        <v>162</v>
      </c>
      <c r="Y655">
        <v>157</v>
      </c>
      <c r="Z655">
        <v>166.3</v>
      </c>
      <c r="AA655">
        <v>157</v>
      </c>
      <c r="AB655">
        <v>166.3</v>
      </c>
      <c r="AC655" s="1">
        <f>(Table2[[#This Row],[Close Price]]/Table2[[#This Row],[Day Low]])-1</f>
        <v>9.8356494701439257E-3</v>
      </c>
      <c r="AD655" s="1">
        <f>(Table2[[#This Row],[Day High]]/Table2[[#This Row],[Close Price]])-1</f>
        <v>1.7971597335679323E-2</v>
      </c>
      <c r="AE655" s="1">
        <f>(Table2[[#This Row],[Close Price]]/Table2[[#This Row],[Current Week Low]])-1</f>
        <v>1.3630573248407662E-2</v>
      </c>
      <c r="AF655" s="1">
        <f>(Table2[[#This Row],[Current Week High]]/Table2[[#This Row],[Close Price]])-1</f>
        <v>4.4991831092120238E-2</v>
      </c>
      <c r="AG655" s="1">
        <f>(Table2[[#This Row],[Close Price]]/Table2[[#This Row],[Current Month Low]])-1</f>
        <v>1.3630573248407662E-2</v>
      </c>
      <c r="AH655" s="1">
        <f>(Table2[[#This Row],[Current Month High]]/Table2[[#This Row],[Close Price]])-1</f>
        <v>4.4991831092120238E-2</v>
      </c>
      <c r="AI655">
        <v>37.991705416614302</v>
      </c>
      <c r="AJ655">
        <v>22.3683198769703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0.1</v>
      </c>
      <c r="AM655" t="s">
        <v>3215</v>
      </c>
      <c r="AN655">
        <v>-1.72</v>
      </c>
      <c r="AO655" t="s">
        <v>3216</v>
      </c>
      <c r="AP655">
        <v>-4.4203508195992003E-2</v>
      </c>
      <c r="AQ655">
        <f>(Table2[[#This Row],[Sharpe Ratio]]-AVERAGE(Table2[Sharpe Ratio]))/_xlfn.STDEV.P(Table2[Sharpe Ratio])</f>
        <v>-1.246675613445781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577</v>
      </c>
      <c r="AT655">
        <f>_xlfn.RANK.AVG(Table2[[#This Row],[6M Return vs Nifty Z-Score]],Table2[6M Return vs Nifty Z-Score])</f>
        <v>556</v>
      </c>
      <c r="AU655">
        <f>_xlfn.RANK.AVG(Table2[[#This Row],[Sharpe Ratio Z-Score]],Table2[Sharpe Ratio Z-Score])</f>
        <v>663</v>
      </c>
      <c r="AV655">
        <f>(Table2[[#This Row],[Rank 1Y]]+Table2[[#This Row],[Rank 6M]]+Table2[[#This Row],[Rank Sharpe]])/3</f>
        <v>598.66666666666663</v>
      </c>
    </row>
    <row r="656" spans="1:48" x14ac:dyDescent="0.3">
      <c r="A656" t="s">
        <v>1549</v>
      </c>
      <c r="B656" t="s">
        <v>1550</v>
      </c>
      <c r="C656" t="s">
        <v>3158</v>
      </c>
      <c r="D656" t="s">
        <v>362</v>
      </c>
      <c r="E656">
        <v>6408.9169760000004</v>
      </c>
      <c r="F656">
        <v>280</v>
      </c>
      <c r="G656">
        <v>-52.171051799272902</v>
      </c>
      <c r="H656">
        <f>(Table2[[#This Row],[1Y Return vs Nifty]]-AVERAGE(Table2[1Y Return vs Nifty]))/_xlfn.STDEV.P(Table2[1Y Return vs Nifty])</f>
        <v>-1.3326545303912951</v>
      </c>
      <c r="I656">
        <v>4.9348494293425</v>
      </c>
      <c r="J656">
        <f>(Table2[[#This Row],[1M Return vs Nifty]]-AVERAGE(Table2[1M Return vs Nifty]))/_xlfn.STDEV.P(Table2[1M Return vs Nifty])</f>
        <v>-1.1730566330406977E-2</v>
      </c>
      <c r="K656">
        <v>-10.167835128674</v>
      </c>
      <c r="L656">
        <f>(Table2[[#This Row],[6M Return vs Nifty]]-AVERAGE(Table2[6M Return vs Nifty]))/_xlfn.STDEV.P(Table2[6M Return vs Nifty])</f>
        <v>-0.55895643457603517</v>
      </c>
      <c r="M656">
        <v>-3.0230629593668099</v>
      </c>
      <c r="N656">
        <f>(Table2[[#This Row],[1W Return vs Nifty]]-AVERAGE(Table2[1W Return vs Nifty]))/_xlfn.STDEV.P(Table2[1W Return vs Nifty])</f>
        <v>-0.98839749622391593</v>
      </c>
      <c r="O656">
        <v>284.39999999999998</v>
      </c>
      <c r="P656">
        <v>289.90327862416802</v>
      </c>
      <c r="Q656">
        <v>306.96545233495402</v>
      </c>
      <c r="R656">
        <v>44.694993996661097</v>
      </c>
      <c r="S656" s="1">
        <f>(Table2[[#This Row],[Close Price]]-Table2[[#This Row],[20D EMA]])/Table2[[#This Row],[20D EMA]]</f>
        <v>-1.5471167369901468E-2</v>
      </c>
      <c r="T656" s="1">
        <f>(Table2[[#This Row],[Close Price]]-Table2[[#This Row],[50D EMA]])/Table2[[#This Row],[50D EMA]]</f>
        <v>-3.4160629956195426E-2</v>
      </c>
      <c r="U656" s="1">
        <f>(Table2[[#This Row],[Close Price]]-Table2[[#This Row],[200D EMA]])/Table2[[#This Row],[200D EMA]]</f>
        <v>-8.7845235122843424E-2</v>
      </c>
      <c r="V656">
        <v>0.46202485181618103</v>
      </c>
      <c r="W656">
        <v>278.39999999999998</v>
      </c>
      <c r="X656">
        <v>286.14999999999998</v>
      </c>
      <c r="Y656">
        <v>276.14999999999998</v>
      </c>
      <c r="Z656">
        <v>292.75</v>
      </c>
      <c r="AA656">
        <v>276.14999999999998</v>
      </c>
      <c r="AB656">
        <v>296.5</v>
      </c>
      <c r="AC656" s="1">
        <f>(Table2[[#This Row],[Close Price]]/Table2[[#This Row],[Day Low]])-1</f>
        <v>5.7471264367816577E-3</v>
      </c>
      <c r="AD656" s="1">
        <f>(Table2[[#This Row],[Day High]]/Table2[[#This Row],[Close Price]])-1</f>
        <v>2.1964285714285658E-2</v>
      </c>
      <c r="AE656" s="1">
        <f>(Table2[[#This Row],[Close Price]]/Table2[[#This Row],[Current Week Low]])-1</f>
        <v>1.3941698352344822E-2</v>
      </c>
      <c r="AF656" s="1">
        <f>(Table2[[#This Row],[Current Week High]]/Table2[[#This Row],[Close Price]])-1</f>
        <v>4.5535714285714235E-2</v>
      </c>
      <c r="AG656" s="1">
        <f>(Table2[[#This Row],[Close Price]]/Table2[[#This Row],[Current Month Low]])-1</f>
        <v>1.3941698352344822E-2</v>
      </c>
      <c r="AH656" s="1">
        <f>(Table2[[#This Row],[Current Month High]]/Table2[[#This Row],[Close Price]])-1</f>
        <v>5.8928571428571441E-2</v>
      </c>
      <c r="AI656">
        <v>40.178571428571402</v>
      </c>
      <c r="AJ656">
        <v>8.4640712763896992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0.03</v>
      </c>
      <c r="AM656" t="s">
        <v>3215</v>
      </c>
      <c r="AN656">
        <v>2.64</v>
      </c>
      <c r="AO656" t="s">
        <v>3215</v>
      </c>
      <c r="AP656">
        <v>-1.028526051938E-3</v>
      </c>
      <c r="AQ656">
        <f>(Table2[[#This Row],[Sharpe Ratio]]-AVERAGE(Table2[Sharpe Ratio]))/_xlfn.STDEV.P(Table2[Sharpe Ratio])</f>
        <v>-0.73108968917830652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719</v>
      </c>
      <c r="AT656">
        <f>_xlfn.RANK.AVG(Table2[[#This Row],[6M Return vs Nifty Z-Score]],Table2[6M Return vs Nifty Z-Score])</f>
        <v>515</v>
      </c>
      <c r="AU656">
        <f>_xlfn.RANK.AVG(Table2[[#This Row],[Sharpe Ratio Z-Score]],Table2[Sharpe Ratio Z-Score])</f>
        <v>568</v>
      </c>
      <c r="AV656">
        <f>(Table2[[#This Row],[Rank 1Y]]+Table2[[#This Row],[Rank 6M]]+Table2[[#This Row],[Rank Sharpe]])/3</f>
        <v>600.66666666666663</v>
      </c>
    </row>
    <row r="657" spans="1:48" x14ac:dyDescent="0.3">
      <c r="A657" t="s">
        <v>1598</v>
      </c>
      <c r="B657" t="s">
        <v>1599</v>
      </c>
      <c r="C657" t="s">
        <v>3158</v>
      </c>
      <c r="D657" t="s">
        <v>1013</v>
      </c>
      <c r="E657">
        <v>5961.8012386800001</v>
      </c>
      <c r="F657">
        <v>129.97999999999999</v>
      </c>
      <c r="G657">
        <v>-48.760221139229301</v>
      </c>
      <c r="H657">
        <f>(Table2[[#This Row],[1Y Return vs Nifty]]-AVERAGE(Table2[1Y Return vs Nifty]))/_xlfn.STDEV.P(Table2[1Y Return vs Nifty])</f>
        <v>-1.2704386572969362</v>
      </c>
      <c r="I657">
        <v>14.178179777437</v>
      </c>
      <c r="J657">
        <f>(Table2[[#This Row],[1M Return vs Nifty]]-AVERAGE(Table2[1M Return vs Nifty]))/_xlfn.STDEV.P(Table2[1M Return vs Nifty])</f>
        <v>0.88641733417641733</v>
      </c>
      <c r="K657">
        <v>-25.5912754677544</v>
      </c>
      <c r="L657">
        <f>(Table2[[#This Row],[6M Return vs Nifty]]-AVERAGE(Table2[6M Return vs Nifty]))/_xlfn.STDEV.P(Table2[6M Return vs Nifty])</f>
        <v>-1.0664342720181745</v>
      </c>
      <c r="M657">
        <v>-0.72182920348703095</v>
      </c>
      <c r="N657">
        <f>(Table2[[#This Row],[1W Return vs Nifty]]-AVERAGE(Table2[1W Return vs Nifty]))/_xlfn.STDEV.P(Table2[1W Return vs Nifty])</f>
        <v>-0.39659618531170637</v>
      </c>
      <c r="O657">
        <v>131.57</v>
      </c>
      <c r="P657">
        <v>133.14414166875201</v>
      </c>
      <c r="Q657">
        <v>144.70975497447199</v>
      </c>
      <c r="R657">
        <v>45.781165048214298</v>
      </c>
      <c r="S657" s="1">
        <f>(Table2[[#This Row],[Close Price]]-Table2[[#This Row],[20D EMA]])/Table2[[#This Row],[20D EMA]]</f>
        <v>-1.2084821767880243E-2</v>
      </c>
      <c r="T657" s="1">
        <f>(Table2[[#This Row],[Close Price]]-Table2[[#This Row],[50D EMA]])/Table2[[#This Row],[50D EMA]]</f>
        <v>-2.3764783257411805E-2</v>
      </c>
      <c r="U657" s="1">
        <f>(Table2[[#This Row],[Close Price]]-Table2[[#This Row],[200D EMA]])/Table2[[#This Row],[200D EMA]]</f>
        <v>-0.10178826560151701</v>
      </c>
      <c r="V657">
        <v>0.40395487461982899</v>
      </c>
      <c r="W657">
        <v>129.51</v>
      </c>
      <c r="X657">
        <v>135.55000000000001</v>
      </c>
      <c r="Y657">
        <v>128.30000000000001</v>
      </c>
      <c r="Z657">
        <v>135.55000000000001</v>
      </c>
      <c r="AA657">
        <v>128.30000000000001</v>
      </c>
      <c r="AB657">
        <v>135.94999999999999</v>
      </c>
      <c r="AC657" s="1">
        <f>(Table2[[#This Row],[Close Price]]/Table2[[#This Row],[Day Low]])-1</f>
        <v>3.6290633927882343E-3</v>
      </c>
      <c r="AD657" s="1">
        <f>(Table2[[#This Row],[Day High]]/Table2[[#This Row],[Close Price]])-1</f>
        <v>4.2852746576396594E-2</v>
      </c>
      <c r="AE657" s="1">
        <f>(Table2[[#This Row],[Close Price]]/Table2[[#This Row],[Current Week Low]])-1</f>
        <v>1.309431021044416E-2</v>
      </c>
      <c r="AF657" s="1">
        <f>(Table2[[#This Row],[Current Week High]]/Table2[[#This Row],[Close Price]])-1</f>
        <v>4.2852746576396594E-2</v>
      </c>
      <c r="AG657" s="1">
        <f>(Table2[[#This Row],[Close Price]]/Table2[[#This Row],[Current Month Low]])-1</f>
        <v>1.309431021044416E-2</v>
      </c>
      <c r="AH657" s="1">
        <f>(Table2[[#This Row],[Current Month High]]/Table2[[#This Row],[Close Price]])-1</f>
        <v>4.5930143098938281E-2</v>
      </c>
      <c r="AI657">
        <v>62.024926911832502</v>
      </c>
      <c r="AJ657">
        <v>8.2895942680996306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0.02</v>
      </c>
      <c r="AM657" t="s">
        <v>3215</v>
      </c>
      <c r="AN657">
        <v>1.1000000000000001</v>
      </c>
      <c r="AO657" t="s">
        <v>3215</v>
      </c>
      <c r="AP657">
        <v>4.0534479234390998E-2</v>
      </c>
      <c r="AQ657">
        <f>(Table2[[#This Row],[Sharpe Ratio]]-AVERAGE(Table2[Sharpe Ratio]))/_xlfn.STDEV.P(Table2[Sharpe Ratio])</f>
        <v>-0.23475362992096466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713</v>
      </c>
      <c r="AT657">
        <f>_xlfn.RANK.AVG(Table2[[#This Row],[6M Return vs Nifty Z-Score]],Table2[6M Return vs Nifty Z-Score])</f>
        <v>683</v>
      </c>
      <c r="AU657">
        <f>_xlfn.RANK.AVG(Table2[[#This Row],[Sharpe Ratio Z-Score]],Table2[Sharpe Ratio Z-Score])</f>
        <v>408</v>
      </c>
      <c r="AV657">
        <f>(Table2[[#This Row],[Rank 1Y]]+Table2[[#This Row],[Rank 6M]]+Table2[[#This Row],[Rank Sharpe]])/3</f>
        <v>601.33333333333337</v>
      </c>
    </row>
    <row r="658" spans="1:48" x14ac:dyDescent="0.3">
      <c r="A658" t="s">
        <v>52</v>
      </c>
      <c r="B658" t="s">
        <v>53</v>
      </c>
      <c r="C658" t="s">
        <v>3156</v>
      </c>
      <c r="D658" t="s">
        <v>54</v>
      </c>
      <c r="E658">
        <v>426628.26998714998</v>
      </c>
      <c r="F658">
        <v>6895.95</v>
      </c>
      <c r="G658">
        <v>-31.757147660496599</v>
      </c>
      <c r="H658">
        <f>(Table2[[#This Row],[1Y Return vs Nifty]]-AVERAGE(Table2[1Y Return vs Nifty]))/_xlfn.STDEV.P(Table2[1Y Return vs Nifty])</f>
        <v>-0.96029102254060661</v>
      </c>
      <c r="I658">
        <v>-1.34167695172313</v>
      </c>
      <c r="J658">
        <f>(Table2[[#This Row],[1M Return vs Nifty]]-AVERAGE(Table2[1M Return vs Nifty]))/_xlfn.STDEV.P(Table2[1M Return vs Nifty])</f>
        <v>-0.62160263400912008</v>
      </c>
      <c r="K658">
        <v>-6.8565214013379103</v>
      </c>
      <c r="L658">
        <f>(Table2[[#This Row],[6M Return vs Nifty]]-AVERAGE(Table2[6M Return vs Nifty]))/_xlfn.STDEV.P(Table2[6M Return vs Nifty])</f>
        <v>-0.45000419742936626</v>
      </c>
      <c r="M658">
        <v>0.38821948030838199</v>
      </c>
      <c r="N658">
        <f>(Table2[[#This Row],[1W Return vs Nifty]]-AVERAGE(Table2[1W Return vs Nifty]))/_xlfn.STDEV.P(Table2[1W Return vs Nifty])</f>
        <v>-0.11112832939832497</v>
      </c>
      <c r="O658">
        <v>6988.43</v>
      </c>
      <c r="P658">
        <v>7074.8549048979603</v>
      </c>
      <c r="Q658">
        <v>7046.5062361651799</v>
      </c>
      <c r="R658">
        <v>44.306894718542402</v>
      </c>
      <c r="S658" s="1">
        <f>(Table2[[#This Row],[Close Price]]-Table2[[#This Row],[20D EMA]])/Table2[[#This Row],[20D EMA]]</f>
        <v>-1.3233301328052291E-2</v>
      </c>
      <c r="T658" s="1">
        <f>(Table2[[#This Row],[Close Price]]-Table2[[#This Row],[50D EMA]])/Table2[[#This Row],[50D EMA]]</f>
        <v>-2.5287430951284055E-2</v>
      </c>
      <c r="U658" s="1">
        <f>(Table2[[#This Row],[Close Price]]-Table2[[#This Row],[200D EMA]])/Table2[[#This Row],[200D EMA]]</f>
        <v>-2.1366082867062805E-2</v>
      </c>
      <c r="V658">
        <v>0.62416534536156298</v>
      </c>
      <c r="W658">
        <v>6841</v>
      </c>
      <c r="X658">
        <v>6951.55</v>
      </c>
      <c r="Y658">
        <v>6712</v>
      </c>
      <c r="Z658">
        <v>7038.95</v>
      </c>
      <c r="AA658">
        <v>6712</v>
      </c>
      <c r="AB658">
        <v>7038.95</v>
      </c>
      <c r="AC658" s="1">
        <f>(Table2[[#This Row],[Close Price]]/Table2[[#This Row],[Day Low]])-1</f>
        <v>8.032451395994622E-3</v>
      </c>
      <c r="AD658" s="1">
        <f>(Table2[[#This Row],[Day High]]/Table2[[#This Row],[Close Price]])-1</f>
        <v>8.0627034708777856E-3</v>
      </c>
      <c r="AE658" s="1">
        <f>(Table2[[#This Row],[Close Price]]/Table2[[#This Row],[Current Week Low]])-1</f>
        <v>2.7406138259833179E-2</v>
      </c>
      <c r="AF658" s="1">
        <f>(Table2[[#This Row],[Current Week High]]/Table2[[#This Row],[Close Price]])-1</f>
        <v>2.0736809286610258E-2</v>
      </c>
      <c r="AG658" s="1">
        <f>(Table2[[#This Row],[Close Price]]/Table2[[#This Row],[Current Month Low]])-1</f>
        <v>2.7406138259833179E-2</v>
      </c>
      <c r="AH658" s="1">
        <f>(Table2[[#This Row],[Current Month High]]/Table2[[#This Row],[Close Price]])-1</f>
        <v>2.0736809286610258E-2</v>
      </c>
      <c r="AI658">
        <v>13.544906793117701</v>
      </c>
      <c r="AJ658">
        <v>11.444293610006699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</v>
      </c>
      <c r="AM658" t="s">
        <v>3217</v>
      </c>
      <c r="AN658">
        <v>-1.43</v>
      </c>
      <c r="AO658" t="s">
        <v>3216</v>
      </c>
      <c r="AP658">
        <v>-6.2144885392820003E-2</v>
      </c>
      <c r="AQ658">
        <f>(Table2[[#This Row],[Sharpe Ratio]]-AVERAGE(Table2[Sharpe Ratio]))/_xlfn.STDEV.P(Table2[Sharpe Ratio])</f>
        <v>-1.4609275038992413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650</v>
      </c>
      <c r="AT658">
        <f>_xlfn.RANK.AVG(Table2[[#This Row],[6M Return vs Nifty Z-Score]],Table2[6M Return vs Nifty Z-Score])</f>
        <v>472</v>
      </c>
      <c r="AU658">
        <f>_xlfn.RANK.AVG(Table2[[#This Row],[Sharpe Ratio Z-Score]],Table2[Sharpe Ratio Z-Score])</f>
        <v>684</v>
      </c>
      <c r="AV658">
        <f>(Table2[[#This Row],[Rank 1Y]]+Table2[[#This Row],[Rank 6M]]+Table2[[#This Row],[Rank Sharpe]])/3</f>
        <v>602</v>
      </c>
    </row>
    <row r="659" spans="1:48" x14ac:dyDescent="0.3">
      <c r="A659" t="s">
        <v>363</v>
      </c>
      <c r="B659" t="s">
        <v>364</v>
      </c>
      <c r="C659" t="s">
        <v>3168</v>
      </c>
      <c r="D659" t="s">
        <v>128</v>
      </c>
      <c r="E659">
        <v>66600</v>
      </c>
      <c r="F659">
        <v>832.5</v>
      </c>
      <c r="G659">
        <v>-1.2096279828296399</v>
      </c>
      <c r="H659">
        <f>(Table2[[#This Row],[1Y Return vs Nifty]]-AVERAGE(Table2[1Y Return vs Nifty]))/_xlfn.STDEV.P(Table2[1Y Return vs Nifty])</f>
        <v>-0.40308346900323344</v>
      </c>
      <c r="I659">
        <v>2.2003769840180598</v>
      </c>
      <c r="J659">
        <f>(Table2[[#This Row],[1M Return vs Nifty]]-AVERAGE(Table2[1M Return vs Nifty]))/_xlfn.STDEV.P(Table2[1M Return vs Nifty])</f>
        <v>-0.2774314115098937</v>
      </c>
      <c r="K659">
        <v>-25.641379924917501</v>
      </c>
      <c r="L659">
        <f>(Table2[[#This Row],[6M Return vs Nifty]]-AVERAGE(Table2[6M Return vs Nifty]))/_xlfn.STDEV.P(Table2[6M Return vs Nifty])</f>
        <v>-1.0680828602065642</v>
      </c>
      <c r="M659">
        <v>2.61783097008274</v>
      </c>
      <c r="N659">
        <f>(Table2[[#This Row],[1W Return vs Nifty]]-AVERAGE(Table2[1W Return vs Nifty]))/_xlfn.STDEV.P(Table2[1W Return vs Nifty])</f>
        <v>0.46225410039700882</v>
      </c>
      <c r="O659">
        <v>846.42</v>
      </c>
      <c r="P659">
        <v>878.60025543895597</v>
      </c>
      <c r="Q659">
        <v>907.60760627551497</v>
      </c>
      <c r="R659">
        <v>45.904518292093002</v>
      </c>
      <c r="S659" s="1">
        <f>(Table2[[#This Row],[Close Price]]-Table2[[#This Row],[20D EMA]])/Table2[[#This Row],[20D EMA]]</f>
        <v>-1.6445736159353463E-2</v>
      </c>
      <c r="T659" s="1">
        <f>(Table2[[#This Row],[Close Price]]-Table2[[#This Row],[50D EMA]])/Table2[[#This Row],[50D EMA]]</f>
        <v>-5.2470113858462175E-2</v>
      </c>
      <c r="U659" s="1">
        <f>(Table2[[#This Row],[Close Price]]-Table2[[#This Row],[200D EMA]])/Table2[[#This Row],[200D EMA]]</f>
        <v>-8.2753390073193336E-2</v>
      </c>
      <c r="V659">
        <v>1.0822747435120099</v>
      </c>
      <c r="W659">
        <v>830</v>
      </c>
      <c r="X659">
        <v>844.95</v>
      </c>
      <c r="Y659">
        <v>792.1</v>
      </c>
      <c r="Z659">
        <v>863.3</v>
      </c>
      <c r="AA659">
        <v>792.1</v>
      </c>
      <c r="AB659">
        <v>863.3</v>
      </c>
      <c r="AC659" s="1">
        <f>(Table2[[#This Row],[Close Price]]/Table2[[#This Row],[Day Low]])-1</f>
        <v>3.0120481927711218E-3</v>
      </c>
      <c r="AD659" s="1">
        <f>(Table2[[#This Row],[Day High]]/Table2[[#This Row],[Close Price]])-1</f>
        <v>1.4954954954955024E-2</v>
      </c>
      <c r="AE659" s="1">
        <f>(Table2[[#This Row],[Close Price]]/Table2[[#This Row],[Current Week Low]])-1</f>
        <v>5.1003661153894653E-2</v>
      </c>
      <c r="AF659" s="1">
        <f>(Table2[[#This Row],[Current Week High]]/Table2[[#This Row],[Close Price]])-1</f>
        <v>3.6996996996996989E-2</v>
      </c>
      <c r="AG659" s="1">
        <f>(Table2[[#This Row],[Close Price]]/Table2[[#This Row],[Current Month Low]])-1</f>
        <v>5.1003661153894653E-2</v>
      </c>
      <c r="AH659" s="1">
        <f>(Table2[[#This Row],[Current Month High]]/Table2[[#This Row],[Close Price]])-1</f>
        <v>3.6996996996996989E-2</v>
      </c>
      <c r="AI659">
        <v>36.804804804804803</v>
      </c>
      <c r="AJ659">
        <v>25.3010234798314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-0.12</v>
      </c>
      <c r="AM659" t="s">
        <v>3216</v>
      </c>
      <c r="AN659">
        <v>0.46</v>
      </c>
      <c r="AO659" t="s">
        <v>3215</v>
      </c>
      <c r="AP659">
        <v>-4.5557593117839003E-2</v>
      </c>
      <c r="AQ659">
        <f>(Table2[[#This Row],[Sharpe Ratio]]-AVERAGE(Table2[Sharpe Ratio]))/_xlfn.STDEV.P(Table2[Sharpe Ratio])</f>
        <v>-1.2628457909721496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459</v>
      </c>
      <c r="AT659">
        <f>_xlfn.RANK.AVG(Table2[[#This Row],[6M Return vs Nifty Z-Score]],Table2[6M Return vs Nifty Z-Score])</f>
        <v>684</v>
      </c>
      <c r="AU659">
        <f>_xlfn.RANK.AVG(Table2[[#This Row],[Sharpe Ratio Z-Score]],Table2[Sharpe Ratio Z-Score])</f>
        <v>665</v>
      </c>
      <c r="AV659">
        <f>(Table2[[#This Row],[Rank 1Y]]+Table2[[#This Row],[Rank 6M]]+Table2[[#This Row],[Rank Sharpe]])/3</f>
        <v>602.66666666666663</v>
      </c>
    </row>
    <row r="660" spans="1:48" x14ac:dyDescent="0.3">
      <c r="A660" t="s">
        <v>16</v>
      </c>
      <c r="B660" t="s">
        <v>17</v>
      </c>
      <c r="C660" t="s">
        <v>3154</v>
      </c>
      <c r="D660" t="s">
        <v>18</v>
      </c>
      <c r="E660">
        <v>1737218.3707807499</v>
      </c>
      <c r="F660">
        <v>1283.75</v>
      </c>
      <c r="G660">
        <v>-14.281967275024099</v>
      </c>
      <c r="H660">
        <f>(Table2[[#This Row],[1Y Return vs Nifty]]-AVERAGE(Table2[1Y Return vs Nifty]))/_xlfn.STDEV.P(Table2[1Y Return vs Nifty])</f>
        <v>-0.64153183642795197</v>
      </c>
      <c r="I660">
        <v>-1.48887387767521</v>
      </c>
      <c r="J660">
        <f>(Table2[[#This Row],[1M Return vs Nifty]]-AVERAGE(Table2[1M Return vs Nifty]))/_xlfn.STDEV.P(Table2[1M Return vs Nifty])</f>
        <v>-0.63590533715032849</v>
      </c>
      <c r="K660">
        <v>-17.7784150073498</v>
      </c>
      <c r="L660">
        <f>(Table2[[#This Row],[6M Return vs Nifty]]-AVERAGE(Table2[6M Return vs Nifty]))/_xlfn.STDEV.P(Table2[6M Return vs Nifty])</f>
        <v>-0.80936753181514387</v>
      </c>
      <c r="M660">
        <v>-1.8226925529165801</v>
      </c>
      <c r="N660">
        <f>(Table2[[#This Row],[1W Return vs Nifty]]-AVERAGE(Table2[1W Return vs Nifty]))/_xlfn.STDEV.P(Table2[1W Return vs Nifty])</f>
        <v>-0.67970187662316672</v>
      </c>
      <c r="O660">
        <v>1339.49</v>
      </c>
      <c r="P660">
        <v>1390.50093091536</v>
      </c>
      <c r="Q660">
        <v>1412.7028529877</v>
      </c>
      <c r="R660">
        <v>27.666966442420701</v>
      </c>
      <c r="S660" s="1">
        <f>(Table2[[#This Row],[Close Price]]-Table2[[#This Row],[20D EMA]])/Table2[[#This Row],[20D EMA]]</f>
        <v>-4.1612852652875357E-2</v>
      </c>
      <c r="T660" s="1">
        <f>(Table2[[#This Row],[Close Price]]-Table2[[#This Row],[50D EMA]])/Table2[[#This Row],[50D EMA]]</f>
        <v>-7.6771563788228706E-2</v>
      </c>
      <c r="U660" s="1">
        <f>(Table2[[#This Row],[Close Price]]-Table2[[#This Row],[200D EMA]])/Table2[[#This Row],[200D EMA]]</f>
        <v>-9.1280946106238769E-2</v>
      </c>
      <c r="V660">
        <v>0.90614582846134695</v>
      </c>
      <c r="W660">
        <v>1275</v>
      </c>
      <c r="X660">
        <v>1301.6500000000001</v>
      </c>
      <c r="Y660">
        <v>1275</v>
      </c>
      <c r="Z660">
        <v>1340</v>
      </c>
      <c r="AA660">
        <v>1275</v>
      </c>
      <c r="AB660">
        <v>1341.95</v>
      </c>
      <c r="AC660" s="1">
        <f>(Table2[[#This Row],[Close Price]]/Table2[[#This Row],[Day Low]])-1</f>
        <v>6.8627450980391913E-3</v>
      </c>
      <c r="AD660" s="1">
        <f>(Table2[[#This Row],[Day High]]/Table2[[#This Row],[Close Price]])-1</f>
        <v>1.3943524829600928E-2</v>
      </c>
      <c r="AE660" s="1">
        <f>(Table2[[#This Row],[Close Price]]/Table2[[#This Row],[Current Week Low]])-1</f>
        <v>6.8627450980391913E-3</v>
      </c>
      <c r="AF660" s="1">
        <f>(Table2[[#This Row],[Current Week High]]/Table2[[#This Row],[Close Price]])-1</f>
        <v>4.3816942551119675E-2</v>
      </c>
      <c r="AG660" s="1">
        <f>(Table2[[#This Row],[Close Price]]/Table2[[#This Row],[Current Month Low]])-1</f>
        <v>6.8627450980391913E-3</v>
      </c>
      <c r="AH660" s="1">
        <f>(Table2[[#This Row],[Current Month High]]/Table2[[#This Row],[Close Price]])-1</f>
        <v>4.5335929892891924E-2</v>
      </c>
      <c r="AI660">
        <v>25.320350535540399</v>
      </c>
      <c r="AJ660">
        <v>11.725158286373199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-0.03</v>
      </c>
      <c r="AM660" t="s">
        <v>3216</v>
      </c>
      <c r="AN660">
        <v>-4.09</v>
      </c>
      <c r="AO660" t="s">
        <v>3216</v>
      </c>
      <c r="AP660">
        <v>-3.9996652292806002E-2</v>
      </c>
      <c r="AQ660">
        <f>(Table2[[#This Row],[Sharpe Ratio]]-AVERAGE(Table2[Sharpe Ratio]))/_xlfn.STDEV.P(Table2[Sharpe Ratio])</f>
        <v>-1.1964382866098986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549</v>
      </c>
      <c r="AT660">
        <f>_xlfn.RANK.AVG(Table2[[#This Row],[6M Return vs Nifty Z-Score]],Table2[6M Return vs Nifty Z-Score])</f>
        <v>607</v>
      </c>
      <c r="AU660">
        <f>_xlfn.RANK.AVG(Table2[[#This Row],[Sharpe Ratio Z-Score]],Table2[Sharpe Ratio Z-Score])</f>
        <v>654</v>
      </c>
      <c r="AV660">
        <f>(Table2[[#This Row],[Rank 1Y]]+Table2[[#This Row],[Rank 6M]]+Table2[[#This Row],[Rank Sharpe]])/3</f>
        <v>603.33333333333337</v>
      </c>
    </row>
    <row r="661" spans="1:48" x14ac:dyDescent="0.3">
      <c r="A661" t="s">
        <v>494</v>
      </c>
      <c r="B661" t="s">
        <v>495</v>
      </c>
      <c r="C661" t="s">
        <v>3155</v>
      </c>
      <c r="D661" t="s">
        <v>260</v>
      </c>
      <c r="E661">
        <v>43228.673902080001</v>
      </c>
      <c r="F661">
        <v>6940.8</v>
      </c>
      <c r="G661">
        <v>-39.993400246161997</v>
      </c>
      <c r="H661">
        <f>(Table2[[#This Row],[1Y Return vs Nifty]]-AVERAGE(Table2[1Y Return vs Nifty]))/_xlfn.STDEV.P(Table2[1Y Return vs Nifty])</f>
        <v>-1.1105258763683523</v>
      </c>
      <c r="I661">
        <v>0.15096355808073</v>
      </c>
      <c r="J661">
        <f>(Table2[[#This Row],[1M Return vs Nifty]]-AVERAGE(Table2[1M Return vs Nifty]))/_xlfn.STDEV.P(Table2[1M Return vs Nifty])</f>
        <v>-0.47656703649116072</v>
      </c>
      <c r="K661">
        <v>-10.7323281267367</v>
      </c>
      <c r="L661">
        <f>(Table2[[#This Row],[6M Return vs Nifty]]-AVERAGE(Table2[6M Return vs Nifty]))/_xlfn.STDEV.P(Table2[6M Return vs Nifty])</f>
        <v>-0.57752996159790393</v>
      </c>
      <c r="M661">
        <v>1.3452232083390601</v>
      </c>
      <c r="N661">
        <f>(Table2[[#This Row],[1W Return vs Nifty]]-AVERAGE(Table2[1W Return vs Nifty]))/_xlfn.STDEV.P(Table2[1W Return vs Nifty])</f>
        <v>0.13498141905697911</v>
      </c>
      <c r="O661">
        <v>7192.05</v>
      </c>
      <c r="P661">
        <v>7330.0456100843103</v>
      </c>
      <c r="Q661">
        <v>7408.22690471428</v>
      </c>
      <c r="R661">
        <v>36.0811725813641</v>
      </c>
      <c r="S661" s="1">
        <f>(Table2[[#This Row],[Close Price]]-Table2[[#This Row],[20D EMA]])/Table2[[#This Row],[20D EMA]]</f>
        <v>-3.4934406740776275E-2</v>
      </c>
      <c r="T661" s="1">
        <f>(Table2[[#This Row],[Close Price]]-Table2[[#This Row],[50D EMA]])/Table2[[#This Row],[50D EMA]]</f>
        <v>-5.3102754169606456E-2</v>
      </c>
      <c r="U661" s="1">
        <f>(Table2[[#This Row],[Close Price]]-Table2[[#This Row],[200D EMA]])/Table2[[#This Row],[200D EMA]]</f>
        <v>-6.3095651729677613E-2</v>
      </c>
      <c r="V661">
        <v>0.24866192893646299</v>
      </c>
      <c r="W661">
        <v>6821.65</v>
      </c>
      <c r="X661">
        <v>7238.55</v>
      </c>
      <c r="Y661">
        <v>6821.65</v>
      </c>
      <c r="Z661">
        <v>7390</v>
      </c>
      <c r="AA661">
        <v>6821.65</v>
      </c>
      <c r="AB661">
        <v>7390</v>
      </c>
      <c r="AC661" s="1">
        <f>(Table2[[#This Row],[Close Price]]/Table2[[#This Row],[Day Low]])-1</f>
        <v>1.7466448733077788E-2</v>
      </c>
      <c r="AD661" s="1">
        <f>(Table2[[#This Row],[Day High]]/Table2[[#This Row],[Close Price]])-1</f>
        <v>4.2898513139695726E-2</v>
      </c>
      <c r="AE661" s="1">
        <f>(Table2[[#This Row],[Close Price]]/Table2[[#This Row],[Current Week Low]])-1</f>
        <v>1.7466448733077788E-2</v>
      </c>
      <c r="AF661" s="1">
        <f>(Table2[[#This Row],[Current Week High]]/Table2[[#This Row],[Close Price]])-1</f>
        <v>6.471876440756108E-2</v>
      </c>
      <c r="AG661" s="1">
        <f>(Table2[[#This Row],[Close Price]]/Table2[[#This Row],[Current Month Low]])-1</f>
        <v>1.7466448733077788E-2</v>
      </c>
      <c r="AH661" s="1">
        <f>(Table2[[#This Row],[Current Month High]]/Table2[[#This Row],[Close Price]])-1</f>
        <v>6.471876440756108E-2</v>
      </c>
      <c r="AI661">
        <v>32.5495620101429</v>
      </c>
      <c r="AJ661">
        <v>8.2605440479161594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-0.02</v>
      </c>
      <c r="AM661" t="s">
        <v>3216</v>
      </c>
      <c r="AN661">
        <v>-3.83</v>
      </c>
      <c r="AO661" t="s">
        <v>3216</v>
      </c>
      <c r="AP661">
        <v>-1.6660263340622001E-2</v>
      </c>
      <c r="AQ661">
        <f>(Table2[[#This Row],[Sharpe Ratio]]-AVERAGE(Table2[Sharpe Ratio]))/_xlfn.STDEV.P(Table2[Sharpe Ratio])</f>
        <v>-0.91776037941743238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688</v>
      </c>
      <c r="AT661">
        <f>_xlfn.RANK.AVG(Table2[[#This Row],[6M Return vs Nifty Z-Score]],Table2[6M Return vs Nifty Z-Score])</f>
        <v>529</v>
      </c>
      <c r="AU661">
        <f>_xlfn.RANK.AVG(Table2[[#This Row],[Sharpe Ratio Z-Score]],Table2[Sharpe Ratio Z-Score])</f>
        <v>603</v>
      </c>
      <c r="AV661">
        <f>(Table2[[#This Row],[Rank 1Y]]+Table2[[#This Row],[Rank 6M]]+Table2[[#This Row],[Rank Sharpe]])/3</f>
        <v>606.66666666666663</v>
      </c>
    </row>
    <row r="662" spans="1:48" x14ac:dyDescent="0.3">
      <c r="A662" t="s">
        <v>1171</v>
      </c>
      <c r="B662" t="s">
        <v>1172</v>
      </c>
      <c r="C662" t="s">
        <v>3155</v>
      </c>
      <c r="D662" t="s">
        <v>260</v>
      </c>
      <c r="E662">
        <v>10431.196395000001</v>
      </c>
      <c r="F662">
        <v>754.5</v>
      </c>
      <c r="G662">
        <v>-10.387287376927</v>
      </c>
      <c r="H662">
        <f>(Table2[[#This Row],[1Y Return vs Nifty]]-AVERAGE(Table2[1Y Return vs Nifty]))/_xlfn.STDEV.P(Table2[1Y Return vs Nifty])</f>
        <v>-0.57049022386074755</v>
      </c>
      <c r="I662">
        <v>-7.9593192239414901</v>
      </c>
      <c r="J662">
        <f>(Table2[[#This Row],[1M Return vs Nifty]]-AVERAGE(Table2[1M Return vs Nifty]))/_xlfn.STDEV.P(Table2[1M Return vs Nifty])</f>
        <v>-1.2646199545275194</v>
      </c>
      <c r="K662">
        <v>-35.856499627996797</v>
      </c>
      <c r="L662">
        <f>(Table2[[#This Row],[6M Return vs Nifty]]-AVERAGE(Table2[6M Return vs Nifty]))/_xlfn.STDEV.P(Table2[6M Return vs Nifty])</f>
        <v>-1.4041911954523667</v>
      </c>
      <c r="M662">
        <v>4.0737192367144504</v>
      </c>
      <c r="N662">
        <f>(Table2[[#This Row],[1W Return vs Nifty]]-AVERAGE(Table2[1W Return vs Nifty]))/_xlfn.STDEV.P(Table2[1W Return vs Nifty])</f>
        <v>0.83666047373171415</v>
      </c>
      <c r="O662">
        <v>795.97</v>
      </c>
      <c r="P662">
        <v>865.55466936903599</v>
      </c>
      <c r="Q662">
        <v>911.08778858559197</v>
      </c>
      <c r="R662">
        <v>40.223389392267599</v>
      </c>
      <c r="S662" s="1">
        <f>(Table2[[#This Row],[Close Price]]-Table2[[#This Row],[20D EMA]])/Table2[[#This Row],[20D EMA]]</f>
        <v>-5.2099953515836059E-2</v>
      </c>
      <c r="T662" s="1">
        <f>(Table2[[#This Row],[Close Price]]-Table2[[#This Row],[50D EMA]])/Table2[[#This Row],[50D EMA]]</f>
        <v>-0.12830462742462195</v>
      </c>
      <c r="U662" s="1">
        <f>(Table2[[#This Row],[Close Price]]-Table2[[#This Row],[200D EMA]])/Table2[[#This Row],[200D EMA]]</f>
        <v>-0.17186904549416135</v>
      </c>
      <c r="V662">
        <v>1.4626923235202001</v>
      </c>
      <c r="W662">
        <v>745</v>
      </c>
      <c r="X662">
        <v>777</v>
      </c>
      <c r="Y662">
        <v>729.5</v>
      </c>
      <c r="Z662">
        <v>799.8</v>
      </c>
      <c r="AA662">
        <v>729.5</v>
      </c>
      <c r="AB662">
        <v>799.8</v>
      </c>
      <c r="AC662" s="1">
        <f>(Table2[[#This Row],[Close Price]]/Table2[[#This Row],[Day Low]])-1</f>
        <v>1.2751677852349097E-2</v>
      </c>
      <c r="AD662" s="1">
        <f>(Table2[[#This Row],[Day High]]/Table2[[#This Row],[Close Price]])-1</f>
        <v>2.9821073558648159E-2</v>
      </c>
      <c r="AE662" s="1">
        <f>(Table2[[#This Row],[Close Price]]/Table2[[#This Row],[Current Week Low]])-1</f>
        <v>3.4270047978067097E-2</v>
      </c>
      <c r="AF662" s="1">
        <f>(Table2[[#This Row],[Current Week High]]/Table2[[#This Row],[Close Price]])-1</f>
        <v>6.0039761431411431E-2</v>
      </c>
      <c r="AG662" s="1">
        <f>(Table2[[#This Row],[Close Price]]/Table2[[#This Row],[Current Month Low]])-1</f>
        <v>3.4270047978067097E-2</v>
      </c>
      <c r="AH662" s="1">
        <f>(Table2[[#This Row],[Current Month High]]/Table2[[#This Row],[Close Price]])-1</f>
        <v>6.0039761431411431E-2</v>
      </c>
      <c r="AI662">
        <v>58.913187541418097</v>
      </c>
      <c r="AJ662">
        <v>14.8052343274497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-0.24</v>
      </c>
      <c r="AM662" t="s">
        <v>3216</v>
      </c>
      <c r="AN662">
        <v>-7.51</v>
      </c>
      <c r="AO662" t="s">
        <v>3216</v>
      </c>
      <c r="AP662">
        <v>-2.3962742060889999E-3</v>
      </c>
      <c r="AQ662">
        <f>(Table2[[#This Row],[Sharpe Ratio]]-AVERAGE(Table2[Sharpe Ratio]))/_xlfn.STDEV.P(Table2[Sharpe Ratio])</f>
        <v>-0.74742302995121523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523</v>
      </c>
      <c r="AT662">
        <f>_xlfn.RANK.AVG(Table2[[#This Row],[6M Return vs Nifty Z-Score]],Table2[6M Return vs Nifty Z-Score])</f>
        <v>726</v>
      </c>
      <c r="AU662">
        <f>_xlfn.RANK.AVG(Table2[[#This Row],[Sharpe Ratio Z-Score]],Table2[Sharpe Ratio Z-Score])</f>
        <v>573</v>
      </c>
      <c r="AV662">
        <f>(Table2[[#This Row],[Rank 1Y]]+Table2[[#This Row],[Rank 6M]]+Table2[[#This Row],[Rank Sharpe]])/3</f>
        <v>607.33333333333337</v>
      </c>
    </row>
    <row r="663" spans="1:48" x14ac:dyDescent="0.3">
      <c r="A663" t="s">
        <v>2242</v>
      </c>
      <c r="B663" t="s">
        <v>2243</v>
      </c>
      <c r="C663" t="s">
        <v>3168</v>
      </c>
      <c r="D663" t="s">
        <v>582</v>
      </c>
      <c r="E663">
        <v>2572.4357238859998</v>
      </c>
      <c r="F663">
        <v>174.58</v>
      </c>
      <c r="G663">
        <v>-56.739279135929401</v>
      </c>
      <c r="H663">
        <f>(Table2[[#This Row],[1Y Return vs Nifty]]-AVERAGE(Table2[1Y Return vs Nifty]))/_xlfn.STDEV.P(Table2[1Y Return vs Nifty])</f>
        <v>-1.4159821067418517</v>
      </c>
      <c r="I663">
        <v>6.2890582061193099</v>
      </c>
      <c r="J663">
        <f>(Table2[[#This Row],[1M Return vs Nifty]]-AVERAGE(Table2[1M Return vs Nifty]))/_xlfn.STDEV.P(Table2[1M Return vs Nifty])</f>
        <v>0.11985401670472612</v>
      </c>
      <c r="K663">
        <v>-13.395319056646899</v>
      </c>
      <c r="L663">
        <f>(Table2[[#This Row],[6M Return vs Nifty]]-AVERAGE(Table2[6M Return vs Nifty]))/_xlfn.STDEV.P(Table2[6M Return vs Nifty])</f>
        <v>-0.66515041776906159</v>
      </c>
      <c r="M663">
        <v>-1.2003225761384699</v>
      </c>
      <c r="N663">
        <f>(Table2[[#This Row],[1W Return vs Nifty]]-AVERAGE(Table2[1W Return vs Nifty]))/_xlfn.STDEV.P(Table2[1W Return vs Nifty])</f>
        <v>-0.51964887584103803</v>
      </c>
      <c r="O663">
        <v>173.06</v>
      </c>
      <c r="P663">
        <v>173.12259265351901</v>
      </c>
      <c r="Q663">
        <v>196.523930736213</v>
      </c>
      <c r="R663">
        <v>54.208091805174703</v>
      </c>
      <c r="S663" s="1">
        <f>(Table2[[#This Row],[Close Price]]-Table2[[#This Row],[20D EMA]])/Table2[[#This Row],[20D EMA]]</f>
        <v>8.7830810123657125E-3</v>
      </c>
      <c r="T663" s="1">
        <f>(Table2[[#This Row],[Close Price]]-Table2[[#This Row],[50D EMA]])/Table2[[#This Row],[50D EMA]]</f>
        <v>8.4183544397224072E-3</v>
      </c>
      <c r="U663" s="1">
        <f>(Table2[[#This Row],[Close Price]]-Table2[[#This Row],[200D EMA]])/Table2[[#This Row],[200D EMA]]</f>
        <v>-0.11166034922061242</v>
      </c>
      <c r="V663">
        <v>0.54892449377917796</v>
      </c>
      <c r="W663">
        <v>173.69</v>
      </c>
      <c r="X663">
        <v>176.49</v>
      </c>
      <c r="Y663">
        <v>172.55</v>
      </c>
      <c r="Z663">
        <v>184.4</v>
      </c>
      <c r="AA663">
        <v>172.55</v>
      </c>
      <c r="AB663">
        <v>184.4</v>
      </c>
      <c r="AC663" s="1">
        <f>(Table2[[#This Row],[Close Price]]/Table2[[#This Row],[Day Low]])-1</f>
        <v>5.1240716218550197E-3</v>
      </c>
      <c r="AD663" s="1">
        <f>(Table2[[#This Row],[Day High]]/Table2[[#This Row],[Close Price]])-1</f>
        <v>1.0940543017527782E-2</v>
      </c>
      <c r="AE663" s="1">
        <f>(Table2[[#This Row],[Close Price]]/Table2[[#This Row],[Current Week Low]])-1</f>
        <v>1.1764705882352899E-2</v>
      </c>
      <c r="AF663" s="1">
        <f>(Table2[[#This Row],[Current Week High]]/Table2[[#This Row],[Close Price]])-1</f>
        <v>5.6249283995875698E-2</v>
      </c>
      <c r="AG663" s="1">
        <f>(Table2[[#This Row],[Close Price]]/Table2[[#This Row],[Current Month Low]])-1</f>
        <v>1.1764705882352899E-2</v>
      </c>
      <c r="AH663" s="1">
        <f>(Table2[[#This Row],[Current Month High]]/Table2[[#This Row],[Close Price]])-1</f>
        <v>5.6249283995875698E-2</v>
      </c>
      <c r="AI663">
        <v>78.714629396265295</v>
      </c>
      <c r="AJ663">
        <v>21.303501945525301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7.0000000000000007E-2</v>
      </c>
      <c r="AM663" t="s">
        <v>3215</v>
      </c>
      <c r="AN663">
        <v>3.97</v>
      </c>
      <c r="AO663" t="s">
        <v>3215</v>
      </c>
      <c r="AQ663">
        <f>(Table2[[#This Row],[Sharpe Ratio]]-AVERAGE(Table2[Sharpe Ratio]))/_xlfn.STDEV.P(Table2[Sharpe Ratio])</f>
        <v>-0.71880726243977788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726</v>
      </c>
      <c r="AT663">
        <f>_xlfn.RANK.AVG(Table2[[#This Row],[6M Return vs Nifty Z-Score]],Table2[6M Return vs Nifty Z-Score])</f>
        <v>562</v>
      </c>
      <c r="AU663">
        <f>_xlfn.RANK.AVG(Table2[[#This Row],[Sharpe Ratio Z-Score]],Table2[Sharpe Ratio Z-Score])</f>
        <v>541.5</v>
      </c>
      <c r="AV663">
        <f>(Table2[[#This Row],[Rank 1Y]]+Table2[[#This Row],[Rank 6M]]+Table2[[#This Row],[Rank Sharpe]])/3</f>
        <v>609.83333333333337</v>
      </c>
    </row>
    <row r="664" spans="1:48" x14ac:dyDescent="0.3">
      <c r="A664" t="s">
        <v>1994</v>
      </c>
      <c r="B664" t="s">
        <v>1995</v>
      </c>
      <c r="C664" t="s">
        <v>3174</v>
      </c>
      <c r="D664" t="s">
        <v>1996</v>
      </c>
      <c r="E664">
        <v>3402.1408489999999</v>
      </c>
      <c r="F664">
        <v>19.22</v>
      </c>
      <c r="G664">
        <v>-23.038880535099601</v>
      </c>
      <c r="H664">
        <f>(Table2[[#This Row],[1Y Return vs Nifty]]-AVERAGE(Table2[1Y Return vs Nifty]))/_xlfn.STDEV.P(Table2[1Y Return vs Nifty])</f>
        <v>-0.80126389538634135</v>
      </c>
      <c r="I664">
        <v>6.1790695373145201</v>
      </c>
      <c r="J664">
        <f>(Table2[[#This Row],[1M Return vs Nifty]]-AVERAGE(Table2[1M Return vs Nifty]))/_xlfn.STDEV.P(Table2[1M Return vs Nifty])</f>
        <v>0.10916673319906552</v>
      </c>
      <c r="K664">
        <v>-17.401049347529899</v>
      </c>
      <c r="L664">
        <f>(Table2[[#This Row],[6M Return vs Nifty]]-AVERAGE(Table2[6M Return vs Nifty]))/_xlfn.STDEV.P(Table2[6M Return vs Nifty])</f>
        <v>-0.79695106021346829</v>
      </c>
      <c r="M664">
        <v>3.4882644464865699E-2</v>
      </c>
      <c r="N664">
        <f>(Table2[[#This Row],[1W Return vs Nifty]]-AVERAGE(Table2[1W Return vs Nifty]))/_xlfn.STDEV.P(Table2[1W Return vs Nifty])</f>
        <v>-0.20199489265444351</v>
      </c>
      <c r="O664">
        <v>19.46</v>
      </c>
      <c r="P664">
        <v>20.074278558766199</v>
      </c>
      <c r="Q664">
        <v>20.837197212107402</v>
      </c>
      <c r="R664">
        <v>46.638421684621498</v>
      </c>
      <c r="S664" s="1">
        <f>(Table2[[#This Row],[Close Price]]-Table2[[#This Row],[20D EMA]])/Table2[[#This Row],[20D EMA]]</f>
        <v>-1.2332990750257039E-2</v>
      </c>
      <c r="T664" s="1">
        <f>(Table2[[#This Row],[Close Price]]-Table2[[#This Row],[50D EMA]])/Table2[[#This Row],[50D EMA]]</f>
        <v>-4.2555878472312368E-2</v>
      </c>
      <c r="U664" s="1">
        <f>(Table2[[#This Row],[Close Price]]-Table2[[#This Row],[200D EMA]])/Table2[[#This Row],[200D EMA]]</f>
        <v>-7.7611071952025018E-2</v>
      </c>
      <c r="V664">
        <v>0.45588573556999101</v>
      </c>
      <c r="W664">
        <v>19.16</v>
      </c>
      <c r="X664">
        <v>19.75</v>
      </c>
      <c r="Y664">
        <v>19</v>
      </c>
      <c r="Z664">
        <v>20.03</v>
      </c>
      <c r="AA664">
        <v>19</v>
      </c>
      <c r="AB664">
        <v>20.05</v>
      </c>
      <c r="AC664" s="1">
        <f>(Table2[[#This Row],[Close Price]]/Table2[[#This Row],[Day Low]])-1</f>
        <v>3.1315240083507057E-3</v>
      </c>
      <c r="AD664" s="1">
        <f>(Table2[[#This Row],[Day High]]/Table2[[#This Row],[Close Price]])-1</f>
        <v>2.7575442247658843E-2</v>
      </c>
      <c r="AE664" s="1">
        <f>(Table2[[#This Row],[Close Price]]/Table2[[#This Row],[Current Week Low]])-1</f>
        <v>1.1578947368420911E-2</v>
      </c>
      <c r="AF664" s="1">
        <f>(Table2[[#This Row],[Current Week High]]/Table2[[#This Row],[Close Price]])-1</f>
        <v>4.2143600416233218E-2</v>
      </c>
      <c r="AG664" s="1">
        <f>(Table2[[#This Row],[Close Price]]/Table2[[#This Row],[Current Month Low]])-1</f>
        <v>1.1578947368420911E-2</v>
      </c>
      <c r="AH664" s="1">
        <f>(Table2[[#This Row],[Current Month High]]/Table2[[#This Row],[Close Price]])-1</f>
        <v>4.3184183142559895E-2</v>
      </c>
      <c r="AI664">
        <v>45.421436004162302</v>
      </c>
      <c r="AJ664">
        <v>7.4944071588366903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-0.12</v>
      </c>
      <c r="AM664" t="s">
        <v>3216</v>
      </c>
      <c r="AN664">
        <v>1.53</v>
      </c>
      <c r="AO664" t="s">
        <v>3215</v>
      </c>
      <c r="AP664">
        <v>-3.1193473866842999E-2</v>
      </c>
      <c r="AQ664">
        <f>(Table2[[#This Row],[Sharpe Ratio]]-AVERAGE(Table2[Sharpe Ratio]))/_xlfn.STDEV.P(Table2[Sharpe Ratio])</f>
        <v>-1.091312710180061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604</v>
      </c>
      <c r="AT664">
        <f>_xlfn.RANK.AVG(Table2[[#This Row],[6M Return vs Nifty Z-Score]],Table2[6M Return vs Nifty Z-Score])</f>
        <v>604</v>
      </c>
      <c r="AU664">
        <f>_xlfn.RANK.AVG(Table2[[#This Row],[Sharpe Ratio Z-Score]],Table2[Sharpe Ratio Z-Score])</f>
        <v>635</v>
      </c>
      <c r="AV664">
        <f>(Table2[[#This Row],[Rank 1Y]]+Table2[[#This Row],[Rank 6M]]+Table2[[#This Row],[Rank Sharpe]])/3</f>
        <v>614.33333333333337</v>
      </c>
    </row>
    <row r="665" spans="1:48" x14ac:dyDescent="0.3">
      <c r="A665" t="s">
        <v>1584</v>
      </c>
      <c r="B665" t="s">
        <v>1585</v>
      </c>
      <c r="C665" t="s">
        <v>3157</v>
      </c>
      <c r="D665" t="s">
        <v>637</v>
      </c>
      <c r="E665">
        <v>6156.6948776549998</v>
      </c>
      <c r="F665">
        <v>126.21</v>
      </c>
      <c r="G665">
        <v>-32.6739326323478</v>
      </c>
      <c r="H665">
        <f>(Table2[[#This Row],[1Y Return vs Nifty]]-AVERAGE(Table2[1Y Return vs Nifty]))/_xlfn.STDEV.P(Table2[1Y Return vs Nifty])</f>
        <v>-0.97701380451031616</v>
      </c>
      <c r="I665">
        <v>6.5212722411808803</v>
      </c>
      <c r="J665">
        <f>(Table2[[#This Row],[1M Return vs Nifty]]-AVERAGE(Table2[1M Return vs Nifty]))/_xlfn.STDEV.P(Table2[1M Return vs Nifty])</f>
        <v>0.14241758851320988</v>
      </c>
      <c r="K665">
        <v>-7.0242496274626802</v>
      </c>
      <c r="L665">
        <f>(Table2[[#This Row],[6M Return vs Nifty]]-AVERAGE(Table2[6M Return vs Nifty]))/_xlfn.STDEV.P(Table2[6M Return vs Nifty])</f>
        <v>-0.45552296338563153</v>
      </c>
      <c r="M665">
        <v>2.6725527691436399</v>
      </c>
      <c r="N665">
        <f>(Table2[[#This Row],[1W Return vs Nifty]]-AVERAGE(Table2[1W Return vs Nifty]))/_xlfn.STDEV.P(Table2[1W Return vs Nifty])</f>
        <v>0.47632673962236832</v>
      </c>
      <c r="O665">
        <v>121.03</v>
      </c>
      <c r="P665">
        <v>124.257395064761</v>
      </c>
      <c r="Q665">
        <v>133.12194975933201</v>
      </c>
      <c r="R665">
        <v>66.973280423914602</v>
      </c>
      <c r="S665" s="1">
        <f>(Table2[[#This Row],[Close Price]]-Table2[[#This Row],[20D EMA]])/Table2[[#This Row],[20D EMA]]</f>
        <v>4.2799305957200634E-2</v>
      </c>
      <c r="T665" s="1">
        <f>(Table2[[#This Row],[Close Price]]-Table2[[#This Row],[50D EMA]])/Table2[[#This Row],[50D EMA]]</f>
        <v>1.5714194991946578E-2</v>
      </c>
      <c r="U665" s="1">
        <f>(Table2[[#This Row],[Close Price]]-Table2[[#This Row],[200D EMA]])/Table2[[#This Row],[200D EMA]]</f>
        <v>-5.1921939032803878E-2</v>
      </c>
      <c r="V665">
        <v>1.0788335447177799</v>
      </c>
      <c r="W665">
        <v>121.89</v>
      </c>
      <c r="X665">
        <v>130.75</v>
      </c>
      <c r="Y665">
        <v>115.95</v>
      </c>
      <c r="Z665">
        <v>130.75</v>
      </c>
      <c r="AA665">
        <v>115.95</v>
      </c>
      <c r="AB665">
        <v>130.75</v>
      </c>
      <c r="AC665" s="1">
        <f>(Table2[[#This Row],[Close Price]]/Table2[[#This Row],[Day Low]])-1</f>
        <v>3.5441791779473153E-2</v>
      </c>
      <c r="AD665" s="1">
        <f>(Table2[[#This Row],[Day High]]/Table2[[#This Row],[Close Price]])-1</f>
        <v>3.5971793043340528E-2</v>
      </c>
      <c r="AE665" s="1">
        <f>(Table2[[#This Row],[Close Price]]/Table2[[#This Row],[Current Week Low]])-1</f>
        <v>8.8486416558861469E-2</v>
      </c>
      <c r="AF665" s="1">
        <f>(Table2[[#This Row],[Current Week High]]/Table2[[#This Row],[Close Price]])-1</f>
        <v>3.5971793043340528E-2</v>
      </c>
      <c r="AG665" s="1">
        <f>(Table2[[#This Row],[Close Price]]/Table2[[#This Row],[Current Month Low]])-1</f>
        <v>8.8486416558861469E-2</v>
      </c>
      <c r="AH665" s="1">
        <f>(Table2[[#This Row],[Current Month High]]/Table2[[#This Row],[Close Price]])-1</f>
        <v>3.5971793043340528E-2</v>
      </c>
      <c r="AI665">
        <v>29.070596624673101</v>
      </c>
      <c r="AJ665">
        <v>15.2602739726027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-0.04</v>
      </c>
      <c r="AM665" t="s">
        <v>3216</v>
      </c>
      <c r="AN665">
        <v>6.05</v>
      </c>
      <c r="AO665" t="s">
        <v>3215</v>
      </c>
      <c r="AP665">
        <v>-9.5067846008647997E-2</v>
      </c>
      <c r="AQ665">
        <f>(Table2[[#This Row],[Sharpe Ratio]]-AVERAGE(Table2[Sharpe Ratio]))/_xlfn.STDEV.P(Table2[Sharpe Ratio])</f>
        <v>-1.8540860933364594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655</v>
      </c>
      <c r="AT665">
        <f>_xlfn.RANK.AVG(Table2[[#This Row],[6M Return vs Nifty Z-Score]],Table2[6M Return vs Nifty Z-Score])</f>
        <v>474</v>
      </c>
      <c r="AU665">
        <f>_xlfn.RANK.AVG(Table2[[#This Row],[Sharpe Ratio Z-Score]],Table2[Sharpe Ratio Z-Score])</f>
        <v>715</v>
      </c>
      <c r="AV665">
        <f>(Table2[[#This Row],[Rank 1Y]]+Table2[[#This Row],[Rank 6M]]+Table2[[#This Row],[Rank Sharpe]])/3</f>
        <v>614.66666666666663</v>
      </c>
    </row>
    <row r="666" spans="1:48" x14ac:dyDescent="0.3">
      <c r="A666" t="s">
        <v>469</v>
      </c>
      <c r="B666" t="s">
        <v>470</v>
      </c>
      <c r="C666" t="s">
        <v>3156</v>
      </c>
      <c r="D666" t="s">
        <v>24</v>
      </c>
      <c r="E666">
        <v>48034.720082501997</v>
      </c>
      <c r="F666">
        <v>65.63</v>
      </c>
      <c r="G666">
        <v>-45.785783635143702</v>
      </c>
      <c r="H666">
        <f>(Table2[[#This Row],[1Y Return vs Nifty]]-AVERAGE(Table2[1Y Return vs Nifty]))/_xlfn.STDEV.P(Table2[1Y Return vs Nifty])</f>
        <v>-1.2161828924332165</v>
      </c>
      <c r="I666">
        <v>-4.2556703963947999</v>
      </c>
      <c r="J666">
        <f>(Table2[[#This Row],[1M Return vs Nifty]]-AVERAGE(Table2[1M Return vs Nifty]))/_xlfn.STDEV.P(Table2[1M Return vs Nifty])</f>
        <v>-0.90474701983776673</v>
      </c>
      <c r="K666">
        <v>-22.986605041334901</v>
      </c>
      <c r="L666">
        <f>(Table2[[#This Row],[6M Return vs Nifty]]-AVERAGE(Table2[6M Return vs Nifty]))/_xlfn.STDEV.P(Table2[6M Return vs Nifty])</f>
        <v>-0.98073273681013073</v>
      </c>
      <c r="M666">
        <v>-0.51651201763756205</v>
      </c>
      <c r="N666">
        <f>(Table2[[#This Row],[1W Return vs Nifty]]-AVERAGE(Table2[1W Return vs Nifty]))/_xlfn.STDEV.P(Table2[1W Return vs Nifty])</f>
        <v>-0.34379538685824002</v>
      </c>
      <c r="O666">
        <v>68.12</v>
      </c>
      <c r="P666">
        <v>70.609116666009101</v>
      </c>
      <c r="Q666">
        <v>75.597919818678307</v>
      </c>
      <c r="R666">
        <v>36.965559415975797</v>
      </c>
      <c r="S666" s="1">
        <f>(Table2[[#This Row],[Close Price]]-Table2[[#This Row],[20D EMA]])/Table2[[#This Row],[20D EMA]]</f>
        <v>-3.6553141514973707E-2</v>
      </c>
      <c r="T666" s="1">
        <f>(Table2[[#This Row],[Close Price]]-Table2[[#This Row],[50D EMA]])/Table2[[#This Row],[50D EMA]]</f>
        <v>-7.0516625913350769E-2</v>
      </c>
      <c r="U666" s="1">
        <f>(Table2[[#This Row],[Close Price]]-Table2[[#This Row],[200D EMA]])/Table2[[#This Row],[200D EMA]]</f>
        <v>-0.13185441930923997</v>
      </c>
      <c r="V666">
        <v>1.7732434076966801</v>
      </c>
      <c r="W666">
        <v>65.31</v>
      </c>
      <c r="X666">
        <v>66.680000000000007</v>
      </c>
      <c r="Y666">
        <v>65.31</v>
      </c>
      <c r="Z666">
        <v>68.12</v>
      </c>
      <c r="AA666">
        <v>65.31</v>
      </c>
      <c r="AB666">
        <v>68.12</v>
      </c>
      <c r="AC666" s="1">
        <f>(Table2[[#This Row],[Close Price]]/Table2[[#This Row],[Day Low]])-1</f>
        <v>4.8997090797733289E-3</v>
      </c>
      <c r="AD666" s="1">
        <f>(Table2[[#This Row],[Day High]]/Table2[[#This Row],[Close Price]])-1</f>
        <v>1.5998781045253763E-2</v>
      </c>
      <c r="AE666" s="1">
        <f>(Table2[[#This Row],[Close Price]]/Table2[[#This Row],[Current Week Low]])-1</f>
        <v>4.8997090797733289E-3</v>
      </c>
      <c r="AF666" s="1">
        <f>(Table2[[#This Row],[Current Week High]]/Table2[[#This Row],[Close Price]])-1</f>
        <v>3.7939966478744536E-2</v>
      </c>
      <c r="AG666" s="1">
        <f>(Table2[[#This Row],[Close Price]]/Table2[[#This Row],[Current Month Low]])-1</f>
        <v>4.8997090797733289E-3</v>
      </c>
      <c r="AH666" s="1">
        <f>(Table2[[#This Row],[Current Month High]]/Table2[[#This Row],[Close Price]])-1</f>
        <v>3.7939966478744536E-2</v>
      </c>
      <c r="AI666">
        <v>40.865457869876501</v>
      </c>
      <c r="AJ666">
        <v>10.6745362563237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-0.14000000000000001</v>
      </c>
      <c r="AM666" t="s">
        <v>3216</v>
      </c>
      <c r="AN666">
        <v>-1.43</v>
      </c>
      <c r="AO666" t="s">
        <v>3216</v>
      </c>
      <c r="AP666">
        <v>1.4215273505224999E-2</v>
      </c>
      <c r="AQ666">
        <f>(Table2[[#This Row],[Sharpe Ratio]]-AVERAGE(Table2[Sharpe Ratio]))/_xlfn.STDEV.P(Table2[Sharpe Ratio])</f>
        <v>-0.54905166405985495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705</v>
      </c>
      <c r="AT666">
        <f>_xlfn.RANK.AVG(Table2[[#This Row],[6M Return vs Nifty Z-Score]],Table2[6M Return vs Nifty Z-Score])</f>
        <v>665</v>
      </c>
      <c r="AU666">
        <f>_xlfn.RANK.AVG(Table2[[#This Row],[Sharpe Ratio Z-Score]],Table2[Sharpe Ratio Z-Score])</f>
        <v>476</v>
      </c>
      <c r="AV666">
        <f>(Table2[[#This Row],[Rank 1Y]]+Table2[[#This Row],[Rank 6M]]+Table2[[#This Row],[Rank Sharpe]])/3</f>
        <v>615.33333333333337</v>
      </c>
    </row>
    <row r="667" spans="1:48" x14ac:dyDescent="0.3">
      <c r="A667" t="s">
        <v>120</v>
      </c>
      <c r="B667" t="s">
        <v>121</v>
      </c>
      <c r="C667" t="s">
        <v>3158</v>
      </c>
      <c r="D667" t="s">
        <v>122</v>
      </c>
      <c r="E667">
        <v>221336.73843540001</v>
      </c>
      <c r="F667">
        <v>2295.65</v>
      </c>
      <c r="G667">
        <v>-29.653799226343299</v>
      </c>
      <c r="H667">
        <f>(Table2[[#This Row],[1Y Return vs Nifty]]-AVERAGE(Table2[1Y Return vs Nifty]))/_xlfn.STDEV.P(Table2[1Y Return vs Nifty])</f>
        <v>-0.92192451528901909</v>
      </c>
      <c r="I667">
        <v>-8.2718466759457598</v>
      </c>
      <c r="J667">
        <f>(Table2[[#This Row],[1M Return vs Nifty]]-AVERAGE(Table2[1M Return vs Nifty]))/_xlfn.STDEV.P(Table2[1M Return vs Nifty])</f>
        <v>-1.2949873507253897</v>
      </c>
      <c r="K667">
        <v>-17.860235918814499</v>
      </c>
      <c r="L667">
        <f>(Table2[[#This Row],[6M Return vs Nifty]]-AVERAGE(Table2[6M Return vs Nifty]))/_xlfn.STDEV.P(Table2[6M Return vs Nifty])</f>
        <v>-0.81205968728077249</v>
      </c>
      <c r="M667">
        <v>0.106225630667137</v>
      </c>
      <c r="N667">
        <f>(Table2[[#This Row],[1W Return vs Nifty]]-AVERAGE(Table2[1W Return vs Nifty]))/_xlfn.STDEV.P(Table2[1W Return vs Nifty])</f>
        <v>-0.18364783310387886</v>
      </c>
      <c r="O667">
        <v>2333.79</v>
      </c>
      <c r="P667">
        <v>2428.5768867821598</v>
      </c>
      <c r="Q667">
        <v>2472.0798373410498</v>
      </c>
      <c r="R667">
        <v>47.266384363815099</v>
      </c>
      <c r="S667" s="1">
        <f>(Table2[[#This Row],[Close Price]]-Table2[[#This Row],[20D EMA]])/Table2[[#This Row],[20D EMA]]</f>
        <v>-1.6342515821903374E-2</v>
      </c>
      <c r="T667" s="1">
        <f>(Table2[[#This Row],[Close Price]]-Table2[[#This Row],[50D EMA]])/Table2[[#This Row],[50D EMA]]</f>
        <v>-5.4734477424054927E-2</v>
      </c>
      <c r="U667" s="1">
        <f>(Table2[[#This Row],[Close Price]]-Table2[[#This Row],[200D EMA]])/Table2[[#This Row],[200D EMA]]</f>
        <v>-7.1368988442871775E-2</v>
      </c>
      <c r="V667">
        <v>0.82929877566421495</v>
      </c>
      <c r="W667">
        <v>2258.8000000000002</v>
      </c>
      <c r="X667">
        <v>2298</v>
      </c>
      <c r="Y667">
        <v>2230.9</v>
      </c>
      <c r="Z667">
        <v>2298</v>
      </c>
      <c r="AA667">
        <v>2230.9</v>
      </c>
      <c r="AB667">
        <v>2298</v>
      </c>
      <c r="AC667" s="1">
        <f>(Table2[[#This Row],[Close Price]]/Table2[[#This Row],[Day Low]])-1</f>
        <v>1.6313972020541856E-2</v>
      </c>
      <c r="AD667" s="1">
        <f>(Table2[[#This Row],[Day High]]/Table2[[#This Row],[Close Price]])-1</f>
        <v>1.0236752118135684E-3</v>
      </c>
      <c r="AE667" s="1">
        <f>(Table2[[#This Row],[Close Price]]/Table2[[#This Row],[Current Week Low]])-1</f>
        <v>2.9024160652651343E-2</v>
      </c>
      <c r="AF667" s="1">
        <f>(Table2[[#This Row],[Current Week High]]/Table2[[#This Row],[Close Price]])-1</f>
        <v>1.0236752118135684E-3</v>
      </c>
      <c r="AG667" s="1">
        <f>(Table2[[#This Row],[Close Price]]/Table2[[#This Row],[Current Month Low]])-1</f>
        <v>2.9024160652651343E-2</v>
      </c>
      <c r="AH667" s="1">
        <f>(Table2[[#This Row],[Current Month High]]/Table2[[#This Row],[Close Price]])-1</f>
        <v>1.0236752118135684E-3</v>
      </c>
      <c r="AI667">
        <v>21.0114782305665</v>
      </c>
      <c r="AJ667">
        <v>3.59431407942238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-0.02</v>
      </c>
      <c r="AM667" t="s">
        <v>3216</v>
      </c>
      <c r="AN667">
        <v>-1.35</v>
      </c>
      <c r="AO667" t="s">
        <v>3216</v>
      </c>
      <c r="AP667">
        <v>-1.6885803328104E-2</v>
      </c>
      <c r="AQ667">
        <f>(Table2[[#This Row],[Sharpe Ratio]]-AVERAGE(Table2[Sharpe Ratio]))/_xlfn.STDEV.P(Table2[Sharpe Ratio])</f>
        <v>-0.92045372721123553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640</v>
      </c>
      <c r="AT667">
        <f>_xlfn.RANK.AVG(Table2[[#This Row],[6M Return vs Nifty Z-Score]],Table2[6M Return vs Nifty Z-Score])</f>
        <v>610</v>
      </c>
      <c r="AU667">
        <f>_xlfn.RANK.AVG(Table2[[#This Row],[Sharpe Ratio Z-Score]],Table2[Sharpe Ratio Z-Score])</f>
        <v>604</v>
      </c>
      <c r="AV667">
        <f>(Table2[[#This Row],[Rank 1Y]]+Table2[[#This Row],[Rank 6M]]+Table2[[#This Row],[Rank Sharpe]])/3</f>
        <v>618</v>
      </c>
    </row>
    <row r="668" spans="1:48" x14ac:dyDescent="0.3">
      <c r="A668" t="s">
        <v>1504</v>
      </c>
      <c r="B668" t="s">
        <v>1505</v>
      </c>
      <c r="C668" t="s">
        <v>3160</v>
      </c>
      <c r="D668" t="s">
        <v>51</v>
      </c>
      <c r="E668">
        <v>6731.8758214720001</v>
      </c>
      <c r="F668">
        <v>207.44</v>
      </c>
      <c r="G668">
        <v>-36.890377965544403</v>
      </c>
      <c r="H668">
        <f>(Table2[[#This Row],[1Y Return vs Nifty]]-AVERAGE(Table2[1Y Return vs Nifty]))/_xlfn.STDEV.P(Table2[1Y Return vs Nifty])</f>
        <v>-1.0539246376491587</v>
      </c>
      <c r="I668">
        <v>8.2453203699918198</v>
      </c>
      <c r="J668">
        <f>(Table2[[#This Row],[1M Return vs Nifty]]-AVERAGE(Table2[1M Return vs Nifty]))/_xlfn.STDEV.P(Table2[1M Return vs Nifty])</f>
        <v>0.30993840070439971</v>
      </c>
      <c r="K668">
        <v>-14.113248165174801</v>
      </c>
      <c r="L668">
        <f>(Table2[[#This Row],[6M Return vs Nifty]]-AVERAGE(Table2[6M Return vs Nifty]))/_xlfn.STDEV.P(Table2[6M Return vs Nifty])</f>
        <v>-0.68877245691355404</v>
      </c>
      <c r="M668">
        <v>-1.71696942343456</v>
      </c>
      <c r="N668">
        <f>(Table2[[#This Row],[1W Return vs Nifty]]-AVERAGE(Table2[1W Return vs Nifty]))/_xlfn.STDEV.P(Table2[1W Return vs Nifty])</f>
        <v>-0.65251337981733881</v>
      </c>
      <c r="O668">
        <v>211.33</v>
      </c>
      <c r="P668">
        <v>215.083740899633</v>
      </c>
      <c r="Q668">
        <v>242.58854253214</v>
      </c>
      <c r="R668">
        <v>42.557189181588903</v>
      </c>
      <c r="S668" s="1">
        <f>(Table2[[#This Row],[Close Price]]-Table2[[#This Row],[20D EMA]])/Table2[[#This Row],[20D EMA]]</f>
        <v>-1.8407230397955873E-2</v>
      </c>
      <c r="T668" s="1">
        <f>(Table2[[#This Row],[Close Price]]-Table2[[#This Row],[50D EMA]])/Table2[[#This Row],[50D EMA]]</f>
        <v>-3.5538441295755077E-2</v>
      </c>
      <c r="U668" s="1">
        <f>(Table2[[#This Row],[Close Price]]-Table2[[#This Row],[200D EMA]])/Table2[[#This Row],[200D EMA]]</f>
        <v>-0.14488954080542879</v>
      </c>
      <c r="V668">
        <v>0.74742652117191899</v>
      </c>
      <c r="W668">
        <v>204.45</v>
      </c>
      <c r="X668">
        <v>212.88</v>
      </c>
      <c r="Y668">
        <v>202.3</v>
      </c>
      <c r="Z668">
        <v>216.75</v>
      </c>
      <c r="AA668">
        <v>202.3</v>
      </c>
      <c r="AB668">
        <v>218.58</v>
      </c>
      <c r="AC668" s="1">
        <f>(Table2[[#This Row],[Close Price]]/Table2[[#This Row],[Day Low]])-1</f>
        <v>1.4624602592320901E-2</v>
      </c>
      <c r="AD668" s="1">
        <f>(Table2[[#This Row],[Day High]]/Table2[[#This Row],[Close Price]])-1</f>
        <v>2.6224450443501635E-2</v>
      </c>
      <c r="AE668" s="1">
        <f>(Table2[[#This Row],[Close Price]]/Table2[[#This Row],[Current Week Low]])-1</f>
        <v>2.5407810182896728E-2</v>
      </c>
      <c r="AF668" s="1">
        <f>(Table2[[#This Row],[Current Week High]]/Table2[[#This Row],[Close Price]])-1</f>
        <v>4.4880447358272235E-2</v>
      </c>
      <c r="AG668" s="1">
        <f>(Table2[[#This Row],[Close Price]]/Table2[[#This Row],[Current Month Low]])-1</f>
        <v>2.5407810182896728E-2</v>
      </c>
      <c r="AH668" s="1">
        <f>(Table2[[#This Row],[Current Month High]]/Table2[[#This Row],[Close Price]])-1</f>
        <v>5.3702275356729778E-2</v>
      </c>
      <c r="AI668">
        <v>127.92132664866899</v>
      </c>
      <c r="AJ668">
        <v>5.78276389597145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-0.03</v>
      </c>
      <c r="AM668" t="s">
        <v>3216</v>
      </c>
      <c r="AN668">
        <v>-0.28000000000000003</v>
      </c>
      <c r="AO668" t="s">
        <v>3216</v>
      </c>
      <c r="AP668">
        <v>-1.8834692101491999E-2</v>
      </c>
      <c r="AQ668">
        <f>(Table2[[#This Row],[Sharpe Ratio]]-AVERAGE(Table2[Sharpe Ratio]))/_xlfn.STDEV.P(Table2[Sharpe Ratio])</f>
        <v>-0.94372691852765944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676</v>
      </c>
      <c r="AT668">
        <f>_xlfn.RANK.AVG(Table2[[#This Row],[6M Return vs Nifty Z-Score]],Table2[6M Return vs Nifty Z-Score])</f>
        <v>568</v>
      </c>
      <c r="AU668">
        <f>_xlfn.RANK.AVG(Table2[[#This Row],[Sharpe Ratio Z-Score]],Table2[Sharpe Ratio Z-Score])</f>
        <v>611</v>
      </c>
      <c r="AV668">
        <f>(Table2[[#This Row],[Rank 1Y]]+Table2[[#This Row],[Rank 6M]]+Table2[[#This Row],[Rank Sharpe]])/3</f>
        <v>618.33333333333337</v>
      </c>
    </row>
    <row r="669" spans="1:48" x14ac:dyDescent="0.3">
      <c r="A669" t="s">
        <v>2189</v>
      </c>
      <c r="B669" t="s">
        <v>2190</v>
      </c>
      <c r="C669" t="s">
        <v>3165</v>
      </c>
      <c r="D669" t="s">
        <v>82</v>
      </c>
      <c r="E669">
        <v>2674.3322748999999</v>
      </c>
      <c r="F669">
        <v>621.5</v>
      </c>
      <c r="G669">
        <v>-47.316517973574598</v>
      </c>
      <c r="H669">
        <f>(Table2[[#This Row],[1Y Return vs Nifty]]-AVERAGE(Table2[1Y Return vs Nifty]))/_xlfn.STDEV.P(Table2[1Y Return vs Nifty])</f>
        <v>-1.2441045287831658</v>
      </c>
      <c r="I669">
        <v>-3.8740554086087702</v>
      </c>
      <c r="J669">
        <f>(Table2[[#This Row],[1M Return vs Nifty]]-AVERAGE(Table2[1M Return vs Nifty]))/_xlfn.STDEV.P(Table2[1M Return vs Nifty])</f>
        <v>-0.8676665859276429</v>
      </c>
      <c r="K669">
        <v>-17.750664625068801</v>
      </c>
      <c r="L669">
        <f>(Table2[[#This Row],[6M Return vs Nifty]]-AVERAGE(Table2[6M Return vs Nifty]))/_xlfn.STDEV.P(Table2[6M Return vs Nifty])</f>
        <v>-0.80845446030330548</v>
      </c>
      <c r="M669">
        <v>7.8341694894385396</v>
      </c>
      <c r="N669">
        <f>(Table2[[#This Row],[1W Return vs Nifty]]-AVERAGE(Table2[1W Return vs Nifty]))/_xlfn.STDEV.P(Table2[1W Return vs Nifty])</f>
        <v>1.8037240688559146</v>
      </c>
      <c r="O669">
        <v>616.45000000000005</v>
      </c>
      <c r="P669">
        <v>654.91295681408303</v>
      </c>
      <c r="Q669">
        <v>737.17894933177695</v>
      </c>
      <c r="R669">
        <v>58.323230153494798</v>
      </c>
      <c r="S669" s="1">
        <f>(Table2[[#This Row],[Close Price]]-Table2[[#This Row],[20D EMA]])/Table2[[#This Row],[20D EMA]]</f>
        <v>8.1920674831696873E-3</v>
      </c>
      <c r="T669" s="1">
        <f>(Table2[[#This Row],[Close Price]]-Table2[[#This Row],[50D EMA]])/Table2[[#This Row],[50D EMA]]</f>
        <v>-5.1018927731442509E-2</v>
      </c>
      <c r="U669" s="1">
        <f>(Table2[[#This Row],[Close Price]]-Table2[[#This Row],[200D EMA]])/Table2[[#This Row],[200D EMA]]</f>
        <v>-0.15692112401830691</v>
      </c>
      <c r="V669">
        <v>1.3454237085310801</v>
      </c>
      <c r="W669">
        <v>605.6</v>
      </c>
      <c r="X669">
        <v>636.45000000000005</v>
      </c>
      <c r="Y669">
        <v>560.29999999999995</v>
      </c>
      <c r="Z669">
        <v>636.45000000000005</v>
      </c>
      <c r="AA669">
        <v>560.29999999999995</v>
      </c>
      <c r="AB669">
        <v>636.45000000000005</v>
      </c>
      <c r="AC669" s="1">
        <f>(Table2[[#This Row],[Close Price]]/Table2[[#This Row],[Day Low]])-1</f>
        <v>2.6254953764861311E-2</v>
      </c>
      <c r="AD669" s="1">
        <f>(Table2[[#This Row],[Day High]]/Table2[[#This Row],[Close Price]])-1</f>
        <v>2.4054706355591371E-2</v>
      </c>
      <c r="AE669" s="1">
        <f>(Table2[[#This Row],[Close Price]]/Table2[[#This Row],[Current Week Low]])-1</f>
        <v>0.10922719971443873</v>
      </c>
      <c r="AF669" s="1">
        <f>(Table2[[#This Row],[Current Week High]]/Table2[[#This Row],[Close Price]])-1</f>
        <v>2.4054706355591371E-2</v>
      </c>
      <c r="AG669" s="1">
        <f>(Table2[[#This Row],[Close Price]]/Table2[[#This Row],[Current Month Low]])-1</f>
        <v>0.10922719971443873</v>
      </c>
      <c r="AH669" s="1">
        <f>(Table2[[#This Row],[Current Month High]]/Table2[[#This Row],[Close Price]])-1</f>
        <v>2.4054706355591371E-2</v>
      </c>
      <c r="AI669">
        <v>42.558326629123002</v>
      </c>
      <c r="AJ669">
        <v>16.1682242990654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-7.0000000000000007E-2</v>
      </c>
      <c r="AM669" t="s">
        <v>3216</v>
      </c>
      <c r="AN669">
        <v>-3.38</v>
      </c>
      <c r="AO669" t="s">
        <v>3216</v>
      </c>
      <c r="AQ669">
        <f>(Table2[[#This Row],[Sharpe Ratio]]-AVERAGE(Table2[Sharpe Ratio]))/_xlfn.STDEV.P(Table2[Sharpe Ratio])</f>
        <v>-0.71880726243977788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708</v>
      </c>
      <c r="AT669">
        <f>_xlfn.RANK.AVG(Table2[[#This Row],[6M Return vs Nifty Z-Score]],Table2[6M Return vs Nifty Z-Score])</f>
        <v>606</v>
      </c>
      <c r="AU669">
        <f>_xlfn.RANK.AVG(Table2[[#This Row],[Sharpe Ratio Z-Score]],Table2[Sharpe Ratio Z-Score])</f>
        <v>541.5</v>
      </c>
      <c r="AV669">
        <f>(Table2[[#This Row],[Rank 1Y]]+Table2[[#This Row],[Rank 6M]]+Table2[[#This Row],[Rank Sharpe]])/3</f>
        <v>618.5</v>
      </c>
    </row>
    <row r="670" spans="1:48" x14ac:dyDescent="0.3">
      <c r="A670" t="s">
        <v>587</v>
      </c>
      <c r="B670" t="s">
        <v>588</v>
      </c>
      <c r="C670" t="s">
        <v>3164</v>
      </c>
      <c r="D670" t="s">
        <v>75</v>
      </c>
      <c r="E670">
        <v>33162.318261045002</v>
      </c>
      <c r="F670">
        <v>1768.05</v>
      </c>
      <c r="G670">
        <v>-40.947410925016399</v>
      </c>
      <c r="H670">
        <f>(Table2[[#This Row],[1Y Return vs Nifty]]-AVERAGE(Table2[1Y Return vs Nifty]))/_xlfn.STDEV.P(Table2[1Y Return vs Nifty])</f>
        <v>-1.1279276805744602</v>
      </c>
      <c r="I670">
        <v>3.4243185721262802E-2</v>
      </c>
      <c r="J670">
        <f>(Table2[[#This Row],[1M Return vs Nifty]]-AVERAGE(Table2[1M Return vs Nifty]))/_xlfn.STDEV.P(Table2[1M Return vs Nifty])</f>
        <v>-0.48790842032503412</v>
      </c>
      <c r="K670">
        <v>-8.5521293715606106</v>
      </c>
      <c r="L670">
        <f>(Table2[[#This Row],[6M Return vs Nifty]]-AVERAGE(Table2[6M Return vs Nifty]))/_xlfn.STDEV.P(Table2[6M Return vs Nifty])</f>
        <v>-0.50579482824588728</v>
      </c>
      <c r="M670">
        <v>-1.6557484925542201</v>
      </c>
      <c r="N670">
        <f>(Table2[[#This Row],[1W Return vs Nifty]]-AVERAGE(Table2[1W Return vs Nifty]))/_xlfn.STDEV.P(Table2[1W Return vs Nifty])</f>
        <v>-0.6367693785581533</v>
      </c>
      <c r="O670">
        <v>1818.48</v>
      </c>
      <c r="P670">
        <v>1837.1588459147699</v>
      </c>
      <c r="Q670">
        <v>1897.42277762302</v>
      </c>
      <c r="R670">
        <v>36.521635836075099</v>
      </c>
      <c r="S670" s="1">
        <f>(Table2[[#This Row],[Close Price]]-Table2[[#This Row],[20D EMA]])/Table2[[#This Row],[20D EMA]]</f>
        <v>-2.7731951959878615E-2</v>
      </c>
      <c r="T670" s="1">
        <f>(Table2[[#This Row],[Close Price]]-Table2[[#This Row],[50D EMA]])/Table2[[#This Row],[50D EMA]]</f>
        <v>-3.7617240375509745E-2</v>
      </c>
      <c r="U670" s="1">
        <f>(Table2[[#This Row],[Close Price]]-Table2[[#This Row],[200D EMA]])/Table2[[#This Row],[200D EMA]]</f>
        <v>-6.8183421822884768E-2</v>
      </c>
      <c r="V670">
        <v>0.54185308520791997</v>
      </c>
      <c r="W670">
        <v>1759.85</v>
      </c>
      <c r="X670">
        <v>1804.45</v>
      </c>
      <c r="Y670">
        <v>1759.85</v>
      </c>
      <c r="Z670">
        <v>1840.45</v>
      </c>
      <c r="AA670">
        <v>1759.85</v>
      </c>
      <c r="AB670">
        <v>1854.25</v>
      </c>
      <c r="AC670" s="1">
        <f>(Table2[[#This Row],[Close Price]]/Table2[[#This Row],[Day Low]])-1</f>
        <v>4.6594880245476311E-3</v>
      </c>
      <c r="AD670" s="1">
        <f>(Table2[[#This Row],[Day High]]/Table2[[#This Row],[Close Price]])-1</f>
        <v>2.0587653064110256E-2</v>
      </c>
      <c r="AE670" s="1">
        <f>(Table2[[#This Row],[Close Price]]/Table2[[#This Row],[Current Week Low]])-1</f>
        <v>4.6594880245476311E-3</v>
      </c>
      <c r="AF670" s="1">
        <f>(Table2[[#This Row],[Current Week High]]/Table2[[#This Row],[Close Price]])-1</f>
        <v>4.0949068182460913E-2</v>
      </c>
      <c r="AG670" s="1">
        <f>(Table2[[#This Row],[Close Price]]/Table2[[#This Row],[Current Month Low]])-1</f>
        <v>4.6594880245476311E-3</v>
      </c>
      <c r="AH670" s="1">
        <f>(Table2[[#This Row],[Current Month High]]/Table2[[#This Row],[Close Price]])-1</f>
        <v>4.8754277311161998E-2</v>
      </c>
      <c r="AI670">
        <v>37.479143689375199</v>
      </c>
      <c r="AJ670">
        <v>7.0637035242824204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0.05</v>
      </c>
      <c r="AM670" t="s">
        <v>3215</v>
      </c>
      <c r="AN670">
        <v>0.41</v>
      </c>
      <c r="AO670" t="s">
        <v>3215</v>
      </c>
      <c r="AP670">
        <v>-5.3313809169020003E-2</v>
      </c>
      <c r="AQ670">
        <f>(Table2[[#This Row],[Sharpe Ratio]]-AVERAGE(Table2[Sharpe Ratio]))/_xlfn.STDEV.P(Table2[Sharpe Ratio])</f>
        <v>-1.3554687782434278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691</v>
      </c>
      <c r="AT670">
        <f>_xlfn.RANK.AVG(Table2[[#This Row],[6M Return vs Nifty Z-Score]],Table2[6M Return vs Nifty Z-Score])</f>
        <v>495</v>
      </c>
      <c r="AU670">
        <f>_xlfn.RANK.AVG(Table2[[#This Row],[Sharpe Ratio Z-Score]],Table2[Sharpe Ratio Z-Score])</f>
        <v>677</v>
      </c>
      <c r="AV670">
        <f>(Table2[[#This Row],[Rank 1Y]]+Table2[[#This Row],[Rank 6M]]+Table2[[#This Row],[Rank Sharpe]])/3</f>
        <v>621</v>
      </c>
    </row>
    <row r="671" spans="1:48" x14ac:dyDescent="0.3">
      <c r="A671" t="s">
        <v>2278</v>
      </c>
      <c r="B671" t="s">
        <v>2279</v>
      </c>
      <c r="C671" t="s">
        <v>3166</v>
      </c>
      <c r="D671" t="s">
        <v>454</v>
      </c>
      <c r="E671">
        <v>2450.71790035</v>
      </c>
      <c r="F671">
        <v>461.75</v>
      </c>
      <c r="G671">
        <v>-32.968878403424497</v>
      </c>
      <c r="H671">
        <f>(Table2[[#This Row],[1Y Return vs Nifty]]-AVERAGE(Table2[1Y Return vs Nifty]))/_xlfn.STDEV.P(Table2[1Y Return vs Nifty])</f>
        <v>-0.98239381615322519</v>
      </c>
      <c r="I671">
        <v>6.3278364968235801</v>
      </c>
      <c r="J671">
        <f>(Table2[[#This Row],[1M Return vs Nifty]]-AVERAGE(Table2[1M Return vs Nifty]))/_xlfn.STDEV.P(Table2[1M Return vs Nifty])</f>
        <v>0.12362199199822663</v>
      </c>
      <c r="K671">
        <v>-19.152032549929299</v>
      </c>
      <c r="L671">
        <f>(Table2[[#This Row],[6M Return vs Nifty]]-AVERAGE(Table2[6M Return vs Nifty]))/_xlfn.STDEV.P(Table2[6M Return vs Nifty])</f>
        <v>-0.85456370365850021</v>
      </c>
      <c r="M671">
        <v>1.38321832191446</v>
      </c>
      <c r="N671">
        <f>(Table2[[#This Row],[1W Return vs Nifty]]-AVERAGE(Table2[1W Return vs Nifty]))/_xlfn.STDEV.P(Table2[1W Return vs Nifty])</f>
        <v>0.1447525072676957</v>
      </c>
      <c r="O671">
        <v>456.67</v>
      </c>
      <c r="P671">
        <v>462.590844756298</v>
      </c>
      <c r="Q671">
        <v>483.50602254522499</v>
      </c>
      <c r="R671">
        <v>58.380963006839004</v>
      </c>
      <c r="S671" s="1">
        <f>(Table2[[#This Row],[Close Price]]-Table2[[#This Row],[20D EMA]])/Table2[[#This Row],[20D EMA]]</f>
        <v>1.1124006394113876E-2</v>
      </c>
      <c r="T671" s="1">
        <f>(Table2[[#This Row],[Close Price]]-Table2[[#This Row],[50D EMA]])/Table2[[#This Row],[50D EMA]]</f>
        <v>-1.8176856845080254E-3</v>
      </c>
      <c r="U671" s="1">
        <f>(Table2[[#This Row],[Close Price]]-Table2[[#This Row],[200D EMA]])/Table2[[#This Row],[200D EMA]]</f>
        <v>-4.4996383769325299E-2</v>
      </c>
      <c r="V671">
        <v>0.251315775378399</v>
      </c>
      <c r="W671">
        <v>460</v>
      </c>
      <c r="X671">
        <v>469.9</v>
      </c>
      <c r="Y671">
        <v>447</v>
      </c>
      <c r="Z671">
        <v>469.9</v>
      </c>
      <c r="AA671">
        <v>447</v>
      </c>
      <c r="AB671">
        <v>469.9</v>
      </c>
      <c r="AC671" s="1">
        <f>(Table2[[#This Row],[Close Price]]/Table2[[#This Row],[Day Low]])-1</f>
        <v>3.8043478260869623E-3</v>
      </c>
      <c r="AD671" s="1">
        <f>(Table2[[#This Row],[Day High]]/Table2[[#This Row],[Close Price]])-1</f>
        <v>1.7650243638332341E-2</v>
      </c>
      <c r="AE671" s="1">
        <f>(Table2[[#This Row],[Close Price]]/Table2[[#This Row],[Current Week Low]])-1</f>
        <v>3.299776286353473E-2</v>
      </c>
      <c r="AF671" s="1">
        <f>(Table2[[#This Row],[Current Week High]]/Table2[[#This Row],[Close Price]])-1</f>
        <v>1.7650243638332341E-2</v>
      </c>
      <c r="AG671" s="1">
        <f>(Table2[[#This Row],[Close Price]]/Table2[[#This Row],[Current Month Low]])-1</f>
        <v>3.299776286353473E-2</v>
      </c>
      <c r="AH671" s="1">
        <f>(Table2[[#This Row],[Current Month High]]/Table2[[#This Row],[Close Price]])-1</f>
        <v>1.7650243638332341E-2</v>
      </c>
      <c r="AI671">
        <v>26.042230644288001</v>
      </c>
      <c r="AJ671">
        <v>9.6532890049869398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7.0000000000000007E-2</v>
      </c>
      <c r="AM671" t="s">
        <v>3215</v>
      </c>
      <c r="AN671">
        <v>4.47</v>
      </c>
      <c r="AO671" t="s">
        <v>3215</v>
      </c>
      <c r="AP671">
        <v>-7.7170893682050002E-3</v>
      </c>
      <c r="AQ671">
        <f>(Table2[[#This Row],[Sharpe Ratio]]-AVERAGE(Table2[Sharpe Ratio]))/_xlfn.STDEV.P(Table2[Sharpe Ratio])</f>
        <v>-0.81096300766476193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657</v>
      </c>
      <c r="AT671">
        <f>_xlfn.RANK.AVG(Table2[[#This Row],[6M Return vs Nifty Z-Score]],Table2[6M Return vs Nifty Z-Score])</f>
        <v>626</v>
      </c>
      <c r="AU671">
        <f>_xlfn.RANK.AVG(Table2[[#This Row],[Sharpe Ratio Z-Score]],Table2[Sharpe Ratio Z-Score])</f>
        <v>581</v>
      </c>
      <c r="AV671">
        <f>(Table2[[#This Row],[Rank 1Y]]+Table2[[#This Row],[Rank 6M]]+Table2[[#This Row],[Rank Sharpe]])/3</f>
        <v>621.33333333333337</v>
      </c>
    </row>
    <row r="672" spans="1:48" x14ac:dyDescent="0.3">
      <c r="A672" t="s">
        <v>1815</v>
      </c>
      <c r="B672" t="s">
        <v>1816</v>
      </c>
      <c r="C672" t="s">
        <v>3166</v>
      </c>
      <c r="D672" t="s">
        <v>454</v>
      </c>
      <c r="E672">
        <v>4351.8978115600003</v>
      </c>
      <c r="F672">
        <v>87.1</v>
      </c>
      <c r="G672">
        <v>-27.3113470183266</v>
      </c>
      <c r="H672">
        <f>(Table2[[#This Row],[1Y Return vs Nifty]]-AVERAGE(Table2[1Y Return vs Nifty]))/_xlfn.STDEV.P(Table2[1Y Return vs Nifty])</f>
        <v>-0.87919659243702231</v>
      </c>
      <c r="I672">
        <v>2.2262034999514602</v>
      </c>
      <c r="J672">
        <f>(Table2[[#This Row],[1M Return vs Nifty]]-AVERAGE(Table2[1M Return vs Nifty]))/_xlfn.STDEV.P(Table2[1M Return vs Nifty])</f>
        <v>-0.27492192302582458</v>
      </c>
      <c r="K672">
        <v>-23.9582320580359</v>
      </c>
      <c r="L672">
        <f>(Table2[[#This Row],[6M Return vs Nifty]]-AVERAGE(Table2[6M Return vs Nifty]))/_xlfn.STDEV.P(Table2[6M Return vs Nifty])</f>
        <v>-1.0127022044772374</v>
      </c>
      <c r="M672">
        <v>-1.48518199329434</v>
      </c>
      <c r="N672">
        <f>(Table2[[#This Row],[1W Return vs Nifty]]-AVERAGE(Table2[1W Return vs Nifty]))/_xlfn.STDEV.P(Table2[1W Return vs Nifty])</f>
        <v>-0.5929053088599785</v>
      </c>
      <c r="O672">
        <v>87.36</v>
      </c>
      <c r="P672">
        <v>90.8050024375964</v>
      </c>
      <c r="Q672">
        <v>96.939405303894702</v>
      </c>
      <c r="R672">
        <v>50.183086274791698</v>
      </c>
      <c r="S672" s="1">
        <f>(Table2[[#This Row],[Close Price]]-Table2[[#This Row],[20D EMA]])/Table2[[#This Row],[20D EMA]]</f>
        <v>-2.9761904761905346E-3</v>
      </c>
      <c r="T672" s="1">
        <f>(Table2[[#This Row],[Close Price]]-Table2[[#This Row],[50D EMA]])/Table2[[#This Row],[50D EMA]]</f>
        <v>-4.0801743716075346E-2</v>
      </c>
      <c r="U672" s="1">
        <f>(Table2[[#This Row],[Close Price]]-Table2[[#This Row],[200D EMA]])/Table2[[#This Row],[200D EMA]]</f>
        <v>-0.10150057423035783</v>
      </c>
      <c r="V672">
        <v>1.59892252140334</v>
      </c>
      <c r="W672">
        <v>86.21</v>
      </c>
      <c r="X672">
        <v>88.55</v>
      </c>
      <c r="Y672">
        <v>86</v>
      </c>
      <c r="Z672">
        <v>90.5</v>
      </c>
      <c r="AA672">
        <v>86</v>
      </c>
      <c r="AB672">
        <v>90.5</v>
      </c>
      <c r="AC672" s="1">
        <f>(Table2[[#This Row],[Close Price]]/Table2[[#This Row],[Day Low]])-1</f>
        <v>1.0323628349379499E-2</v>
      </c>
      <c r="AD672" s="1">
        <f>(Table2[[#This Row],[Day High]]/Table2[[#This Row],[Close Price]])-1</f>
        <v>1.6647531572904661E-2</v>
      </c>
      <c r="AE672" s="1">
        <f>(Table2[[#This Row],[Close Price]]/Table2[[#This Row],[Current Week Low]])-1</f>
        <v>1.2790697674418539E-2</v>
      </c>
      <c r="AF672" s="1">
        <f>(Table2[[#This Row],[Current Week High]]/Table2[[#This Row],[Close Price]])-1</f>
        <v>3.9035591274397374E-2</v>
      </c>
      <c r="AG672" s="1">
        <f>(Table2[[#This Row],[Close Price]]/Table2[[#This Row],[Current Month Low]])-1</f>
        <v>1.2790697674418539E-2</v>
      </c>
      <c r="AH672" s="1">
        <f>(Table2[[#This Row],[Current Month High]]/Table2[[#This Row],[Close Price]])-1</f>
        <v>3.9035591274397374E-2</v>
      </c>
      <c r="AI672">
        <v>39.552238805970099</v>
      </c>
      <c r="AJ672">
        <v>7.5175904209356696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-0.09</v>
      </c>
      <c r="AM672" t="s">
        <v>3216</v>
      </c>
      <c r="AN672">
        <v>4.04</v>
      </c>
      <c r="AO672" t="s">
        <v>3215</v>
      </c>
      <c r="AP672">
        <v>-4.268286211127E-3</v>
      </c>
      <c r="AQ672">
        <f>(Table2[[#This Row],[Sharpe Ratio]]-AVERAGE(Table2[Sharpe Ratio]))/_xlfn.STDEV.P(Table2[Sharpe Ratio])</f>
        <v>-0.76977817619393907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626</v>
      </c>
      <c r="AT672">
        <f>_xlfn.RANK.AVG(Table2[[#This Row],[6M Return vs Nifty Z-Score]],Table2[6M Return vs Nifty Z-Score])</f>
        <v>668</v>
      </c>
      <c r="AU672">
        <f>_xlfn.RANK.AVG(Table2[[#This Row],[Sharpe Ratio Z-Score]],Table2[Sharpe Ratio Z-Score])</f>
        <v>576</v>
      </c>
      <c r="AV672">
        <f>(Table2[[#This Row],[Rank 1Y]]+Table2[[#This Row],[Rank 6M]]+Table2[[#This Row],[Rank Sharpe]])/3</f>
        <v>623.33333333333337</v>
      </c>
    </row>
    <row r="673" spans="1:48" x14ac:dyDescent="0.3">
      <c r="A673" t="s">
        <v>1163</v>
      </c>
      <c r="B673" t="s">
        <v>1164</v>
      </c>
      <c r="C673" t="s">
        <v>3170</v>
      </c>
      <c r="D673" t="s">
        <v>477</v>
      </c>
      <c r="E673">
        <v>10513.31373261</v>
      </c>
      <c r="F673">
        <v>2055.9499999999998</v>
      </c>
      <c r="G673">
        <v>-28.4331160423549</v>
      </c>
      <c r="H673">
        <f>(Table2[[#This Row],[1Y Return vs Nifty]]-AVERAGE(Table2[1Y Return vs Nifty]))/_xlfn.STDEV.P(Table2[1Y Return vs Nifty])</f>
        <v>-0.89965842305726063</v>
      </c>
      <c r="I673">
        <v>0.556879186161505</v>
      </c>
      <c r="J673">
        <f>(Table2[[#This Row],[1M Return vs Nifty]]-AVERAGE(Table2[1M Return vs Nifty]))/_xlfn.STDEV.P(Table2[1M Return vs Nifty])</f>
        <v>-0.43712537905663951</v>
      </c>
      <c r="K673">
        <v>-10.3687106467227</v>
      </c>
      <c r="L673">
        <f>(Table2[[#This Row],[6M Return vs Nifty]]-AVERAGE(Table2[6M Return vs Nifty]))/_xlfn.STDEV.P(Table2[6M Return vs Nifty])</f>
        <v>-0.56556584669507637</v>
      </c>
      <c r="M673">
        <v>1.2441024420183799</v>
      </c>
      <c r="N673">
        <f>(Table2[[#This Row],[1W Return vs Nifty]]-AVERAGE(Table2[1W Return vs Nifty]))/_xlfn.STDEV.P(Table2[1W Return vs Nifty])</f>
        <v>0.10897649803749443</v>
      </c>
      <c r="O673">
        <v>2134.09</v>
      </c>
      <c r="P673">
        <v>2168.4577274487301</v>
      </c>
      <c r="Q673">
        <v>2169.7856160237002</v>
      </c>
      <c r="R673">
        <v>34.727497245235099</v>
      </c>
      <c r="S673" s="1">
        <f>(Table2[[#This Row],[Close Price]]-Table2[[#This Row],[20D EMA]])/Table2[[#This Row],[20D EMA]]</f>
        <v>-3.6615138068216584E-2</v>
      </c>
      <c r="T673" s="1">
        <f>(Table2[[#This Row],[Close Price]]-Table2[[#This Row],[50D EMA]])/Table2[[#This Row],[50D EMA]]</f>
        <v>-5.1883754073038697E-2</v>
      </c>
      <c r="U673" s="1">
        <f>(Table2[[#This Row],[Close Price]]-Table2[[#This Row],[200D EMA]])/Table2[[#This Row],[200D EMA]]</f>
        <v>-5.2463992379262303E-2</v>
      </c>
      <c r="V673">
        <v>0.51851935356435697</v>
      </c>
      <c r="W673">
        <v>2050</v>
      </c>
      <c r="X673">
        <v>2139.8000000000002</v>
      </c>
      <c r="Y673">
        <v>2050</v>
      </c>
      <c r="Z673">
        <v>2270</v>
      </c>
      <c r="AA673">
        <v>2050</v>
      </c>
      <c r="AB673">
        <v>2270</v>
      </c>
      <c r="AC673" s="1">
        <f>(Table2[[#This Row],[Close Price]]/Table2[[#This Row],[Day Low]])-1</f>
        <v>2.9024390243901355E-3</v>
      </c>
      <c r="AD673" s="1">
        <f>(Table2[[#This Row],[Day High]]/Table2[[#This Row],[Close Price]])-1</f>
        <v>4.0784065760354204E-2</v>
      </c>
      <c r="AE673" s="1">
        <f>(Table2[[#This Row],[Close Price]]/Table2[[#This Row],[Current Week Low]])-1</f>
        <v>2.9024390243901355E-3</v>
      </c>
      <c r="AF673" s="1">
        <f>(Table2[[#This Row],[Current Week High]]/Table2[[#This Row],[Close Price]])-1</f>
        <v>0.10411245409664649</v>
      </c>
      <c r="AG673" s="1">
        <f>(Table2[[#This Row],[Close Price]]/Table2[[#This Row],[Current Month Low]])-1</f>
        <v>2.9024390243901355E-3</v>
      </c>
      <c r="AH673" s="1">
        <f>(Table2[[#This Row],[Current Month High]]/Table2[[#This Row],[Close Price]])-1</f>
        <v>0.10411245409664649</v>
      </c>
      <c r="AI673">
        <v>33.0285269583404</v>
      </c>
      <c r="AJ673">
        <v>13.7140486725663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0.05</v>
      </c>
      <c r="AM673" t="s">
        <v>3215</v>
      </c>
      <c r="AN673">
        <v>-1.54</v>
      </c>
      <c r="AO673" t="s">
        <v>3216</v>
      </c>
      <c r="AP673">
        <v>-0.10403677547279799</v>
      </c>
      <c r="AQ673">
        <f>(Table2[[#This Row],[Sharpe Ratio]]-AVERAGE(Table2[Sharpe Ratio]))/_xlfn.STDEV.P(Table2[Sharpe Ratio])</f>
        <v>-1.9611910313775374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631</v>
      </c>
      <c r="AT673">
        <f>_xlfn.RANK.AVG(Table2[[#This Row],[6M Return vs Nifty Z-Score]],Table2[6M Return vs Nifty Z-Score])</f>
        <v>520</v>
      </c>
      <c r="AU673">
        <f>_xlfn.RANK.AVG(Table2[[#This Row],[Sharpe Ratio Z-Score]],Table2[Sharpe Ratio Z-Score])</f>
        <v>721</v>
      </c>
      <c r="AV673">
        <f>(Table2[[#This Row],[Rank 1Y]]+Table2[[#This Row],[Rank 6M]]+Table2[[#This Row],[Rank Sharpe]])/3</f>
        <v>624</v>
      </c>
    </row>
    <row r="674" spans="1:48" x14ac:dyDescent="0.3">
      <c r="A674" t="s">
        <v>984</v>
      </c>
      <c r="B674" t="s">
        <v>985</v>
      </c>
      <c r="C674" t="s">
        <v>3156</v>
      </c>
      <c r="D674" t="s">
        <v>54</v>
      </c>
      <c r="E674">
        <v>14679.230345149999</v>
      </c>
      <c r="F674">
        <v>920.5</v>
      </c>
      <c r="G674">
        <v>-68.871615997990503</v>
      </c>
      <c r="H674">
        <f>(Table2[[#This Row],[1Y Return vs Nifty]]-AVERAGE(Table2[1Y Return vs Nifty]))/_xlfn.STDEV.P(Table2[1Y Return vs Nifty])</f>
        <v>-1.6372841899529709</v>
      </c>
      <c r="I674">
        <v>-13.441141705077101</v>
      </c>
      <c r="J674">
        <f>(Table2[[#This Row],[1M Return vs Nifty]]-AVERAGE(Table2[1M Return vs Nifty]))/_xlfn.STDEV.P(Table2[1M Return vs Nifty])</f>
        <v>-1.7972729234217915</v>
      </c>
      <c r="K674">
        <v>-43.844297569350502</v>
      </c>
      <c r="L674">
        <f>(Table2[[#This Row],[6M Return vs Nifty]]-AVERAGE(Table2[6M Return vs Nifty]))/_xlfn.STDEV.P(Table2[6M Return vs Nifty])</f>
        <v>-1.6670139079007518</v>
      </c>
      <c r="M674">
        <v>-4.3279306844496901</v>
      </c>
      <c r="N674">
        <f>(Table2[[#This Row],[1W Return vs Nifty]]-AVERAGE(Table2[1W Return vs Nifty]))/_xlfn.STDEV.P(Table2[1W Return vs Nifty])</f>
        <v>-1.3239663745692862</v>
      </c>
      <c r="O674">
        <v>996.26</v>
      </c>
      <c r="P674">
        <v>1087.6144005537999</v>
      </c>
      <c r="Q674">
        <v>1270.00807241088</v>
      </c>
      <c r="R674">
        <v>29.633692503498299</v>
      </c>
      <c r="S674" s="1">
        <f>(Table2[[#This Row],[Close Price]]-Table2[[#This Row],[20D EMA]])/Table2[[#This Row],[20D EMA]]</f>
        <v>-7.6044406078734458E-2</v>
      </c>
      <c r="T674" s="1">
        <f>(Table2[[#This Row],[Close Price]]-Table2[[#This Row],[50D EMA]])/Table2[[#This Row],[50D EMA]]</f>
        <v>-0.1536522507137707</v>
      </c>
      <c r="U674" s="1">
        <f>(Table2[[#This Row],[Close Price]]-Table2[[#This Row],[200D EMA]])/Table2[[#This Row],[200D EMA]]</f>
        <v>-0.27520145737924506</v>
      </c>
      <c r="V674">
        <v>1.2948447688823399</v>
      </c>
      <c r="W674">
        <v>919.5</v>
      </c>
      <c r="X674">
        <v>948.65</v>
      </c>
      <c r="Y674">
        <v>919.5</v>
      </c>
      <c r="Z674">
        <v>998.1</v>
      </c>
      <c r="AA674">
        <v>919.5</v>
      </c>
      <c r="AB674">
        <v>1002.95</v>
      </c>
      <c r="AC674" s="1">
        <f>(Table2[[#This Row],[Close Price]]/Table2[[#This Row],[Day Low]])-1</f>
        <v>1.0875475802065715E-3</v>
      </c>
      <c r="AD674" s="1">
        <f>(Table2[[#This Row],[Day High]]/Table2[[#This Row],[Close Price]])-1</f>
        <v>3.0581205866377026E-2</v>
      </c>
      <c r="AE674" s="1">
        <f>(Table2[[#This Row],[Close Price]]/Table2[[#This Row],[Current Week Low]])-1</f>
        <v>1.0875475802065715E-3</v>
      </c>
      <c r="AF674" s="1">
        <f>(Table2[[#This Row],[Current Week High]]/Table2[[#This Row],[Close Price]])-1</f>
        <v>8.4302009777295073E-2</v>
      </c>
      <c r="AG674" s="1">
        <f>(Table2[[#This Row],[Close Price]]/Table2[[#This Row],[Current Month Low]])-1</f>
        <v>1.0875475802065715E-3</v>
      </c>
      <c r="AH674" s="1">
        <f>(Table2[[#This Row],[Current Month High]]/Table2[[#This Row],[Close Price]])-1</f>
        <v>8.9570885388375876E-2</v>
      </c>
      <c r="AI674">
        <v>95.111352525801095</v>
      </c>
      <c r="AJ674">
        <v>0.98738343390016803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-0.26</v>
      </c>
      <c r="AM674" t="s">
        <v>3216</v>
      </c>
      <c r="AN674">
        <v>-7.31</v>
      </c>
      <c r="AO674" t="s">
        <v>3216</v>
      </c>
      <c r="AP674">
        <v>4.1194987107087001E-2</v>
      </c>
      <c r="AQ674">
        <f>(Table2[[#This Row],[Sharpe Ratio]]-AVERAGE(Table2[Sharpe Ratio]))/_xlfn.STDEV.P(Table2[Sharpe Ratio])</f>
        <v>-0.22686599349082864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734</v>
      </c>
      <c r="AT674">
        <f>_xlfn.RANK.AVG(Table2[[#This Row],[6M Return vs Nifty Z-Score]],Table2[6M Return vs Nifty Z-Score])</f>
        <v>733</v>
      </c>
      <c r="AU674">
        <f>_xlfn.RANK.AVG(Table2[[#This Row],[Sharpe Ratio Z-Score]],Table2[Sharpe Ratio Z-Score])</f>
        <v>406</v>
      </c>
      <c r="AV674">
        <f>(Table2[[#This Row],[Rank 1Y]]+Table2[[#This Row],[Rank 6M]]+Table2[[#This Row],[Rank Sharpe]])/3</f>
        <v>624.33333333333337</v>
      </c>
    </row>
    <row r="675" spans="1:48" x14ac:dyDescent="0.3">
      <c r="A675" t="s">
        <v>450</v>
      </c>
      <c r="B675" t="s">
        <v>451</v>
      </c>
      <c r="C675" t="s">
        <v>3158</v>
      </c>
      <c r="D675" t="s">
        <v>201</v>
      </c>
      <c r="E675">
        <v>50486.831915520001</v>
      </c>
      <c r="F675">
        <v>15553.2</v>
      </c>
      <c r="G675">
        <v>-35.675683983072297</v>
      </c>
      <c r="H675">
        <f>(Table2[[#This Row],[1Y Return vs Nifty]]-AVERAGE(Table2[1Y Return vs Nifty]))/_xlfn.STDEV.P(Table2[1Y Return vs Nifty])</f>
        <v>-1.0317677925300874</v>
      </c>
      <c r="I675">
        <v>-3.51555778923895</v>
      </c>
      <c r="J675">
        <f>(Table2[[#This Row],[1M Return vs Nifty]]-AVERAGE(Table2[1M Return vs Nifty]))/_xlfn.STDEV.P(Table2[1M Return vs Nifty])</f>
        <v>-0.83283240040704487</v>
      </c>
      <c r="K675">
        <v>-10.732644578956901</v>
      </c>
      <c r="L675">
        <f>(Table2[[#This Row],[6M Return vs Nifty]]-AVERAGE(Table2[6M Return vs Nifty]))/_xlfn.STDEV.P(Table2[6M Return vs Nifty])</f>
        <v>-0.57754037383310108</v>
      </c>
      <c r="M675">
        <v>-4.2836626094500803</v>
      </c>
      <c r="N675">
        <f>(Table2[[#This Row],[1W Return vs Nifty]]-AVERAGE(Table2[1W Return vs Nifty]))/_xlfn.STDEV.P(Table2[1W Return vs Nifty])</f>
        <v>-1.3125820878798564</v>
      </c>
      <c r="O675">
        <v>16098.86</v>
      </c>
      <c r="P675">
        <v>16342.323643609099</v>
      </c>
      <c r="Q675">
        <v>16432.8298786747</v>
      </c>
      <c r="R675">
        <v>32.345266650098402</v>
      </c>
      <c r="S675" s="1">
        <f>(Table2[[#This Row],[Close Price]]-Table2[[#This Row],[20D EMA]])/Table2[[#This Row],[20D EMA]]</f>
        <v>-3.389432543670793E-2</v>
      </c>
      <c r="T675" s="1">
        <f>(Table2[[#This Row],[Close Price]]-Table2[[#This Row],[50D EMA]])/Table2[[#This Row],[50D EMA]]</f>
        <v>-4.8287113926892312E-2</v>
      </c>
      <c r="U675" s="1">
        <f>(Table2[[#This Row],[Close Price]]-Table2[[#This Row],[200D EMA]])/Table2[[#This Row],[200D EMA]]</f>
        <v>-5.3528813063185014E-2</v>
      </c>
      <c r="V675">
        <v>1.25827619769482</v>
      </c>
      <c r="W675">
        <v>15500</v>
      </c>
      <c r="X675">
        <v>15869</v>
      </c>
      <c r="Y675">
        <v>15372.75</v>
      </c>
      <c r="Z675">
        <v>16406.95</v>
      </c>
      <c r="AA675">
        <v>15372.75</v>
      </c>
      <c r="AB675">
        <v>16406.95</v>
      </c>
      <c r="AC675" s="1">
        <f>(Table2[[#This Row],[Close Price]]/Table2[[#This Row],[Day Low]])-1</f>
        <v>3.4322580645160805E-3</v>
      </c>
      <c r="AD675" s="1">
        <f>(Table2[[#This Row],[Day High]]/Table2[[#This Row],[Close Price]])-1</f>
        <v>2.0304503253349759E-2</v>
      </c>
      <c r="AE675" s="1">
        <f>(Table2[[#This Row],[Close Price]]/Table2[[#This Row],[Current Week Low]])-1</f>
        <v>1.1738303166316966E-2</v>
      </c>
      <c r="AF675" s="1">
        <f>(Table2[[#This Row],[Current Week High]]/Table2[[#This Row],[Close Price]])-1</f>
        <v>5.4892240825039185E-2</v>
      </c>
      <c r="AG675" s="1">
        <f>(Table2[[#This Row],[Close Price]]/Table2[[#This Row],[Current Month Low]])-1</f>
        <v>1.1738303166316966E-2</v>
      </c>
      <c r="AH675" s="1">
        <f>(Table2[[#This Row],[Current Month High]]/Table2[[#This Row],[Close Price]])-1</f>
        <v>5.4892240825039185E-2</v>
      </c>
      <c r="AI675">
        <v>23.7687421238073</v>
      </c>
      <c r="AJ675">
        <v>1.35415173276682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-0.01</v>
      </c>
      <c r="AM675" t="s">
        <v>3216</v>
      </c>
      <c r="AN675">
        <v>-4.59</v>
      </c>
      <c r="AO675" t="s">
        <v>3216</v>
      </c>
      <c r="AP675">
        <v>-5.2741855222594003E-2</v>
      </c>
      <c r="AQ675">
        <f>(Table2[[#This Row],[Sharpe Ratio]]-AVERAGE(Table2[Sharpe Ratio]))/_xlfn.STDEV.P(Table2[Sharpe Ratio])</f>
        <v>-1.3486386328800186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670</v>
      </c>
      <c r="AT675">
        <f>_xlfn.RANK.AVG(Table2[[#This Row],[6M Return vs Nifty Z-Score]],Table2[6M Return vs Nifty Z-Score])</f>
        <v>530</v>
      </c>
      <c r="AU675">
        <f>_xlfn.RANK.AVG(Table2[[#This Row],[Sharpe Ratio Z-Score]],Table2[Sharpe Ratio Z-Score])</f>
        <v>676</v>
      </c>
      <c r="AV675">
        <f>(Table2[[#This Row],[Rank 1Y]]+Table2[[#This Row],[Rank 6M]]+Table2[[#This Row],[Rank Sharpe]])/3</f>
        <v>625.33333333333337</v>
      </c>
    </row>
    <row r="676" spans="1:48" x14ac:dyDescent="0.3">
      <c r="A676" t="s">
        <v>390</v>
      </c>
      <c r="B676" t="s">
        <v>391</v>
      </c>
      <c r="C676" t="s">
        <v>3167</v>
      </c>
      <c r="D676" t="s">
        <v>99</v>
      </c>
      <c r="E676">
        <v>58785.265770824997</v>
      </c>
      <c r="F676">
        <v>504.25</v>
      </c>
      <c r="G676">
        <v>-38.183982094969501</v>
      </c>
      <c r="H676">
        <f>(Table2[[#This Row],[1Y Return vs Nifty]]-AVERAGE(Table2[1Y Return vs Nifty]))/_xlfn.STDEV.P(Table2[1Y Return vs Nifty])</f>
        <v>-1.0775208575651667</v>
      </c>
      <c r="I676">
        <v>-5.00021554669868</v>
      </c>
      <c r="J676">
        <f>(Table2[[#This Row],[1M Return vs Nifty]]-AVERAGE(Table2[1M Return vs Nifty]))/_xlfn.STDEV.P(Table2[1M Return vs Nifty])</f>
        <v>-0.97709233677386687</v>
      </c>
      <c r="K676">
        <v>-7.6872838611986403</v>
      </c>
      <c r="L676">
        <f>(Table2[[#This Row],[6M Return vs Nifty]]-AVERAGE(Table2[6M Return vs Nifty]))/_xlfn.STDEV.P(Table2[6M Return vs Nifty])</f>
        <v>-0.47733879511247779</v>
      </c>
      <c r="M676">
        <v>-3.6404555791118001</v>
      </c>
      <c r="N676">
        <f>(Table2[[#This Row],[1W Return vs Nifty]]-AVERAGE(Table2[1W Return vs Nifty]))/_xlfn.STDEV.P(Table2[1W Return vs Nifty])</f>
        <v>-1.1471704851821469</v>
      </c>
      <c r="O676">
        <v>539.96</v>
      </c>
      <c r="P676">
        <v>557.17865363141902</v>
      </c>
      <c r="Q676">
        <v>552.14102262963797</v>
      </c>
      <c r="R676">
        <v>24.741741224610401</v>
      </c>
      <c r="S676" s="1">
        <f>(Table2[[#This Row],[Close Price]]-Table2[[#This Row],[20D EMA]])/Table2[[#This Row],[20D EMA]]</f>
        <v>-6.6134528483591443E-2</v>
      </c>
      <c r="T676" s="1">
        <f>(Table2[[#This Row],[Close Price]]-Table2[[#This Row],[50D EMA]])/Table2[[#This Row],[50D EMA]]</f>
        <v>-9.4994044166006444E-2</v>
      </c>
      <c r="U676" s="1">
        <f>(Table2[[#This Row],[Close Price]]-Table2[[#This Row],[200D EMA]])/Table2[[#This Row],[200D EMA]]</f>
        <v>-8.6736939779535352E-2</v>
      </c>
      <c r="V676">
        <v>0.64841102546569795</v>
      </c>
      <c r="W676">
        <v>502.7</v>
      </c>
      <c r="X676">
        <v>518</v>
      </c>
      <c r="Y676">
        <v>502.7</v>
      </c>
      <c r="Z676">
        <v>533.75</v>
      </c>
      <c r="AA676">
        <v>502.7</v>
      </c>
      <c r="AB676">
        <v>542.75</v>
      </c>
      <c r="AC676" s="1">
        <f>(Table2[[#This Row],[Close Price]]/Table2[[#This Row],[Day Low]])-1</f>
        <v>3.0833499104834239E-3</v>
      </c>
      <c r="AD676" s="1">
        <f>(Table2[[#This Row],[Day High]]/Table2[[#This Row],[Close Price]])-1</f>
        <v>2.7268220128904286E-2</v>
      </c>
      <c r="AE676" s="1">
        <f>(Table2[[#This Row],[Close Price]]/Table2[[#This Row],[Current Week Low]])-1</f>
        <v>3.0833499104834239E-3</v>
      </c>
      <c r="AF676" s="1">
        <f>(Table2[[#This Row],[Current Week High]]/Table2[[#This Row],[Close Price]])-1</f>
        <v>5.8502726822012852E-2</v>
      </c>
      <c r="AG676" s="1">
        <f>(Table2[[#This Row],[Close Price]]/Table2[[#This Row],[Current Month Low]])-1</f>
        <v>3.0833499104834239E-3</v>
      </c>
      <c r="AH676" s="1">
        <f>(Table2[[#This Row],[Current Month High]]/Table2[[#This Row],[Close Price]])-1</f>
        <v>7.6351016360932E-2</v>
      </c>
      <c r="AI676">
        <v>24.838869608329102</v>
      </c>
      <c r="AJ676">
        <v>14.863325740318899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-7.0000000000000007E-2</v>
      </c>
      <c r="AM676" t="s">
        <v>3216</v>
      </c>
      <c r="AN676">
        <v>-5.68</v>
      </c>
      <c r="AO676" t="s">
        <v>3216</v>
      </c>
      <c r="AP676">
        <v>-9.7813009064146E-2</v>
      </c>
      <c r="AQ676">
        <f>(Table2[[#This Row],[Sharpe Ratio]]-AVERAGE(Table2[Sharpe Ratio]))/_xlfn.STDEV.P(Table2[Sharpe Ratio])</f>
        <v>-1.8868682130026924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679</v>
      </c>
      <c r="AT676">
        <f>_xlfn.RANK.AVG(Table2[[#This Row],[6M Return vs Nifty Z-Score]],Table2[6M Return vs Nifty Z-Score])</f>
        <v>483</v>
      </c>
      <c r="AU676">
        <f>_xlfn.RANK.AVG(Table2[[#This Row],[Sharpe Ratio Z-Score]],Table2[Sharpe Ratio Z-Score])</f>
        <v>716</v>
      </c>
      <c r="AV676">
        <f>(Table2[[#This Row],[Rank 1Y]]+Table2[[#This Row],[Rank 6M]]+Table2[[#This Row],[Rank Sharpe]])/3</f>
        <v>626</v>
      </c>
    </row>
    <row r="677" spans="1:48" x14ac:dyDescent="0.3">
      <c r="A677" t="s">
        <v>276</v>
      </c>
      <c r="B677" t="s">
        <v>277</v>
      </c>
      <c r="C677" t="s">
        <v>3158</v>
      </c>
      <c r="D677" t="s">
        <v>201</v>
      </c>
      <c r="E677">
        <v>94198.349900150002</v>
      </c>
      <c r="F677">
        <v>531.5</v>
      </c>
      <c r="G677">
        <v>-25.633956542224499</v>
      </c>
      <c r="H677">
        <f>(Table2[[#This Row],[1Y Return vs Nifty]]-AVERAGE(Table2[1Y Return vs Nifty]))/_xlfn.STDEV.P(Table2[1Y Return vs Nifty])</f>
        <v>-0.84859984830270041</v>
      </c>
      <c r="I677">
        <v>-2.6877607769007001</v>
      </c>
      <c r="J677">
        <f>(Table2[[#This Row],[1M Return vs Nifty]]-AVERAGE(Table2[1M Return vs Nifty]))/_xlfn.STDEV.P(Table2[1M Return vs Nifty])</f>
        <v>-0.75239773879931715</v>
      </c>
      <c r="K677">
        <v>-12.785275937710599</v>
      </c>
      <c r="L677">
        <f>(Table2[[#This Row],[6M Return vs Nifty]]-AVERAGE(Table2[6M Return vs Nifty]))/_xlfn.STDEV.P(Table2[6M Return vs Nifty])</f>
        <v>-0.64507815399793533</v>
      </c>
      <c r="M677">
        <v>-1.1309304864546701</v>
      </c>
      <c r="N677">
        <f>(Table2[[#This Row],[1W Return vs Nifty]]-AVERAGE(Table2[1W Return vs Nifty]))/_xlfn.STDEV.P(Table2[1W Return vs Nifty])</f>
        <v>-0.50180352243576853</v>
      </c>
      <c r="O677">
        <v>552.32000000000005</v>
      </c>
      <c r="P677">
        <v>580.61559224920404</v>
      </c>
      <c r="Q677">
        <v>583.31230893997804</v>
      </c>
      <c r="R677">
        <v>32.776276007187498</v>
      </c>
      <c r="S677" s="1">
        <f>(Table2[[#This Row],[Close Price]]-Table2[[#This Row],[20D EMA]])/Table2[[#This Row],[20D EMA]]</f>
        <v>-3.7695538818076565E-2</v>
      </c>
      <c r="T677" s="1">
        <f>(Table2[[#This Row],[Close Price]]-Table2[[#This Row],[50D EMA]])/Table2[[#This Row],[50D EMA]]</f>
        <v>-8.4592272244943964E-2</v>
      </c>
      <c r="U677" s="1">
        <f>(Table2[[#This Row],[Close Price]]-Table2[[#This Row],[200D EMA]])/Table2[[#This Row],[200D EMA]]</f>
        <v>-8.8824302429231686E-2</v>
      </c>
      <c r="V677">
        <v>0.92414054300509996</v>
      </c>
      <c r="W677">
        <v>528.6</v>
      </c>
      <c r="X677">
        <v>535</v>
      </c>
      <c r="Y677">
        <v>528.6</v>
      </c>
      <c r="Z677">
        <v>545.4</v>
      </c>
      <c r="AA677">
        <v>528.6</v>
      </c>
      <c r="AB677">
        <v>545.4</v>
      </c>
      <c r="AC677" s="1">
        <f>(Table2[[#This Row],[Close Price]]/Table2[[#This Row],[Day Low]])-1</f>
        <v>5.4861899356790644E-3</v>
      </c>
      <c r="AD677" s="1">
        <f>(Table2[[#This Row],[Day High]]/Table2[[#This Row],[Close Price]])-1</f>
        <v>6.5851364063969076E-3</v>
      </c>
      <c r="AE677" s="1">
        <f>(Table2[[#This Row],[Close Price]]/Table2[[#This Row],[Current Week Low]])-1</f>
        <v>5.4861899356790644E-3</v>
      </c>
      <c r="AF677" s="1">
        <f>(Table2[[#This Row],[Current Week High]]/Table2[[#This Row],[Close Price]])-1</f>
        <v>2.615239887111942E-2</v>
      </c>
      <c r="AG677" s="1">
        <f>(Table2[[#This Row],[Close Price]]/Table2[[#This Row],[Current Month Low]])-1</f>
        <v>5.4861899356790644E-3</v>
      </c>
      <c r="AH677" s="1">
        <f>(Table2[[#This Row],[Current Month High]]/Table2[[#This Row],[Close Price]])-1</f>
        <v>2.615239887111942E-2</v>
      </c>
      <c r="AI677">
        <v>26.434619002822199</v>
      </c>
      <c r="AJ677">
        <v>8.6467702371218298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-0.11</v>
      </c>
      <c r="AM677" t="s">
        <v>3216</v>
      </c>
      <c r="AN677">
        <v>-4.87</v>
      </c>
      <c r="AO677" t="s">
        <v>3216</v>
      </c>
      <c r="AP677">
        <v>-9.1233864045241003E-2</v>
      </c>
      <c r="AQ677">
        <f>(Table2[[#This Row],[Sharpe Ratio]]-AVERAGE(Table2[Sharpe Ratio]))/_xlfn.STDEV.P(Table2[Sharpe Ratio])</f>
        <v>-1.8083015432089669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620</v>
      </c>
      <c r="AT677">
        <f>_xlfn.RANK.AVG(Table2[[#This Row],[6M Return vs Nifty Z-Score]],Table2[6M Return vs Nifty Z-Score])</f>
        <v>553</v>
      </c>
      <c r="AU677">
        <f>_xlfn.RANK.AVG(Table2[[#This Row],[Sharpe Ratio Z-Score]],Table2[Sharpe Ratio Z-Score])</f>
        <v>709</v>
      </c>
      <c r="AV677">
        <f>(Table2[[#This Row],[Rank 1Y]]+Table2[[#This Row],[Rank 6M]]+Table2[[#This Row],[Rank Sharpe]])/3</f>
        <v>627.33333333333337</v>
      </c>
    </row>
    <row r="678" spans="1:48" x14ac:dyDescent="0.3">
      <c r="A678" t="s">
        <v>824</v>
      </c>
      <c r="B678" t="s">
        <v>825</v>
      </c>
      <c r="C678" t="s">
        <v>3156</v>
      </c>
      <c r="D678" t="s">
        <v>54</v>
      </c>
      <c r="E678">
        <v>18924.084236999999</v>
      </c>
      <c r="F678">
        <v>647</v>
      </c>
      <c r="G678">
        <v>-40.540193942746001</v>
      </c>
      <c r="H678">
        <f>(Table2[[#This Row],[1Y Return vs Nifty]]-AVERAGE(Table2[1Y Return vs Nifty]))/_xlfn.STDEV.P(Table2[1Y Return vs Nifty])</f>
        <v>-1.1204997656129831</v>
      </c>
      <c r="I678">
        <v>-12.644583000623699</v>
      </c>
      <c r="J678">
        <f>(Table2[[#This Row],[1M Return vs Nifty]]-AVERAGE(Table2[1M Return vs Nifty]))/_xlfn.STDEV.P(Table2[1M Return vs Nifty])</f>
        <v>-1.7198735986013014</v>
      </c>
      <c r="K678">
        <v>-22.014837900318199</v>
      </c>
      <c r="L678">
        <f>(Table2[[#This Row],[6M Return vs Nifty]]-AVERAGE(Table2[6M Return vs Nifty]))/_xlfn.STDEV.P(Table2[6M Return vs Nifty])</f>
        <v>-0.94875865862921227</v>
      </c>
      <c r="M678">
        <v>-8.3548802271978495</v>
      </c>
      <c r="N678">
        <f>(Table2[[#This Row],[1W Return vs Nifty]]-AVERAGE(Table2[1W Return vs Nifty]))/_xlfn.STDEV.P(Table2[1W Return vs Nifty])</f>
        <v>-2.359564784459891</v>
      </c>
      <c r="O678">
        <v>756.09</v>
      </c>
      <c r="P678">
        <v>777.07301734739997</v>
      </c>
      <c r="Q678">
        <v>753.813673240713</v>
      </c>
      <c r="R678">
        <v>17.2738074164021</v>
      </c>
      <c r="S678" s="1">
        <f>(Table2[[#This Row],[Close Price]]-Table2[[#This Row],[20D EMA]])/Table2[[#This Row],[20D EMA]]</f>
        <v>-0.14428176539829918</v>
      </c>
      <c r="T678" s="1">
        <f>(Table2[[#This Row],[Close Price]]-Table2[[#This Row],[50D EMA]])/Table2[[#This Row],[50D EMA]]</f>
        <v>-0.16738841066881266</v>
      </c>
      <c r="U678" s="1">
        <f>(Table2[[#This Row],[Close Price]]-Table2[[#This Row],[200D EMA]])/Table2[[#This Row],[200D EMA]]</f>
        <v>-0.14169771262109293</v>
      </c>
      <c r="V678">
        <v>1.5569390828088101</v>
      </c>
      <c r="W678">
        <v>645.04999999999995</v>
      </c>
      <c r="X678">
        <v>662</v>
      </c>
      <c r="Y678">
        <v>645.04999999999995</v>
      </c>
      <c r="Z678">
        <v>727.05</v>
      </c>
      <c r="AA678">
        <v>645.04999999999995</v>
      </c>
      <c r="AB678">
        <v>729</v>
      </c>
      <c r="AC678" s="1">
        <f>(Table2[[#This Row],[Close Price]]/Table2[[#This Row],[Day Low]])-1</f>
        <v>3.0230214712039238E-3</v>
      </c>
      <c r="AD678" s="1">
        <f>(Table2[[#This Row],[Day High]]/Table2[[#This Row],[Close Price]])-1</f>
        <v>2.3183925811437467E-2</v>
      </c>
      <c r="AE678" s="1">
        <f>(Table2[[#This Row],[Close Price]]/Table2[[#This Row],[Current Week Low]])-1</f>
        <v>3.0230214712039238E-3</v>
      </c>
      <c r="AF678" s="1">
        <f>(Table2[[#This Row],[Current Week High]]/Table2[[#This Row],[Close Price]])-1</f>
        <v>0.12372488408037086</v>
      </c>
      <c r="AG678" s="1">
        <f>(Table2[[#This Row],[Close Price]]/Table2[[#This Row],[Current Month Low]])-1</f>
        <v>3.0230214712039238E-3</v>
      </c>
      <c r="AH678" s="1">
        <f>(Table2[[#This Row],[Current Month High]]/Table2[[#This Row],[Close Price]])-1</f>
        <v>0.12673879443585778</v>
      </c>
      <c r="AI678">
        <v>45.8655332302936</v>
      </c>
      <c r="AJ678">
        <v>7.8243479710024202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-0.14000000000000001</v>
      </c>
      <c r="AM678" t="s">
        <v>3216</v>
      </c>
      <c r="AN678">
        <v>-25.14</v>
      </c>
      <c r="AO678" t="s">
        <v>3216</v>
      </c>
      <c r="AQ678">
        <f>(Table2[[#This Row],[Sharpe Ratio]]-AVERAGE(Table2[Sharpe Ratio]))/_xlfn.STDEV.P(Table2[Sharpe Ratio])</f>
        <v>-0.71880726243977788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690</v>
      </c>
      <c r="AT678">
        <f>_xlfn.RANK.AVG(Table2[[#This Row],[6M Return vs Nifty Z-Score]],Table2[6M Return vs Nifty Z-Score])</f>
        <v>652</v>
      </c>
      <c r="AU678">
        <f>_xlfn.RANK.AVG(Table2[[#This Row],[Sharpe Ratio Z-Score]],Table2[Sharpe Ratio Z-Score])</f>
        <v>541.5</v>
      </c>
      <c r="AV678">
        <f>(Table2[[#This Row],[Rank 1Y]]+Table2[[#This Row],[Rank 6M]]+Table2[[#This Row],[Rank Sharpe]])/3</f>
        <v>627.83333333333337</v>
      </c>
    </row>
    <row r="679" spans="1:48" x14ac:dyDescent="0.3">
      <c r="A679" t="s">
        <v>2186</v>
      </c>
      <c r="B679" t="s">
        <v>2187</v>
      </c>
      <c r="C679" t="s">
        <v>3162</v>
      </c>
      <c r="D679" t="s">
        <v>2188</v>
      </c>
      <c r="E679">
        <v>2680.9294771499999</v>
      </c>
      <c r="F679">
        <v>648.65</v>
      </c>
      <c r="G679">
        <v>-32.124383504731</v>
      </c>
      <c r="H679">
        <f>(Table2[[#This Row],[1Y Return vs Nifty]]-AVERAGE(Table2[1Y Return vs Nifty]))/_xlfn.STDEV.P(Table2[1Y Return vs Nifty])</f>
        <v>-0.96698965432794226</v>
      </c>
      <c r="I679">
        <v>5.8785681546142703</v>
      </c>
      <c r="J679">
        <f>(Table2[[#This Row],[1M Return vs Nifty]]-AVERAGE(Table2[1M Return vs Nifty]))/_xlfn.STDEV.P(Table2[1M Return vs Nifty])</f>
        <v>7.9967875665290844E-2</v>
      </c>
      <c r="K679">
        <v>-26.9250295650975</v>
      </c>
      <c r="L679">
        <f>(Table2[[#This Row],[6M Return vs Nifty]]-AVERAGE(Table2[6M Return vs Nifty]))/_xlfn.STDEV.P(Table2[6M Return vs Nifty])</f>
        <v>-1.1103188159408584</v>
      </c>
      <c r="M679">
        <v>3.943637448154</v>
      </c>
      <c r="N679">
        <f>(Table2[[#This Row],[1W Return vs Nifty]]-AVERAGE(Table2[1W Return vs Nifty]))/_xlfn.STDEV.P(Table2[1W Return vs Nifty])</f>
        <v>0.80320773439170368</v>
      </c>
      <c r="O679">
        <v>624.42999999999995</v>
      </c>
      <c r="P679">
        <v>624.74595095910297</v>
      </c>
      <c r="Q679">
        <v>666.13884965620105</v>
      </c>
      <c r="R679">
        <v>68.197431309609399</v>
      </c>
      <c r="S679" s="1">
        <f>(Table2[[#This Row],[Close Price]]-Table2[[#This Row],[20D EMA]])/Table2[[#This Row],[20D EMA]]</f>
        <v>3.8787374085165721E-2</v>
      </c>
      <c r="T679" s="1">
        <f>(Table2[[#This Row],[Close Price]]-Table2[[#This Row],[50D EMA]])/Table2[[#This Row],[50D EMA]]</f>
        <v>3.8262031157144404E-2</v>
      </c>
      <c r="U679" s="1">
        <f>(Table2[[#This Row],[Close Price]]-Table2[[#This Row],[200D EMA]])/Table2[[#This Row],[200D EMA]]</f>
        <v>-2.6254060493885303E-2</v>
      </c>
      <c r="V679">
        <v>0.38695826251797599</v>
      </c>
      <c r="W679">
        <v>631.65</v>
      </c>
      <c r="X679">
        <v>655</v>
      </c>
      <c r="Y679">
        <v>601.20000000000005</v>
      </c>
      <c r="Z679">
        <v>673.45</v>
      </c>
      <c r="AA679">
        <v>601.20000000000005</v>
      </c>
      <c r="AB679">
        <v>673.45</v>
      </c>
      <c r="AC679" s="1">
        <f>(Table2[[#This Row],[Close Price]]/Table2[[#This Row],[Day Low]])-1</f>
        <v>2.6913638882292368E-2</v>
      </c>
      <c r="AD679" s="1">
        <f>(Table2[[#This Row],[Day High]]/Table2[[#This Row],[Close Price]])-1</f>
        <v>9.7895629384106009E-3</v>
      </c>
      <c r="AE679" s="1">
        <f>(Table2[[#This Row],[Close Price]]/Table2[[#This Row],[Current Week Low]])-1</f>
        <v>7.8925482368596089E-2</v>
      </c>
      <c r="AF679" s="1">
        <f>(Table2[[#This Row],[Current Week High]]/Table2[[#This Row],[Close Price]])-1</f>
        <v>3.8233253680721502E-2</v>
      </c>
      <c r="AG679" s="1">
        <f>(Table2[[#This Row],[Close Price]]/Table2[[#This Row],[Current Month Low]])-1</f>
        <v>7.8925482368596089E-2</v>
      </c>
      <c r="AH679" s="1">
        <f>(Table2[[#This Row],[Current Month High]]/Table2[[#This Row],[Close Price]])-1</f>
        <v>3.8233253680721502E-2</v>
      </c>
      <c r="AI679">
        <v>39.520542665536098</v>
      </c>
      <c r="AJ679">
        <v>19.854028085735301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0.14000000000000001</v>
      </c>
      <c r="AM679" t="s">
        <v>3215</v>
      </c>
      <c r="AN679">
        <v>7.72</v>
      </c>
      <c r="AO679" t="s">
        <v>3215</v>
      </c>
      <c r="AQ679">
        <f>(Table2[[#This Row],[Sharpe Ratio]]-AVERAGE(Table2[Sharpe Ratio]))/_xlfn.STDEV.P(Table2[Sharpe Ratio])</f>
        <v>-0.71880726243977788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653</v>
      </c>
      <c r="AT679">
        <f>_xlfn.RANK.AVG(Table2[[#This Row],[6M Return vs Nifty Z-Score]],Table2[6M Return vs Nifty Z-Score])</f>
        <v>689</v>
      </c>
      <c r="AU679">
        <f>_xlfn.RANK.AVG(Table2[[#This Row],[Sharpe Ratio Z-Score]],Table2[Sharpe Ratio Z-Score])</f>
        <v>541.5</v>
      </c>
      <c r="AV679">
        <f>(Table2[[#This Row],[Rank 1Y]]+Table2[[#This Row],[Rank 6M]]+Table2[[#This Row],[Rank Sharpe]])/3</f>
        <v>627.83333333333337</v>
      </c>
    </row>
    <row r="680" spans="1:48" x14ac:dyDescent="0.3">
      <c r="A680" t="s">
        <v>2126</v>
      </c>
      <c r="B680" t="s">
        <v>2127</v>
      </c>
      <c r="C680" t="s">
        <v>3166</v>
      </c>
      <c r="D680" t="s">
        <v>454</v>
      </c>
      <c r="E680">
        <v>2878.7713746549998</v>
      </c>
      <c r="F680">
        <v>399.55</v>
      </c>
      <c r="G680">
        <v>-15.608651885612099</v>
      </c>
      <c r="H680">
        <f>(Table2[[#This Row],[1Y Return vs Nifty]]-AVERAGE(Table2[1Y Return vs Nifty]))/_xlfn.STDEV.P(Table2[1Y Return vs Nifty])</f>
        <v>-0.665731466839251</v>
      </c>
      <c r="I680">
        <v>-8.8208619958453998</v>
      </c>
      <c r="J680">
        <f>(Table2[[#This Row],[1M Return vs Nifty]]-AVERAGE(Table2[1M Return vs Nifty]))/_xlfn.STDEV.P(Table2[1M Return vs Nifty])</f>
        <v>-1.3483335948110611</v>
      </c>
      <c r="K680">
        <v>-17.262086413287498</v>
      </c>
      <c r="L680">
        <f>(Table2[[#This Row],[6M Return vs Nifty]]-AVERAGE(Table2[6M Return vs Nifty]))/_xlfn.STDEV.P(Table2[6M Return vs Nifty])</f>
        <v>-0.79237875936465829</v>
      </c>
      <c r="M680">
        <v>0.77550454936819502</v>
      </c>
      <c r="N680">
        <f>(Table2[[#This Row],[1W Return vs Nifty]]-AVERAGE(Table2[1W Return vs Nifty]))/_xlfn.STDEV.P(Table2[1W Return vs Nifty])</f>
        <v>-1.1531401889020418E-2</v>
      </c>
      <c r="O680">
        <v>432.71</v>
      </c>
      <c r="P680">
        <v>458.12097855392898</v>
      </c>
      <c r="Q680">
        <v>458.03739116654799</v>
      </c>
      <c r="R680">
        <v>23.61078081306</v>
      </c>
      <c r="S680" s="1">
        <f>(Table2[[#This Row],[Close Price]]-Table2[[#This Row],[20D EMA]])/Table2[[#This Row],[20D EMA]]</f>
        <v>-7.6633310993505968E-2</v>
      </c>
      <c r="T680" s="1">
        <f>(Table2[[#This Row],[Close Price]]-Table2[[#This Row],[50D EMA]])/Table2[[#This Row],[50D EMA]]</f>
        <v>-0.12785046155015606</v>
      </c>
      <c r="U680" s="1">
        <f>(Table2[[#This Row],[Close Price]]-Table2[[#This Row],[200D EMA]])/Table2[[#This Row],[200D EMA]]</f>
        <v>-0.12769130270694701</v>
      </c>
      <c r="V680">
        <v>1.36089835649798</v>
      </c>
      <c r="W680">
        <v>397</v>
      </c>
      <c r="X680">
        <v>415.35</v>
      </c>
      <c r="Y680">
        <v>397</v>
      </c>
      <c r="Z680">
        <v>425.6</v>
      </c>
      <c r="AA680">
        <v>397</v>
      </c>
      <c r="AB680">
        <v>425.6</v>
      </c>
      <c r="AC680" s="1">
        <f>(Table2[[#This Row],[Close Price]]/Table2[[#This Row],[Day Low]])-1</f>
        <v>6.4231738035265273E-3</v>
      </c>
      <c r="AD680" s="1">
        <f>(Table2[[#This Row],[Day High]]/Table2[[#This Row],[Close Price]])-1</f>
        <v>3.9544487548492047E-2</v>
      </c>
      <c r="AE680" s="1">
        <f>(Table2[[#This Row],[Close Price]]/Table2[[#This Row],[Current Week Low]])-1</f>
        <v>6.4231738035265273E-3</v>
      </c>
      <c r="AF680" s="1">
        <f>(Table2[[#This Row],[Current Week High]]/Table2[[#This Row],[Close Price]])-1</f>
        <v>6.5198348141659368E-2</v>
      </c>
      <c r="AG680" s="1">
        <f>(Table2[[#This Row],[Close Price]]/Table2[[#This Row],[Current Month Low]])-1</f>
        <v>6.4231738035265273E-3</v>
      </c>
      <c r="AH680" s="1">
        <f>(Table2[[#This Row],[Current Month High]]/Table2[[#This Row],[Close Price]])-1</f>
        <v>6.5198348141659368E-2</v>
      </c>
      <c r="AI680">
        <v>38.8311850832186</v>
      </c>
      <c r="AJ680">
        <v>12.233146067415699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-0.17</v>
      </c>
      <c r="AM680" t="s">
        <v>3216</v>
      </c>
      <c r="AN680">
        <v>-10.02</v>
      </c>
      <c r="AO680" t="s">
        <v>3216</v>
      </c>
      <c r="AP680">
        <v>-0.103599480929604</v>
      </c>
      <c r="AQ680">
        <f>(Table2[[#This Row],[Sharpe Ratio]]-AVERAGE(Table2[Sharpe Ratio]))/_xlfn.STDEV.P(Table2[Sharpe Ratio])</f>
        <v>-1.9559689583150046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561</v>
      </c>
      <c r="AT680">
        <f>_xlfn.RANK.AVG(Table2[[#This Row],[6M Return vs Nifty Z-Score]],Table2[6M Return vs Nifty Z-Score])</f>
        <v>603</v>
      </c>
      <c r="AU680">
        <f>_xlfn.RANK.AVG(Table2[[#This Row],[Sharpe Ratio Z-Score]],Table2[Sharpe Ratio Z-Score])</f>
        <v>720</v>
      </c>
      <c r="AV680">
        <f>(Table2[[#This Row],[Rank 1Y]]+Table2[[#This Row],[Rank 6M]]+Table2[[#This Row],[Rank Sharpe]])/3</f>
        <v>628</v>
      </c>
    </row>
    <row r="681" spans="1:48" x14ac:dyDescent="0.3">
      <c r="A681" t="s">
        <v>1677</v>
      </c>
      <c r="B681" t="s">
        <v>1678</v>
      </c>
      <c r="C681" t="s">
        <v>3156</v>
      </c>
      <c r="D681" t="s">
        <v>24</v>
      </c>
      <c r="E681">
        <v>5297.5855957699996</v>
      </c>
      <c r="F681">
        <v>313.3</v>
      </c>
      <c r="G681">
        <v>-32.9221940629104</v>
      </c>
      <c r="H681">
        <f>(Table2[[#This Row],[1Y Return vs Nifty]]-AVERAGE(Table2[1Y Return vs Nifty]))/_xlfn.STDEV.P(Table2[1Y Return vs Nifty])</f>
        <v>-0.98154226200281147</v>
      </c>
      <c r="I681">
        <v>3.4094531174693201</v>
      </c>
      <c r="J681">
        <f>(Table2[[#This Row],[1M Return vs Nifty]]-AVERAGE(Table2[1M Return vs Nifty]))/_xlfn.STDEV.P(Table2[1M Return vs Nifty])</f>
        <v>-0.15994895119341035</v>
      </c>
      <c r="K681">
        <v>-19.697862971288401</v>
      </c>
      <c r="L681">
        <f>(Table2[[#This Row],[6M Return vs Nifty]]-AVERAGE(Table2[6M Return vs Nifty]))/_xlfn.STDEV.P(Table2[6M Return vs Nifty])</f>
        <v>-0.87252317545932689</v>
      </c>
      <c r="M681">
        <v>-1.48012656899258</v>
      </c>
      <c r="N681">
        <f>(Table2[[#This Row],[1W Return vs Nifty]]-AVERAGE(Table2[1W Return vs Nifty]))/_xlfn.STDEV.P(Table2[1W Return vs Nifty])</f>
        <v>-0.59160522071319421</v>
      </c>
      <c r="O681">
        <v>311.25</v>
      </c>
      <c r="P681">
        <v>316.27089785997299</v>
      </c>
      <c r="Q681">
        <v>334.81898056794699</v>
      </c>
      <c r="R681">
        <v>55.696992835872202</v>
      </c>
      <c r="S681" s="1">
        <f>(Table2[[#This Row],[Close Price]]-Table2[[#This Row],[20D EMA]])/Table2[[#This Row],[20D EMA]]</f>
        <v>6.5863453815261409E-3</v>
      </c>
      <c r="T681" s="1">
        <f>(Table2[[#This Row],[Close Price]]-Table2[[#This Row],[50D EMA]])/Table2[[#This Row],[50D EMA]]</f>
        <v>-9.3935227049828842E-3</v>
      </c>
      <c r="U681" s="1">
        <f>(Table2[[#This Row],[Close Price]]-Table2[[#This Row],[200D EMA]])/Table2[[#This Row],[200D EMA]]</f>
        <v>-6.4270491868306717E-2</v>
      </c>
      <c r="V681">
        <v>0.50326527231570795</v>
      </c>
      <c r="W681">
        <v>305.89999999999998</v>
      </c>
      <c r="X681">
        <v>315.5</v>
      </c>
      <c r="Y681">
        <v>305.89999999999998</v>
      </c>
      <c r="Z681">
        <v>315.89999999999998</v>
      </c>
      <c r="AA681">
        <v>305.89999999999998</v>
      </c>
      <c r="AB681">
        <v>318.3</v>
      </c>
      <c r="AC681" s="1">
        <f>(Table2[[#This Row],[Close Price]]/Table2[[#This Row],[Day Low]])-1</f>
        <v>2.419091206276569E-2</v>
      </c>
      <c r="AD681" s="1">
        <f>(Table2[[#This Row],[Day High]]/Table2[[#This Row],[Close Price]])-1</f>
        <v>7.022023619533968E-3</v>
      </c>
      <c r="AE681" s="1">
        <f>(Table2[[#This Row],[Close Price]]/Table2[[#This Row],[Current Week Low]])-1</f>
        <v>2.419091206276569E-2</v>
      </c>
      <c r="AF681" s="1">
        <f>(Table2[[#This Row],[Current Week High]]/Table2[[#This Row],[Close Price]])-1</f>
        <v>8.2987551867219622E-3</v>
      </c>
      <c r="AG681" s="1">
        <f>(Table2[[#This Row],[Close Price]]/Table2[[#This Row],[Current Month Low]])-1</f>
        <v>2.419091206276569E-2</v>
      </c>
      <c r="AH681" s="1">
        <f>(Table2[[#This Row],[Current Month High]]/Table2[[#This Row],[Close Price]])-1</f>
        <v>1.5959144589849927E-2</v>
      </c>
      <c r="AI681">
        <v>34.774976061283098</v>
      </c>
      <c r="AJ681">
        <v>7.2761513439479399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-0.06</v>
      </c>
      <c r="AM681" t="s">
        <v>3216</v>
      </c>
      <c r="AN681">
        <v>3.35</v>
      </c>
      <c r="AO681" t="s">
        <v>3215</v>
      </c>
      <c r="AP681">
        <v>-1.3380394275378E-2</v>
      </c>
      <c r="AQ681">
        <f>(Table2[[#This Row],[Sharpe Ratio]]-AVERAGE(Table2[Sharpe Ratio]))/_xlfn.STDEV.P(Table2[Sharpe Ratio])</f>
        <v>-0.87859292086845364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656</v>
      </c>
      <c r="AT681">
        <f>_xlfn.RANK.AVG(Table2[[#This Row],[6M Return vs Nifty Z-Score]],Table2[6M Return vs Nifty Z-Score])</f>
        <v>634</v>
      </c>
      <c r="AU681">
        <f>_xlfn.RANK.AVG(Table2[[#This Row],[Sharpe Ratio Z-Score]],Table2[Sharpe Ratio Z-Score])</f>
        <v>596</v>
      </c>
      <c r="AV681">
        <f>(Table2[[#This Row],[Rank 1Y]]+Table2[[#This Row],[Rank 6M]]+Table2[[#This Row],[Rank Sharpe]])/3</f>
        <v>628.66666666666663</v>
      </c>
    </row>
    <row r="682" spans="1:48" x14ac:dyDescent="0.3">
      <c r="A682" t="s">
        <v>2272</v>
      </c>
      <c r="B682" t="s">
        <v>2273</v>
      </c>
      <c r="C682" t="s">
        <v>3158</v>
      </c>
      <c r="D682" t="s">
        <v>362</v>
      </c>
      <c r="E682">
        <v>2471.1300444399999</v>
      </c>
      <c r="F682">
        <v>1754.15</v>
      </c>
      <c r="G682">
        <v>-40.036625581398198</v>
      </c>
      <c r="H682">
        <f>(Table2[[#This Row],[1Y Return vs Nifty]]-AVERAGE(Table2[1Y Return vs Nifty]))/_xlfn.STDEV.P(Table2[1Y Return vs Nifty])</f>
        <v>-1.1113143359078483</v>
      </c>
      <c r="I682">
        <v>-4.5753628504860897</v>
      </c>
      <c r="J682">
        <f>(Table2[[#This Row],[1M Return vs Nifty]]-AVERAGE(Table2[1M Return vs Nifty]))/_xlfn.STDEV.P(Table2[1M Return vs Nifty])</f>
        <v>-0.93581061873955851</v>
      </c>
      <c r="K682">
        <v>-9.6892310493945004</v>
      </c>
      <c r="L682">
        <f>(Table2[[#This Row],[6M Return vs Nifty]]-AVERAGE(Table2[6M Return vs Nifty]))/_xlfn.STDEV.P(Table2[6M Return vs Nifty])</f>
        <v>-0.54320891276481342</v>
      </c>
      <c r="M682">
        <v>-5.0114251368392404</v>
      </c>
      <c r="N682">
        <f>(Table2[[#This Row],[1W Return vs Nifty]]-AVERAGE(Table2[1W Return vs Nifty]))/_xlfn.STDEV.P(Table2[1W Return vs Nifty])</f>
        <v>-1.4997385715014133</v>
      </c>
      <c r="O682">
        <v>1822.36</v>
      </c>
      <c r="P682">
        <v>1929.3648567333501</v>
      </c>
      <c r="Q682">
        <v>1950.8029877184999</v>
      </c>
      <c r="R682">
        <v>42.3497582992606</v>
      </c>
      <c r="S682" s="1">
        <f>(Table2[[#This Row],[Close Price]]-Table2[[#This Row],[20D EMA]])/Table2[[#This Row],[20D EMA]]</f>
        <v>-3.7429487038784771E-2</v>
      </c>
      <c r="T682" s="1">
        <f>(Table2[[#This Row],[Close Price]]-Table2[[#This Row],[50D EMA]])/Table2[[#This Row],[50D EMA]]</f>
        <v>-9.0814786079399246E-2</v>
      </c>
      <c r="U682" s="1">
        <f>(Table2[[#This Row],[Close Price]]-Table2[[#This Row],[200D EMA]])/Table2[[#This Row],[200D EMA]]</f>
        <v>-0.10080617517840135</v>
      </c>
      <c r="V682">
        <v>0.81157775255391595</v>
      </c>
      <c r="W682">
        <v>1700.3</v>
      </c>
      <c r="X682">
        <v>1772.7</v>
      </c>
      <c r="Y682">
        <v>1700.3</v>
      </c>
      <c r="Z682">
        <v>1930</v>
      </c>
      <c r="AA682">
        <v>1700.3</v>
      </c>
      <c r="AB682">
        <v>1930</v>
      </c>
      <c r="AC682" s="1">
        <f>(Table2[[#This Row],[Close Price]]/Table2[[#This Row],[Day Low]])-1</f>
        <v>3.1670881609127788E-2</v>
      </c>
      <c r="AD682" s="1">
        <f>(Table2[[#This Row],[Day High]]/Table2[[#This Row],[Close Price]])-1</f>
        <v>1.0574922327053038E-2</v>
      </c>
      <c r="AE682" s="1">
        <f>(Table2[[#This Row],[Close Price]]/Table2[[#This Row],[Current Week Low]])-1</f>
        <v>3.1670881609127788E-2</v>
      </c>
      <c r="AF682" s="1">
        <f>(Table2[[#This Row],[Current Week High]]/Table2[[#This Row],[Close Price]])-1</f>
        <v>0.10024798335376106</v>
      </c>
      <c r="AG682" s="1">
        <f>(Table2[[#This Row],[Close Price]]/Table2[[#This Row],[Current Month Low]])-1</f>
        <v>3.1670881609127788E-2</v>
      </c>
      <c r="AH682" s="1">
        <f>(Table2[[#This Row],[Current Month High]]/Table2[[#This Row],[Close Price]])-1</f>
        <v>0.10024798335376106</v>
      </c>
      <c r="AI682">
        <v>45.936778496707703</v>
      </c>
      <c r="AJ682">
        <v>14.5754408883083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-0.16</v>
      </c>
      <c r="AM682" t="s">
        <v>3216</v>
      </c>
      <c r="AN682">
        <v>2.92</v>
      </c>
      <c r="AO682" t="s">
        <v>3215</v>
      </c>
      <c r="AP682">
        <v>-7.2664884664749005E-2</v>
      </c>
      <c r="AQ682">
        <f>(Table2[[#This Row],[Sharpe Ratio]]-AVERAGE(Table2[Sharpe Ratio]))/_xlfn.STDEV.P(Table2[Sharpe Ratio])</f>
        <v>-1.5865549686614395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689</v>
      </c>
      <c r="AT682">
        <f>_xlfn.RANK.AVG(Table2[[#This Row],[6M Return vs Nifty Z-Score]],Table2[6M Return vs Nifty Z-Score])</f>
        <v>504</v>
      </c>
      <c r="AU682">
        <f>_xlfn.RANK.AVG(Table2[[#This Row],[Sharpe Ratio Z-Score]],Table2[Sharpe Ratio Z-Score])</f>
        <v>696</v>
      </c>
      <c r="AV682">
        <f>(Table2[[#This Row],[Rank 1Y]]+Table2[[#This Row],[Rank 6M]]+Table2[[#This Row],[Rank Sharpe]])/3</f>
        <v>629.66666666666663</v>
      </c>
    </row>
    <row r="683" spans="1:48" x14ac:dyDescent="0.3">
      <c r="A683" t="s">
        <v>298</v>
      </c>
      <c r="B683" t="s">
        <v>299</v>
      </c>
      <c r="C683" t="s">
        <v>3164</v>
      </c>
      <c r="D683" t="s">
        <v>75</v>
      </c>
      <c r="E683">
        <v>88516.899068400002</v>
      </c>
      <c r="F683">
        <v>24533</v>
      </c>
      <c r="G683">
        <v>-30.8106577637101</v>
      </c>
      <c r="H683">
        <f>(Table2[[#This Row],[1Y Return vs Nifty]]-AVERAGE(Table2[1Y Return vs Nifty]))/_xlfn.STDEV.P(Table2[1Y Return vs Nifty])</f>
        <v>-0.94302640251904013</v>
      </c>
      <c r="I683">
        <v>1.4166685895861599</v>
      </c>
      <c r="J683">
        <f>(Table2[[#This Row],[1M Return vs Nifty]]-AVERAGE(Table2[1M Return vs Nifty]))/_xlfn.STDEV.P(Table2[1M Return vs Nifty])</f>
        <v>-0.35358210855965239</v>
      </c>
      <c r="K683">
        <v>-12.669480371721001</v>
      </c>
      <c r="L683">
        <f>(Table2[[#This Row],[6M Return vs Nifty]]-AVERAGE(Table2[6M Return vs Nifty]))/_xlfn.STDEV.P(Table2[6M Return vs Nifty])</f>
        <v>-0.64126812963748869</v>
      </c>
      <c r="M683">
        <v>-1.26155098618282</v>
      </c>
      <c r="N683">
        <f>(Table2[[#This Row],[1W Return vs Nifty]]-AVERAGE(Table2[1W Return vs Nifty]))/_xlfn.STDEV.P(Table2[1W Return vs Nifty])</f>
        <v>-0.53539480049416543</v>
      </c>
      <c r="O683">
        <v>24936.7</v>
      </c>
      <c r="P683">
        <v>25216.896606280799</v>
      </c>
      <c r="Q683">
        <v>25765.250371335998</v>
      </c>
      <c r="R683">
        <v>38.016182481028203</v>
      </c>
      <c r="S683" s="1">
        <f>(Table2[[#This Row],[Close Price]]-Table2[[#This Row],[20D EMA]])/Table2[[#This Row],[20D EMA]]</f>
        <v>-1.6188990524006814E-2</v>
      </c>
      <c r="T683" s="1">
        <f>(Table2[[#This Row],[Close Price]]-Table2[[#This Row],[50D EMA]])/Table2[[#This Row],[50D EMA]]</f>
        <v>-2.7120569868635643E-2</v>
      </c>
      <c r="U683" s="1">
        <f>(Table2[[#This Row],[Close Price]]-Table2[[#This Row],[200D EMA]])/Table2[[#This Row],[200D EMA]]</f>
        <v>-4.7826058492599965E-2</v>
      </c>
      <c r="V683">
        <v>0.49213060686698401</v>
      </c>
      <c r="W683">
        <v>24245.5</v>
      </c>
      <c r="X683">
        <v>24849.05</v>
      </c>
      <c r="Y683">
        <v>24245.5</v>
      </c>
      <c r="Z683">
        <v>25400</v>
      </c>
      <c r="AA683">
        <v>24245.5</v>
      </c>
      <c r="AB683">
        <v>25400</v>
      </c>
      <c r="AC683" s="1">
        <f>(Table2[[#This Row],[Close Price]]/Table2[[#This Row],[Day Low]])-1</f>
        <v>1.1857870532676174E-2</v>
      </c>
      <c r="AD683" s="1">
        <f>(Table2[[#This Row],[Day High]]/Table2[[#This Row],[Close Price]])-1</f>
        <v>1.288264786206339E-2</v>
      </c>
      <c r="AE683" s="1">
        <f>(Table2[[#This Row],[Close Price]]/Table2[[#This Row],[Current Week Low]])-1</f>
        <v>1.1857870532676174E-2</v>
      </c>
      <c r="AF683" s="1">
        <f>(Table2[[#This Row],[Current Week High]]/Table2[[#This Row],[Close Price]])-1</f>
        <v>3.5340154078180364E-2</v>
      </c>
      <c r="AG683" s="1">
        <f>(Table2[[#This Row],[Close Price]]/Table2[[#This Row],[Current Month Low]])-1</f>
        <v>1.1857870532676174E-2</v>
      </c>
      <c r="AH683" s="1">
        <f>(Table2[[#This Row],[Current Month High]]/Table2[[#This Row],[Close Price]])-1</f>
        <v>3.5340154078180364E-2</v>
      </c>
      <c r="AI683">
        <v>25.291444177230598</v>
      </c>
      <c r="AJ683">
        <v>3.5147679324894598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0.04</v>
      </c>
      <c r="AM683" t="s">
        <v>3215</v>
      </c>
      <c r="AN683">
        <v>-0.72</v>
      </c>
      <c r="AO683" t="s">
        <v>3216</v>
      </c>
      <c r="AP683">
        <v>-7.0879283055064995E-2</v>
      </c>
      <c r="AQ683">
        <f>(Table2[[#This Row],[Sharpe Ratio]]-AVERAGE(Table2[Sharpe Ratio]))/_xlfn.STDEV.P(Table2[Sharpe Ratio])</f>
        <v>-1.5652317159214446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647</v>
      </c>
      <c r="AT683">
        <f>_xlfn.RANK.AVG(Table2[[#This Row],[6M Return vs Nifty Z-Score]],Table2[6M Return vs Nifty Z-Score])</f>
        <v>551</v>
      </c>
      <c r="AU683">
        <f>_xlfn.RANK.AVG(Table2[[#This Row],[Sharpe Ratio Z-Score]],Table2[Sharpe Ratio Z-Score])</f>
        <v>694</v>
      </c>
      <c r="AV683">
        <f>(Table2[[#This Row],[Rank 1Y]]+Table2[[#This Row],[Rank 6M]]+Table2[[#This Row],[Rank Sharpe]])/3</f>
        <v>630.66666666666663</v>
      </c>
    </row>
    <row r="684" spans="1:48" x14ac:dyDescent="0.3">
      <c r="A684" t="s">
        <v>97</v>
      </c>
      <c r="B684" t="s">
        <v>98</v>
      </c>
      <c r="C684" t="s">
        <v>3167</v>
      </c>
      <c r="D684" t="s">
        <v>99</v>
      </c>
      <c r="E684">
        <v>265507.78548706498</v>
      </c>
      <c r="F684">
        <v>2769.45</v>
      </c>
      <c r="G684">
        <v>-34.722580941919901</v>
      </c>
      <c r="H684">
        <f>(Table2[[#This Row],[1Y Return vs Nifty]]-AVERAGE(Table2[1Y Return vs Nifty]))/_xlfn.STDEV.P(Table2[1Y Return vs Nifty])</f>
        <v>-1.0143825442535204</v>
      </c>
      <c r="I684">
        <v>-3.5715826366952399</v>
      </c>
      <c r="J684">
        <f>(Table2[[#This Row],[1M Return vs Nifty]]-AVERAGE(Table2[1M Return vs Nifty]))/_xlfn.STDEV.P(Table2[1M Return vs Nifty])</f>
        <v>-0.83827617415786138</v>
      </c>
      <c r="K684">
        <v>-10.8730879228909</v>
      </c>
      <c r="L684">
        <f>(Table2[[#This Row],[6M Return vs Nifty]]-AVERAGE(Table2[6M Return vs Nifty]))/_xlfn.STDEV.P(Table2[6M Return vs Nifty])</f>
        <v>-0.58216138463846467</v>
      </c>
      <c r="M684">
        <v>-2.89653468491385</v>
      </c>
      <c r="N684">
        <f>(Table2[[#This Row],[1W Return vs Nifty]]-AVERAGE(Table2[1W Return vs Nifty]))/_xlfn.STDEV.P(Table2[1W Return vs Nifty])</f>
        <v>-0.9558586033376979</v>
      </c>
      <c r="O684">
        <v>2961.56</v>
      </c>
      <c r="P684">
        <v>3043.7182218941798</v>
      </c>
      <c r="Q684">
        <v>3042.96057279147</v>
      </c>
      <c r="R684">
        <v>14.6129969994528</v>
      </c>
      <c r="S684" s="1">
        <f>(Table2[[#This Row],[Close Price]]-Table2[[#This Row],[20D EMA]])/Table2[[#This Row],[20D EMA]]</f>
        <v>-6.4867839922203213E-2</v>
      </c>
      <c r="T684" s="1">
        <f>(Table2[[#This Row],[Close Price]]-Table2[[#This Row],[50D EMA]])/Table2[[#This Row],[50D EMA]]</f>
        <v>-9.0109596848126181E-2</v>
      </c>
      <c r="U684" s="1">
        <f>(Table2[[#This Row],[Close Price]]-Table2[[#This Row],[200D EMA]])/Table2[[#This Row],[200D EMA]]</f>
        <v>-8.988304851435007E-2</v>
      </c>
      <c r="V684">
        <v>0.97896627599015396</v>
      </c>
      <c r="W684">
        <v>2762.4</v>
      </c>
      <c r="X684">
        <v>2847</v>
      </c>
      <c r="Y684">
        <v>2762.4</v>
      </c>
      <c r="Z684">
        <v>2962.15</v>
      </c>
      <c r="AA684">
        <v>2762.4</v>
      </c>
      <c r="AB684">
        <v>2965.75</v>
      </c>
      <c r="AC684" s="1">
        <f>(Table2[[#This Row],[Close Price]]/Table2[[#This Row],[Day Low]])-1</f>
        <v>2.5521285838401297E-3</v>
      </c>
      <c r="AD684" s="1">
        <f>(Table2[[#This Row],[Day High]]/Table2[[#This Row],[Close Price]])-1</f>
        <v>2.8001949845637197E-2</v>
      </c>
      <c r="AE684" s="1">
        <f>(Table2[[#This Row],[Close Price]]/Table2[[#This Row],[Current Week Low]])-1</f>
        <v>2.5521285838401297E-3</v>
      </c>
      <c r="AF684" s="1">
        <f>(Table2[[#This Row],[Current Week High]]/Table2[[#This Row],[Close Price]])-1</f>
        <v>6.9580602646734935E-2</v>
      </c>
      <c r="AG684" s="1">
        <f>(Table2[[#This Row],[Close Price]]/Table2[[#This Row],[Current Month Low]])-1</f>
        <v>2.5521285838401297E-3</v>
      </c>
      <c r="AH684" s="1">
        <f>(Table2[[#This Row],[Current Month High]]/Table2[[#This Row],[Close Price]])-1</f>
        <v>7.0880499738215308E-2</v>
      </c>
      <c r="AI684">
        <v>23.596743035620701</v>
      </c>
      <c r="AJ684">
        <v>3.7208344256769399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-7.0000000000000007E-2</v>
      </c>
      <c r="AM684" t="s">
        <v>3216</v>
      </c>
      <c r="AN684">
        <v>-7.37</v>
      </c>
      <c r="AO684" t="s">
        <v>3216</v>
      </c>
      <c r="AP684">
        <v>-7.5336978471770996E-2</v>
      </c>
      <c r="AQ684">
        <f>(Table2[[#This Row],[Sharpe Ratio]]-AVERAGE(Table2[Sharpe Ratio]))/_xlfn.STDEV.P(Table2[Sharpe Ratio])</f>
        <v>-1.6184645117997813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664</v>
      </c>
      <c r="AT684">
        <f>_xlfn.RANK.AVG(Table2[[#This Row],[6M Return vs Nifty Z-Score]],Table2[6M Return vs Nifty Z-Score])</f>
        <v>531</v>
      </c>
      <c r="AU684">
        <f>_xlfn.RANK.AVG(Table2[[#This Row],[Sharpe Ratio Z-Score]],Table2[Sharpe Ratio Z-Score])</f>
        <v>698</v>
      </c>
      <c r="AV684">
        <f>(Table2[[#This Row],[Rank 1Y]]+Table2[[#This Row],[Rank 6M]]+Table2[[#This Row],[Rank Sharpe]])/3</f>
        <v>631</v>
      </c>
    </row>
    <row r="685" spans="1:48" x14ac:dyDescent="0.3">
      <c r="A685" t="s">
        <v>365</v>
      </c>
      <c r="B685" t="s">
        <v>366</v>
      </c>
      <c r="C685" t="s">
        <v>3156</v>
      </c>
      <c r="D685" t="s">
        <v>367</v>
      </c>
      <c r="E685">
        <v>66534.220923560002</v>
      </c>
      <c r="F685">
        <v>699.4</v>
      </c>
      <c r="G685">
        <v>-30.750319262856301</v>
      </c>
      <c r="H685">
        <f>(Table2[[#This Row],[1Y Return vs Nifty]]-AVERAGE(Table2[1Y Return vs Nifty]))/_xlfn.STDEV.P(Table2[1Y Return vs Nifty])</f>
        <v>-0.94192578718923203</v>
      </c>
      <c r="I685">
        <v>-0.72835175256403195</v>
      </c>
      <c r="J685">
        <f>(Table2[[#This Row],[1M Return vs Nifty]]-AVERAGE(Table2[1M Return vs Nifty]))/_xlfn.STDEV.P(Table2[1M Return vs Nifty])</f>
        <v>-0.56200758339338253</v>
      </c>
      <c r="K685">
        <v>-10.0316184269786</v>
      </c>
      <c r="L685">
        <f>(Table2[[#This Row],[6M Return vs Nifty]]-AVERAGE(Table2[6M Return vs Nifty]))/_xlfn.STDEV.P(Table2[6M Return vs Nifty])</f>
        <v>-0.55447449308437435</v>
      </c>
      <c r="M685">
        <v>2.1571898583153502</v>
      </c>
      <c r="N685">
        <f>(Table2[[#This Row],[1W Return vs Nifty]]-AVERAGE(Table2[1W Return vs Nifty]))/_xlfn.STDEV.P(Table2[1W Return vs Nifty])</f>
        <v>0.34379242169641161</v>
      </c>
      <c r="O685">
        <v>707.27</v>
      </c>
      <c r="P685">
        <v>725.26181181696995</v>
      </c>
      <c r="Q685">
        <v>737.53156144263505</v>
      </c>
      <c r="R685">
        <v>47.900066171553703</v>
      </c>
      <c r="S685" s="1">
        <f>(Table2[[#This Row],[Close Price]]-Table2[[#This Row],[20D EMA]])/Table2[[#This Row],[20D EMA]]</f>
        <v>-1.1127292264623135E-2</v>
      </c>
      <c r="T685" s="1">
        <f>(Table2[[#This Row],[Close Price]]-Table2[[#This Row],[50D EMA]])/Table2[[#This Row],[50D EMA]]</f>
        <v>-3.565858755499534E-2</v>
      </c>
      <c r="U685" s="1">
        <f>(Table2[[#This Row],[Close Price]]-Table2[[#This Row],[200D EMA]])/Table2[[#This Row],[200D EMA]]</f>
        <v>-5.1701599546531314E-2</v>
      </c>
      <c r="V685">
        <v>1.0369157131712301</v>
      </c>
      <c r="W685">
        <v>696.35</v>
      </c>
      <c r="X685">
        <v>703.65</v>
      </c>
      <c r="Y685">
        <v>680</v>
      </c>
      <c r="Z685">
        <v>704.85</v>
      </c>
      <c r="AA685">
        <v>680</v>
      </c>
      <c r="AB685">
        <v>704.85</v>
      </c>
      <c r="AC685" s="1">
        <f>(Table2[[#This Row],[Close Price]]/Table2[[#This Row],[Day Low]])-1</f>
        <v>4.3799813312270786E-3</v>
      </c>
      <c r="AD685" s="1">
        <f>(Table2[[#This Row],[Day High]]/Table2[[#This Row],[Close Price]])-1</f>
        <v>6.076637117529371E-3</v>
      </c>
      <c r="AE685" s="1">
        <f>(Table2[[#This Row],[Close Price]]/Table2[[#This Row],[Current Week Low]])-1</f>
        <v>2.8529411764705914E-2</v>
      </c>
      <c r="AF685" s="1">
        <f>(Table2[[#This Row],[Current Week High]]/Table2[[#This Row],[Close Price]])-1</f>
        <v>7.7923934801258365E-3</v>
      </c>
      <c r="AG685" s="1">
        <f>(Table2[[#This Row],[Close Price]]/Table2[[#This Row],[Current Month Low]])-1</f>
        <v>2.8529411764705914E-2</v>
      </c>
      <c r="AH685" s="1">
        <f>(Table2[[#This Row],[Current Month High]]/Table2[[#This Row],[Close Price]])-1</f>
        <v>7.7923934801258365E-3</v>
      </c>
      <c r="AI685">
        <v>16.871604232199001</v>
      </c>
      <c r="AJ685">
        <v>7.9404275021220698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-0.05</v>
      </c>
      <c r="AM685" t="s">
        <v>3216</v>
      </c>
      <c r="AN685">
        <v>-0.92</v>
      </c>
      <c r="AO685" t="s">
        <v>3216</v>
      </c>
      <c r="AP685">
        <v>-0.13790032410438999</v>
      </c>
      <c r="AQ685">
        <f>(Table2[[#This Row],[Sharpe Ratio]]-AVERAGE(Table2[Sharpe Ratio]))/_xlfn.STDEV.P(Table2[Sharpe Ratio])</f>
        <v>-2.3655819113075349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646</v>
      </c>
      <c r="AT685">
        <f>_xlfn.RANK.AVG(Table2[[#This Row],[6M Return vs Nifty Z-Score]],Table2[6M Return vs Nifty Z-Score])</f>
        <v>511</v>
      </c>
      <c r="AU685">
        <f>_xlfn.RANK.AVG(Table2[[#This Row],[Sharpe Ratio Z-Score]],Table2[Sharpe Ratio Z-Score])</f>
        <v>736</v>
      </c>
      <c r="AV685">
        <f>(Table2[[#This Row],[Rank 1Y]]+Table2[[#This Row],[Rank 6M]]+Table2[[#This Row],[Rank Sharpe]])/3</f>
        <v>631</v>
      </c>
    </row>
    <row r="686" spans="1:48" x14ac:dyDescent="0.3">
      <c r="A686" t="s">
        <v>2033</v>
      </c>
      <c r="B686" t="s">
        <v>2034</v>
      </c>
      <c r="C686" t="s">
        <v>3168</v>
      </c>
      <c r="D686" t="s">
        <v>1469</v>
      </c>
      <c r="E686">
        <v>3212.1820796120001</v>
      </c>
      <c r="F686">
        <v>119.96</v>
      </c>
      <c r="G686">
        <v>-38.785596916655201</v>
      </c>
      <c r="H686">
        <f>(Table2[[#This Row],[1Y Return vs Nifty]]-AVERAGE(Table2[1Y Return vs Nifty]))/_xlfn.STDEV.P(Table2[1Y Return vs Nifty])</f>
        <v>-1.0884947214500433</v>
      </c>
      <c r="I686">
        <v>1.06918373785471</v>
      </c>
      <c r="J686">
        <f>(Table2[[#This Row],[1M Return vs Nifty]]-AVERAGE(Table2[1M Return vs Nifty]))/_xlfn.STDEV.P(Table2[1M Return vs Nifty])</f>
        <v>-0.38734621503290684</v>
      </c>
      <c r="K686">
        <v>-7.4266575803233703</v>
      </c>
      <c r="L686">
        <f>(Table2[[#This Row],[6M Return vs Nifty]]-AVERAGE(Table2[6M Return vs Nifty]))/_xlfn.STDEV.P(Table2[6M Return vs Nifty])</f>
        <v>-0.46876340217215956</v>
      </c>
      <c r="M686">
        <v>1.67410858125898</v>
      </c>
      <c r="N686">
        <f>(Table2[[#This Row],[1W Return vs Nifty]]-AVERAGE(Table2[1W Return vs Nifty]))/_xlfn.STDEV.P(Table2[1W Return vs Nifty])</f>
        <v>0.21955987369530383</v>
      </c>
      <c r="O686">
        <v>118.89</v>
      </c>
      <c r="P686">
        <v>122.933969183459</v>
      </c>
      <c r="Q686">
        <v>132.73138300650399</v>
      </c>
      <c r="R686">
        <v>58.825162496580703</v>
      </c>
      <c r="S686" s="1">
        <f>(Table2[[#This Row],[Close Price]]-Table2[[#This Row],[20D EMA]])/Table2[[#This Row],[20D EMA]]</f>
        <v>8.9999158886364967E-3</v>
      </c>
      <c r="T686" s="1">
        <f>(Table2[[#This Row],[Close Price]]-Table2[[#This Row],[50D EMA]])/Table2[[#This Row],[50D EMA]]</f>
        <v>-2.419159816617357E-2</v>
      </c>
      <c r="U686" s="1">
        <f>(Table2[[#This Row],[Close Price]]-Table2[[#This Row],[200D EMA]])/Table2[[#This Row],[200D EMA]]</f>
        <v>-9.6219768959072652E-2</v>
      </c>
      <c r="V686">
        <v>0.59637972733276301</v>
      </c>
      <c r="W686">
        <v>116.51</v>
      </c>
      <c r="X686">
        <v>122.32</v>
      </c>
      <c r="Y686">
        <v>112.28</v>
      </c>
      <c r="Z686">
        <v>122.32</v>
      </c>
      <c r="AA686">
        <v>112.28</v>
      </c>
      <c r="AB686">
        <v>122.32</v>
      </c>
      <c r="AC686" s="1">
        <f>(Table2[[#This Row],[Close Price]]/Table2[[#This Row],[Day Low]])-1</f>
        <v>2.9611192172345646E-2</v>
      </c>
      <c r="AD686" s="1">
        <f>(Table2[[#This Row],[Day High]]/Table2[[#This Row],[Close Price]])-1</f>
        <v>1.9673224408136125E-2</v>
      </c>
      <c r="AE686" s="1">
        <f>(Table2[[#This Row],[Close Price]]/Table2[[#This Row],[Current Week Low]])-1</f>
        <v>6.8400427502671723E-2</v>
      </c>
      <c r="AF686" s="1">
        <f>(Table2[[#This Row],[Current Week High]]/Table2[[#This Row],[Close Price]])-1</f>
        <v>1.9673224408136125E-2</v>
      </c>
      <c r="AG686" s="1">
        <f>(Table2[[#This Row],[Close Price]]/Table2[[#This Row],[Current Month Low]])-1</f>
        <v>6.8400427502671723E-2</v>
      </c>
      <c r="AH686" s="1">
        <f>(Table2[[#This Row],[Current Month High]]/Table2[[#This Row],[Close Price]])-1</f>
        <v>1.9673224408136125E-2</v>
      </c>
      <c r="AI686">
        <v>33.211070356785598</v>
      </c>
      <c r="AJ686">
        <v>14.849210148396301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-0.08</v>
      </c>
      <c r="AM686" t="s">
        <v>3216</v>
      </c>
      <c r="AN686">
        <v>3.2</v>
      </c>
      <c r="AO686" t="s">
        <v>3215</v>
      </c>
      <c r="AP686">
        <v>-0.114241013808866</v>
      </c>
      <c r="AQ686">
        <f>(Table2[[#This Row],[Sharpe Ratio]]-AVERAGE(Table2[Sharpe Ratio]))/_xlfn.STDEV.P(Table2[Sharpe Ratio])</f>
        <v>-2.083047750076187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685</v>
      </c>
      <c r="AT686">
        <f>_xlfn.RANK.AVG(Table2[[#This Row],[6M Return vs Nifty Z-Score]],Table2[6M Return vs Nifty Z-Score])</f>
        <v>479</v>
      </c>
      <c r="AU686">
        <f>_xlfn.RANK.AVG(Table2[[#This Row],[Sharpe Ratio Z-Score]],Table2[Sharpe Ratio Z-Score])</f>
        <v>729</v>
      </c>
      <c r="AV686">
        <f>(Table2[[#This Row],[Rank 1Y]]+Table2[[#This Row],[Rank 6M]]+Table2[[#This Row],[Rank Sharpe]])/3</f>
        <v>631</v>
      </c>
    </row>
    <row r="687" spans="1:48" x14ac:dyDescent="0.3">
      <c r="A687" t="s">
        <v>896</v>
      </c>
      <c r="B687" t="s">
        <v>897</v>
      </c>
      <c r="C687" t="s">
        <v>3167</v>
      </c>
      <c r="D687" t="s">
        <v>601</v>
      </c>
      <c r="E687">
        <v>17175.135170199999</v>
      </c>
      <c r="F687">
        <v>1336.3</v>
      </c>
      <c r="G687">
        <v>-38.3687139982978</v>
      </c>
      <c r="H687">
        <f>(Table2[[#This Row],[1Y Return vs Nifty]]-AVERAGE(Table2[1Y Return vs Nifty]))/_xlfn.STDEV.P(Table2[1Y Return vs Nifty])</f>
        <v>-1.0808904932344454</v>
      </c>
      <c r="I687">
        <v>2.4057770112662298</v>
      </c>
      <c r="J687">
        <f>(Table2[[#This Row],[1M Return vs Nifty]]-AVERAGE(Table2[1M Return vs Nifty]))/_xlfn.STDEV.P(Table2[1M Return vs Nifty])</f>
        <v>-0.25747327993938041</v>
      </c>
      <c r="K687">
        <v>-7.0830689731014296</v>
      </c>
      <c r="L687">
        <f>(Table2[[#This Row],[6M Return vs Nifty]]-AVERAGE(Table2[6M Return vs Nifty]))/_xlfn.STDEV.P(Table2[6M Return vs Nifty])</f>
        <v>-0.45745829776423186</v>
      </c>
      <c r="M687">
        <v>-0.67931917876736103</v>
      </c>
      <c r="N687">
        <f>(Table2[[#This Row],[1W Return vs Nifty]]-AVERAGE(Table2[1W Return vs Nifty]))/_xlfn.STDEV.P(Table2[1W Return vs Nifty])</f>
        <v>-0.38566401108484555</v>
      </c>
      <c r="O687">
        <v>1372.89</v>
      </c>
      <c r="P687">
        <v>1402.7479400208499</v>
      </c>
      <c r="Q687">
        <v>1452.17835218088</v>
      </c>
      <c r="R687">
        <v>32.635775276487699</v>
      </c>
      <c r="S687" s="1">
        <f>(Table2[[#This Row],[Close Price]]-Table2[[#This Row],[20D EMA]])/Table2[[#This Row],[20D EMA]]</f>
        <v>-2.665180750096522E-2</v>
      </c>
      <c r="T687" s="1">
        <f>(Table2[[#This Row],[Close Price]]-Table2[[#This Row],[50D EMA]])/Table2[[#This Row],[50D EMA]]</f>
        <v>-4.7369836108875199E-2</v>
      </c>
      <c r="U687" s="1">
        <f>(Table2[[#This Row],[Close Price]]-Table2[[#This Row],[200D EMA]])/Table2[[#This Row],[200D EMA]]</f>
        <v>-7.979622613631035E-2</v>
      </c>
      <c r="V687">
        <v>1.0214482684466799</v>
      </c>
      <c r="W687">
        <v>1333.2</v>
      </c>
      <c r="X687">
        <v>1352.15</v>
      </c>
      <c r="Y687">
        <v>1300.05</v>
      </c>
      <c r="Z687">
        <v>1370</v>
      </c>
      <c r="AA687">
        <v>1300.05</v>
      </c>
      <c r="AB687">
        <v>1370</v>
      </c>
      <c r="AC687" s="1">
        <f>(Table2[[#This Row],[Close Price]]/Table2[[#This Row],[Day Low]])-1</f>
        <v>2.3252325232523408E-3</v>
      </c>
      <c r="AD687" s="1">
        <f>(Table2[[#This Row],[Day High]]/Table2[[#This Row],[Close Price]])-1</f>
        <v>1.1861109032403006E-2</v>
      </c>
      <c r="AE687" s="1">
        <f>(Table2[[#This Row],[Close Price]]/Table2[[#This Row],[Current Week Low]])-1</f>
        <v>2.7883542940656092E-2</v>
      </c>
      <c r="AF687" s="1">
        <f>(Table2[[#This Row],[Current Week High]]/Table2[[#This Row],[Close Price]])-1</f>
        <v>2.521888797425742E-2</v>
      </c>
      <c r="AG687" s="1">
        <f>(Table2[[#This Row],[Close Price]]/Table2[[#This Row],[Current Month Low]])-1</f>
        <v>2.7883542940656092E-2</v>
      </c>
      <c r="AH687" s="1">
        <f>(Table2[[#This Row],[Current Month High]]/Table2[[#This Row],[Close Price]])-1</f>
        <v>2.521888797425742E-2</v>
      </c>
      <c r="AI687">
        <v>29.031654568584798</v>
      </c>
      <c r="AJ687">
        <v>5.3033884948778498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-0.03</v>
      </c>
      <c r="AM687" t="s">
        <v>3216</v>
      </c>
      <c r="AN687">
        <v>-4.22</v>
      </c>
      <c r="AO687" t="s">
        <v>3216</v>
      </c>
      <c r="AP687">
        <v>-0.15917033566709701</v>
      </c>
      <c r="AQ687">
        <f>(Table2[[#This Row],[Sharpe Ratio]]-AVERAGE(Table2[Sharpe Ratio]))/_xlfn.STDEV.P(Table2[Sharpe Ratio])</f>
        <v>-2.6195836045600811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681</v>
      </c>
      <c r="AT687">
        <f>_xlfn.RANK.AVG(Table2[[#This Row],[6M Return vs Nifty Z-Score]],Table2[6M Return vs Nifty Z-Score])</f>
        <v>476</v>
      </c>
      <c r="AU687">
        <f>_xlfn.RANK.AVG(Table2[[#This Row],[Sharpe Ratio Z-Score]],Table2[Sharpe Ratio Z-Score])</f>
        <v>737</v>
      </c>
      <c r="AV687">
        <f>(Table2[[#This Row],[Rank 1Y]]+Table2[[#This Row],[Rank 6M]]+Table2[[#This Row],[Rank Sharpe]])/3</f>
        <v>631.33333333333337</v>
      </c>
    </row>
    <row r="688" spans="1:48" x14ac:dyDescent="0.3">
      <c r="A688" t="s">
        <v>2078</v>
      </c>
      <c r="B688" t="s">
        <v>2079</v>
      </c>
      <c r="C688" t="s">
        <v>3158</v>
      </c>
      <c r="D688" t="s">
        <v>201</v>
      </c>
      <c r="E688">
        <v>3102.0531431019999</v>
      </c>
      <c r="F688">
        <v>226.34</v>
      </c>
      <c r="G688">
        <v>-29.195725953998402</v>
      </c>
      <c r="H688">
        <f>(Table2[[#This Row],[1Y Return vs Nifty]]-AVERAGE(Table2[1Y Return vs Nifty]))/_xlfn.STDEV.P(Table2[1Y Return vs Nifty])</f>
        <v>-0.91356894697717461</v>
      </c>
      <c r="I688">
        <v>3.29240375989245</v>
      </c>
      <c r="J688">
        <f>(Table2[[#This Row],[1M Return vs Nifty]]-AVERAGE(Table2[1M Return vs Nifty]))/_xlfn.STDEV.P(Table2[1M Return vs Nifty])</f>
        <v>-0.17132230157734532</v>
      </c>
      <c r="K688">
        <v>-21.305532897853102</v>
      </c>
      <c r="L688">
        <f>(Table2[[#This Row],[6M Return vs Nifty]]-AVERAGE(Table2[6M Return vs Nifty]))/_xlfn.STDEV.P(Table2[6M Return vs Nifty])</f>
        <v>-0.9254203786589642</v>
      </c>
      <c r="M688">
        <v>-0.27860349990734701</v>
      </c>
      <c r="N688">
        <f>(Table2[[#This Row],[1W Return vs Nifty]]-AVERAGE(Table2[1W Return vs Nifty]))/_xlfn.STDEV.P(Table2[1W Return vs Nifty])</f>
        <v>-0.28261317435584477</v>
      </c>
      <c r="O688">
        <v>228.9</v>
      </c>
      <c r="P688">
        <v>239.03659895159501</v>
      </c>
      <c r="Q688">
        <v>242.33560710337099</v>
      </c>
      <c r="R688">
        <v>47.649812078885702</v>
      </c>
      <c r="S688" s="1">
        <f>(Table2[[#This Row],[Close Price]]-Table2[[#This Row],[20D EMA]])/Table2[[#This Row],[20D EMA]]</f>
        <v>-1.1183923110528625E-2</v>
      </c>
      <c r="T688" s="1">
        <f>(Table2[[#This Row],[Close Price]]-Table2[[#This Row],[50D EMA]])/Table2[[#This Row],[50D EMA]]</f>
        <v>-5.3115711180973052E-2</v>
      </c>
      <c r="U688" s="1">
        <f>(Table2[[#This Row],[Close Price]]-Table2[[#This Row],[200D EMA]])/Table2[[#This Row],[200D EMA]]</f>
        <v>-6.6006012465794517E-2</v>
      </c>
      <c r="V688">
        <v>0.504104555249689</v>
      </c>
      <c r="W688">
        <v>224.65</v>
      </c>
      <c r="X688">
        <v>230.12</v>
      </c>
      <c r="Y688">
        <v>222.01</v>
      </c>
      <c r="Z688">
        <v>236.4</v>
      </c>
      <c r="AA688">
        <v>222.01</v>
      </c>
      <c r="AB688">
        <v>236.4</v>
      </c>
      <c r="AC688" s="1">
        <f>(Table2[[#This Row],[Close Price]]/Table2[[#This Row],[Day Low]])-1</f>
        <v>7.5228132650790869E-3</v>
      </c>
      <c r="AD688" s="1">
        <f>(Table2[[#This Row],[Day High]]/Table2[[#This Row],[Close Price]])-1</f>
        <v>1.6700539012105775E-2</v>
      </c>
      <c r="AE688" s="1">
        <f>(Table2[[#This Row],[Close Price]]/Table2[[#This Row],[Current Week Low]])-1</f>
        <v>1.9503625962794535E-2</v>
      </c>
      <c r="AF688" s="1">
        <f>(Table2[[#This Row],[Current Week High]]/Table2[[#This Row],[Close Price]])-1</f>
        <v>4.4446408058672837E-2</v>
      </c>
      <c r="AG688" s="1">
        <f>(Table2[[#This Row],[Close Price]]/Table2[[#This Row],[Current Month Low]])-1</f>
        <v>1.9503625962794535E-2</v>
      </c>
      <c r="AH688" s="1">
        <f>(Table2[[#This Row],[Current Month High]]/Table2[[#This Row],[Close Price]])-1</f>
        <v>4.4446408058672837E-2</v>
      </c>
      <c r="AI688">
        <v>27.6619245383052</v>
      </c>
      <c r="AJ688">
        <v>13.3116395494367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</v>
      </c>
      <c r="AM688" t="s">
        <v>3216</v>
      </c>
      <c r="AN688">
        <v>3.23</v>
      </c>
      <c r="AO688" t="s">
        <v>3215</v>
      </c>
      <c r="AP688">
        <v>-2.0199375036478E-2</v>
      </c>
      <c r="AQ688">
        <f>(Table2[[#This Row],[Sharpe Ratio]]-AVERAGE(Table2[Sharpe Ratio]))/_xlfn.STDEV.P(Table2[Sharpe Ratio])</f>
        <v>-0.96002365514284083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635</v>
      </c>
      <c r="AT688">
        <f>_xlfn.RANK.AVG(Table2[[#This Row],[6M Return vs Nifty Z-Score]],Table2[6M Return vs Nifty Z-Score])</f>
        <v>645</v>
      </c>
      <c r="AU688">
        <f>_xlfn.RANK.AVG(Table2[[#This Row],[Sharpe Ratio Z-Score]],Table2[Sharpe Ratio Z-Score])</f>
        <v>614</v>
      </c>
      <c r="AV688">
        <f>(Table2[[#This Row],[Rank 1Y]]+Table2[[#This Row],[Rank 6M]]+Table2[[#This Row],[Rank Sharpe]])/3</f>
        <v>631.33333333333337</v>
      </c>
    </row>
    <row r="689" spans="1:48" x14ac:dyDescent="0.3">
      <c r="A689" t="s">
        <v>2106</v>
      </c>
      <c r="B689" t="s">
        <v>2107</v>
      </c>
      <c r="C689" t="s">
        <v>3163</v>
      </c>
      <c r="D689" t="s">
        <v>114</v>
      </c>
      <c r="E689">
        <v>3001.1096895000001</v>
      </c>
      <c r="F689">
        <v>1030.9000000000001</v>
      </c>
      <c r="G689">
        <v>-25.6131787555287</v>
      </c>
      <c r="H689">
        <f>(Table2[[#This Row],[1Y Return vs Nifty]]-AVERAGE(Table2[1Y Return vs Nifty]))/_xlfn.STDEV.P(Table2[1Y Return vs Nifty])</f>
        <v>-0.84822084732930392</v>
      </c>
      <c r="I689">
        <v>0.54863790120032196</v>
      </c>
      <c r="J689">
        <f>(Table2[[#This Row],[1M Return vs Nifty]]-AVERAGE(Table2[1M Return vs Nifty]))/_xlfn.STDEV.P(Table2[1M Return vs Nifty])</f>
        <v>-0.43792616108071714</v>
      </c>
      <c r="K689">
        <v>-25.225725643009799</v>
      </c>
      <c r="L689">
        <f>(Table2[[#This Row],[6M Return vs Nifty]]-AVERAGE(Table2[6M Return vs Nifty]))/_xlfn.STDEV.P(Table2[6M Return vs Nifty])</f>
        <v>-1.0544065771290716</v>
      </c>
      <c r="M689">
        <v>1.3622127186431401</v>
      </c>
      <c r="N689">
        <f>(Table2[[#This Row],[1W Return vs Nifty]]-AVERAGE(Table2[1W Return vs Nifty]))/_xlfn.STDEV.P(Table2[1W Return vs Nifty])</f>
        <v>0.13935055993370293</v>
      </c>
      <c r="O689">
        <v>1047.4100000000001</v>
      </c>
      <c r="P689">
        <v>1077.01596779635</v>
      </c>
      <c r="Q689">
        <v>1110.06474171386</v>
      </c>
      <c r="R689">
        <v>45.017103873707903</v>
      </c>
      <c r="S689" s="1">
        <f>(Table2[[#This Row],[Close Price]]-Table2[[#This Row],[20D EMA]])/Table2[[#This Row],[20D EMA]]</f>
        <v>-1.5762690827851547E-2</v>
      </c>
      <c r="T689" s="1">
        <f>(Table2[[#This Row],[Close Price]]-Table2[[#This Row],[50D EMA]])/Table2[[#This Row],[50D EMA]]</f>
        <v>-4.2818276771426494E-2</v>
      </c>
      <c r="U689" s="1">
        <f>(Table2[[#This Row],[Close Price]]-Table2[[#This Row],[200D EMA]])/Table2[[#This Row],[200D EMA]]</f>
        <v>-7.1315427595362843E-2</v>
      </c>
      <c r="V689">
        <v>0.54466962345912096</v>
      </c>
      <c r="W689">
        <v>1020.1</v>
      </c>
      <c r="X689">
        <v>1058.9000000000001</v>
      </c>
      <c r="Y689">
        <v>1013.95</v>
      </c>
      <c r="Z689">
        <v>1068.1500000000001</v>
      </c>
      <c r="AA689">
        <v>1013.95</v>
      </c>
      <c r="AB689">
        <v>1068.1500000000001</v>
      </c>
      <c r="AC689" s="1">
        <f>(Table2[[#This Row],[Close Price]]/Table2[[#This Row],[Day Low]])-1</f>
        <v>1.0587197333594922E-2</v>
      </c>
      <c r="AD689" s="1">
        <f>(Table2[[#This Row],[Day High]]/Table2[[#This Row],[Close Price]])-1</f>
        <v>2.7160733339800069E-2</v>
      </c>
      <c r="AE689" s="1">
        <f>(Table2[[#This Row],[Close Price]]/Table2[[#This Row],[Current Week Low]])-1</f>
        <v>1.671680063119485E-2</v>
      </c>
      <c r="AF689" s="1">
        <f>(Table2[[#This Row],[Current Week High]]/Table2[[#This Row],[Close Price]])-1</f>
        <v>3.6133475603841392E-2</v>
      </c>
      <c r="AG689" s="1">
        <f>(Table2[[#This Row],[Close Price]]/Table2[[#This Row],[Current Month Low]])-1</f>
        <v>1.671680063119485E-2</v>
      </c>
      <c r="AH689" s="1">
        <f>(Table2[[#This Row],[Current Month High]]/Table2[[#This Row],[Close Price]])-1</f>
        <v>3.6133475603841392E-2</v>
      </c>
      <c r="AI689">
        <v>31.826559317101498</v>
      </c>
      <c r="AJ689">
        <v>7.9476439790575997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-7.0000000000000007E-2</v>
      </c>
      <c r="AM689" t="s">
        <v>3216</v>
      </c>
      <c r="AN689">
        <v>2.73</v>
      </c>
      <c r="AO689" t="s">
        <v>3215</v>
      </c>
      <c r="AP689">
        <v>-1.3567462889622E-2</v>
      </c>
      <c r="AQ689">
        <f>(Table2[[#This Row],[Sharpe Ratio]]-AVERAGE(Table2[Sharpe Ratio]))/_xlfn.STDEV.P(Table2[Sharpe Ratio])</f>
        <v>-0.88082685217743772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619</v>
      </c>
      <c r="AT689">
        <f>_xlfn.RANK.AVG(Table2[[#This Row],[6M Return vs Nifty Z-Score]],Table2[6M Return vs Nifty Z-Score])</f>
        <v>681</v>
      </c>
      <c r="AU689">
        <f>_xlfn.RANK.AVG(Table2[[#This Row],[Sharpe Ratio Z-Score]],Table2[Sharpe Ratio Z-Score])</f>
        <v>599</v>
      </c>
      <c r="AV689">
        <f>(Table2[[#This Row],[Rank 1Y]]+Table2[[#This Row],[Rank 6M]]+Table2[[#This Row],[Rank Sharpe]])/3</f>
        <v>633</v>
      </c>
    </row>
    <row r="690" spans="1:48" x14ac:dyDescent="0.3">
      <c r="A690" t="s">
        <v>496</v>
      </c>
      <c r="B690" t="s">
        <v>497</v>
      </c>
      <c r="C690" t="s">
        <v>3156</v>
      </c>
      <c r="D690" t="s">
        <v>54</v>
      </c>
      <c r="E690">
        <v>43186.533155744997</v>
      </c>
      <c r="F690">
        <v>580.65</v>
      </c>
      <c r="G690">
        <v>-38.219134048872199</v>
      </c>
      <c r="H690">
        <f>(Table2[[#This Row],[1Y Return vs Nifty]]-AVERAGE(Table2[1Y Return vs Nifty]))/_xlfn.STDEV.P(Table2[1Y Return vs Nifty])</f>
        <v>-1.0781620531333456</v>
      </c>
      <c r="I690">
        <v>-14.283073254792701</v>
      </c>
      <c r="J690">
        <f>(Table2[[#This Row],[1M Return vs Nifty]]-AVERAGE(Table2[1M Return vs Nifty]))/_xlfn.STDEV.P(Table2[1M Return vs Nifty])</f>
        <v>-1.8790809974893172</v>
      </c>
      <c r="K690">
        <v>-15.3494515267006</v>
      </c>
      <c r="L690">
        <f>(Table2[[#This Row],[6M Return vs Nifty]]-AVERAGE(Table2[6M Return vs Nifty]))/_xlfn.STDEV.P(Table2[6M Return vs Nifty])</f>
        <v>-0.72944728657242253</v>
      </c>
      <c r="M690">
        <v>-1.7321070691220899</v>
      </c>
      <c r="N690">
        <f>(Table2[[#This Row],[1W Return vs Nifty]]-AVERAGE(Table2[1W Return vs Nifty]))/_xlfn.STDEV.P(Table2[1W Return vs Nifty])</f>
        <v>-0.65640628228285969</v>
      </c>
      <c r="O690">
        <v>634.76</v>
      </c>
      <c r="P690">
        <v>659.99478714866098</v>
      </c>
      <c r="Q690">
        <v>663.05037841355602</v>
      </c>
      <c r="R690">
        <v>20.880197466989198</v>
      </c>
      <c r="S690" s="1">
        <f>(Table2[[#This Row],[Close Price]]-Table2[[#This Row],[20D EMA]])/Table2[[#This Row],[20D EMA]]</f>
        <v>-8.5244816938685505E-2</v>
      </c>
      <c r="T690" s="1">
        <f>(Table2[[#This Row],[Close Price]]-Table2[[#This Row],[50D EMA]])/Table2[[#This Row],[50D EMA]]</f>
        <v>-0.12022032399899688</v>
      </c>
      <c r="U690" s="1">
        <f>(Table2[[#This Row],[Close Price]]-Table2[[#This Row],[200D EMA]])/Table2[[#This Row],[200D EMA]]</f>
        <v>-0.1242746872578685</v>
      </c>
      <c r="V690">
        <v>1.0733270323469299</v>
      </c>
      <c r="W690">
        <v>579</v>
      </c>
      <c r="X690">
        <v>606.85</v>
      </c>
      <c r="Y690">
        <v>579</v>
      </c>
      <c r="Z690">
        <v>628.4</v>
      </c>
      <c r="AA690">
        <v>579</v>
      </c>
      <c r="AB690">
        <v>628.4</v>
      </c>
      <c r="AC690" s="1">
        <f>(Table2[[#This Row],[Close Price]]/Table2[[#This Row],[Day Low]])-1</f>
        <v>2.8497409326424528E-3</v>
      </c>
      <c r="AD690" s="1">
        <f>(Table2[[#This Row],[Day High]]/Table2[[#This Row],[Close Price]])-1</f>
        <v>4.5121846206837235E-2</v>
      </c>
      <c r="AE690" s="1">
        <f>(Table2[[#This Row],[Close Price]]/Table2[[#This Row],[Current Week Low]])-1</f>
        <v>2.8497409326424528E-3</v>
      </c>
      <c r="AF690" s="1">
        <f>(Table2[[#This Row],[Current Week High]]/Table2[[#This Row],[Close Price]])-1</f>
        <v>8.2235425815895935E-2</v>
      </c>
      <c r="AG690" s="1">
        <f>(Table2[[#This Row],[Close Price]]/Table2[[#This Row],[Current Month Low]])-1</f>
        <v>2.8497409326424528E-3</v>
      </c>
      <c r="AH690" s="1">
        <f>(Table2[[#This Row],[Current Month High]]/Table2[[#This Row],[Close Price]])-1</f>
        <v>8.2235425815895935E-2</v>
      </c>
      <c r="AI690">
        <v>40.084388185653999</v>
      </c>
      <c r="AJ690">
        <v>4.8672566371681301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-0.09</v>
      </c>
      <c r="AM690" t="s">
        <v>3216</v>
      </c>
      <c r="AN690">
        <v>-10.95</v>
      </c>
      <c r="AO690" t="s">
        <v>3216</v>
      </c>
      <c r="AP690">
        <v>-3.1118564835618999E-2</v>
      </c>
      <c r="AQ690">
        <f>(Table2[[#This Row],[Sharpe Ratio]]-AVERAGE(Table2[Sharpe Ratio]))/_xlfn.STDEV.P(Table2[Sharpe Ratio])</f>
        <v>-1.0904181633804642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680</v>
      </c>
      <c r="AT690">
        <f>_xlfn.RANK.AVG(Table2[[#This Row],[6M Return vs Nifty Z-Score]],Table2[6M Return vs Nifty Z-Score])</f>
        <v>586</v>
      </c>
      <c r="AU690">
        <f>_xlfn.RANK.AVG(Table2[[#This Row],[Sharpe Ratio Z-Score]],Table2[Sharpe Ratio Z-Score])</f>
        <v>634</v>
      </c>
      <c r="AV690">
        <f>(Table2[[#This Row],[Rank 1Y]]+Table2[[#This Row],[Rank 6M]]+Table2[[#This Row],[Rank Sharpe]])/3</f>
        <v>633.33333333333337</v>
      </c>
    </row>
    <row r="691" spans="1:48" x14ac:dyDescent="0.3">
      <c r="A691" t="s">
        <v>1801</v>
      </c>
      <c r="B691" t="s">
        <v>1802</v>
      </c>
      <c r="C691" t="s">
        <v>3162</v>
      </c>
      <c r="D691" t="s">
        <v>206</v>
      </c>
      <c r="E691">
        <v>4412.8676354849904</v>
      </c>
      <c r="F691">
        <v>110.61</v>
      </c>
      <c r="G691">
        <v>-26.225118938903702</v>
      </c>
      <c r="H691">
        <f>(Table2[[#This Row],[1Y Return vs Nifty]]-AVERAGE(Table2[1Y Return vs Nifty]))/_xlfn.STDEV.P(Table2[1Y Return vs Nifty])</f>
        <v>-0.85938305284017813</v>
      </c>
      <c r="I691">
        <v>3.74613958910833</v>
      </c>
      <c r="J691">
        <f>(Table2[[#This Row],[1M Return vs Nifty]]-AVERAGE(Table2[1M Return vs Nifty]))/_xlfn.STDEV.P(Table2[1M Return vs Nifty])</f>
        <v>-0.12723409234451447</v>
      </c>
      <c r="K691">
        <v>-26.2512822041055</v>
      </c>
      <c r="L691">
        <f>(Table2[[#This Row],[6M Return vs Nifty]]-AVERAGE(Table2[6M Return vs Nifty]))/_xlfn.STDEV.P(Table2[6M Return vs Nifty])</f>
        <v>-1.0881504899239824</v>
      </c>
      <c r="M691">
        <v>-1.44983011113395</v>
      </c>
      <c r="N691">
        <f>(Table2[[#This Row],[1W Return vs Nifty]]-AVERAGE(Table2[1W Return vs Nifty]))/_xlfn.STDEV.P(Table2[1W Return vs Nifty])</f>
        <v>-0.58381397246171918</v>
      </c>
      <c r="O691">
        <v>112.64</v>
      </c>
      <c r="P691">
        <v>117.036419266381</v>
      </c>
      <c r="Q691">
        <v>121.425475468974</v>
      </c>
      <c r="R691">
        <v>45.450577251847001</v>
      </c>
      <c r="S691" s="1">
        <f>(Table2[[#This Row],[Close Price]]-Table2[[#This Row],[20D EMA]])/Table2[[#This Row],[20D EMA]]</f>
        <v>-1.8022017045454555E-2</v>
      </c>
      <c r="T691" s="1">
        <f>(Table2[[#This Row],[Close Price]]-Table2[[#This Row],[50D EMA]])/Table2[[#This Row],[50D EMA]]</f>
        <v>-5.4909568377635831E-2</v>
      </c>
      <c r="U691" s="1">
        <f>(Table2[[#This Row],[Close Price]]-Table2[[#This Row],[200D EMA]])/Table2[[#This Row],[200D EMA]]</f>
        <v>-8.9070892472951552E-2</v>
      </c>
      <c r="V691">
        <v>0.45493024538645499</v>
      </c>
      <c r="W691">
        <v>109.92</v>
      </c>
      <c r="X691">
        <v>112.3</v>
      </c>
      <c r="Y691">
        <v>108.61</v>
      </c>
      <c r="Z691">
        <v>113.98</v>
      </c>
      <c r="AA691">
        <v>108.61</v>
      </c>
      <c r="AB691">
        <v>114.4</v>
      </c>
      <c r="AC691" s="1">
        <f>(Table2[[#This Row],[Close Price]]/Table2[[#This Row],[Day Low]])-1</f>
        <v>6.27729257641918E-3</v>
      </c>
      <c r="AD691" s="1">
        <f>(Table2[[#This Row],[Day High]]/Table2[[#This Row],[Close Price]])-1</f>
        <v>1.5278907874514136E-2</v>
      </c>
      <c r="AE691" s="1">
        <f>(Table2[[#This Row],[Close Price]]/Table2[[#This Row],[Current Week Low]])-1</f>
        <v>1.8414510634379821E-2</v>
      </c>
      <c r="AF691" s="1">
        <f>(Table2[[#This Row],[Current Week High]]/Table2[[#This Row],[Close Price]])-1</f>
        <v>3.0467408010125707E-2</v>
      </c>
      <c r="AG691" s="1">
        <f>(Table2[[#This Row],[Close Price]]/Table2[[#This Row],[Current Month Low]])-1</f>
        <v>1.8414510634379821E-2</v>
      </c>
      <c r="AH691" s="1">
        <f>(Table2[[#This Row],[Current Month High]]/Table2[[#This Row],[Close Price]])-1</f>
        <v>3.4264533044028544E-2</v>
      </c>
      <c r="AI691">
        <v>35.304222041406703</v>
      </c>
      <c r="AJ691">
        <v>5.64469914040113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-0.06</v>
      </c>
      <c r="AM691" t="s">
        <v>3216</v>
      </c>
      <c r="AN691">
        <v>-1.33</v>
      </c>
      <c r="AO691" t="s">
        <v>3216</v>
      </c>
      <c r="AP691">
        <v>-1.3456166289672999E-2</v>
      </c>
      <c r="AQ691">
        <f>(Table2[[#This Row],[Sharpe Ratio]]-AVERAGE(Table2[Sharpe Ratio]))/_xlfn.STDEV.P(Table2[Sharpe Ratio])</f>
        <v>-0.87949777321775047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623</v>
      </c>
      <c r="AT691">
        <f>_xlfn.RANK.AVG(Table2[[#This Row],[6M Return vs Nifty Z-Score]],Table2[6M Return vs Nifty Z-Score])</f>
        <v>685</v>
      </c>
      <c r="AU691">
        <f>_xlfn.RANK.AVG(Table2[[#This Row],[Sharpe Ratio Z-Score]],Table2[Sharpe Ratio Z-Score])</f>
        <v>597</v>
      </c>
      <c r="AV691">
        <f>(Table2[[#This Row],[Rank 1Y]]+Table2[[#This Row],[Rank 6M]]+Table2[[#This Row],[Rank Sharpe]])/3</f>
        <v>635</v>
      </c>
    </row>
    <row r="692" spans="1:48" x14ac:dyDescent="0.3">
      <c r="A692" t="s">
        <v>466</v>
      </c>
      <c r="B692" t="s">
        <v>467</v>
      </c>
      <c r="C692" t="s">
        <v>3165</v>
      </c>
      <c r="D692" t="s">
        <v>468</v>
      </c>
      <c r="E692">
        <v>48053.379965759901</v>
      </c>
      <c r="F692">
        <v>1788.8</v>
      </c>
      <c r="G692">
        <v>-29.551272626439101</v>
      </c>
      <c r="H692">
        <f>(Table2[[#This Row],[1Y Return vs Nifty]]-AVERAGE(Table2[1Y Return vs Nifty]))/_xlfn.STDEV.P(Table2[1Y Return vs Nifty])</f>
        <v>-0.92005436031382182</v>
      </c>
      <c r="I692">
        <v>-1.85959254024059</v>
      </c>
      <c r="J692">
        <f>(Table2[[#This Row],[1M Return vs Nifty]]-AVERAGE(Table2[1M Return vs Nifty]))/_xlfn.STDEV.P(Table2[1M Return vs Nifty])</f>
        <v>-0.67192700638888747</v>
      </c>
      <c r="K692">
        <v>-22.656512484702599</v>
      </c>
      <c r="L692">
        <f>(Table2[[#This Row],[6M Return vs Nifty]]-AVERAGE(Table2[6M Return vs Nifty]))/_xlfn.STDEV.P(Table2[6M Return vs Nifty])</f>
        <v>-0.96987169328723699</v>
      </c>
      <c r="M692">
        <v>1.2833050355709801</v>
      </c>
      <c r="N692">
        <f>(Table2[[#This Row],[1W Return vs Nifty]]-AVERAGE(Table2[1W Return vs Nifty]))/_xlfn.STDEV.P(Table2[1W Return vs Nifty])</f>
        <v>0.11905811021457538</v>
      </c>
      <c r="O692">
        <v>1811.88</v>
      </c>
      <c r="P692">
        <v>1882.32375814118</v>
      </c>
      <c r="Q692">
        <v>1977.44956233885</v>
      </c>
      <c r="R692">
        <v>46.479582067844099</v>
      </c>
      <c r="S692" s="1">
        <f>(Table2[[#This Row],[Close Price]]-Table2[[#This Row],[20D EMA]])/Table2[[#This Row],[20D EMA]]</f>
        <v>-1.2738150429388344E-2</v>
      </c>
      <c r="T692" s="1">
        <f>(Table2[[#This Row],[Close Price]]-Table2[[#This Row],[50D EMA]])/Table2[[#This Row],[50D EMA]]</f>
        <v>-4.9685266807414662E-2</v>
      </c>
      <c r="U692" s="1">
        <f>(Table2[[#This Row],[Close Price]]-Table2[[#This Row],[200D EMA]])/Table2[[#This Row],[200D EMA]]</f>
        <v>-9.5400442029845114E-2</v>
      </c>
      <c r="V692">
        <v>1.1054175790091001</v>
      </c>
      <c r="W692">
        <v>1745</v>
      </c>
      <c r="X692">
        <v>1797.9</v>
      </c>
      <c r="Y692">
        <v>1729</v>
      </c>
      <c r="Z692">
        <v>1817.95</v>
      </c>
      <c r="AA692">
        <v>1729</v>
      </c>
      <c r="AB692">
        <v>1817.95</v>
      </c>
      <c r="AC692" s="1">
        <f>(Table2[[#This Row],[Close Price]]/Table2[[#This Row],[Day Low]])-1</f>
        <v>2.5100286532951266E-2</v>
      </c>
      <c r="AD692" s="1">
        <f>(Table2[[#This Row],[Day High]]/Table2[[#This Row],[Close Price]])-1</f>
        <v>5.087209302325757E-3</v>
      </c>
      <c r="AE692" s="1">
        <f>(Table2[[#This Row],[Close Price]]/Table2[[#This Row],[Current Week Low]])-1</f>
        <v>3.458646616541361E-2</v>
      </c>
      <c r="AF692" s="1">
        <f>(Table2[[#This Row],[Current Week High]]/Table2[[#This Row],[Close Price]])-1</f>
        <v>1.6295840787119875E-2</v>
      </c>
      <c r="AG692" s="1">
        <f>(Table2[[#This Row],[Close Price]]/Table2[[#This Row],[Current Month Low]])-1</f>
        <v>3.458646616541361E-2</v>
      </c>
      <c r="AH692" s="1">
        <f>(Table2[[#This Row],[Current Month High]]/Table2[[#This Row],[Close Price]])-1</f>
        <v>1.6295840787119875E-2</v>
      </c>
      <c r="AI692">
        <v>37.186940966010702</v>
      </c>
      <c r="AJ692">
        <v>3.4586466165413601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-0.04</v>
      </c>
      <c r="AM692" t="s">
        <v>3216</v>
      </c>
      <c r="AN692">
        <v>-0.24</v>
      </c>
      <c r="AO692" t="s">
        <v>3216</v>
      </c>
      <c r="AP692">
        <v>-1.76323655318E-2</v>
      </c>
      <c r="AQ692">
        <f>(Table2[[#This Row],[Sharpe Ratio]]-AVERAGE(Table2[Sharpe Ratio]))/_xlfn.STDEV.P(Table2[Sharpe Ratio])</f>
        <v>-0.92936900510368448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638</v>
      </c>
      <c r="AT692">
        <f>_xlfn.RANK.AVG(Table2[[#This Row],[6M Return vs Nifty Z-Score]],Table2[6M Return vs Nifty Z-Score])</f>
        <v>662</v>
      </c>
      <c r="AU692">
        <f>_xlfn.RANK.AVG(Table2[[#This Row],[Sharpe Ratio Z-Score]],Table2[Sharpe Ratio Z-Score])</f>
        <v>607</v>
      </c>
      <c r="AV692">
        <f>(Table2[[#This Row],[Rank 1Y]]+Table2[[#This Row],[Rank 6M]]+Table2[[#This Row],[Rank Sharpe]])/3</f>
        <v>635.66666666666663</v>
      </c>
    </row>
    <row r="693" spans="1:48" x14ac:dyDescent="0.3">
      <c r="A693" t="s">
        <v>1506</v>
      </c>
      <c r="B693" t="s">
        <v>1507</v>
      </c>
      <c r="C693" t="s">
        <v>3170</v>
      </c>
      <c r="D693" t="s">
        <v>477</v>
      </c>
      <c r="E693">
        <v>6720.2914099999998</v>
      </c>
      <c r="F693">
        <v>2074.1</v>
      </c>
      <c r="G693">
        <v>-23.729338424355198</v>
      </c>
      <c r="H693">
        <f>(Table2[[#This Row],[1Y Return vs Nifty]]-AVERAGE(Table2[1Y Return vs Nifty]))/_xlfn.STDEV.P(Table2[1Y Return vs Nifty])</f>
        <v>-0.81385831730184499</v>
      </c>
      <c r="I693">
        <v>1.8522905159676</v>
      </c>
      <c r="J693">
        <f>(Table2[[#This Row],[1M Return vs Nifty]]-AVERAGE(Table2[1M Return vs Nifty]))/_xlfn.STDEV.P(Table2[1M Return vs Nifty])</f>
        <v>-0.31125397531546029</v>
      </c>
      <c r="K693">
        <v>-17.975784315114399</v>
      </c>
      <c r="L693">
        <f>(Table2[[#This Row],[6M Return vs Nifty]]-AVERAGE(Table2[6M Return vs Nifty]))/_xlfn.STDEV.P(Table2[6M Return vs Nifty])</f>
        <v>-0.81586157901082967</v>
      </c>
      <c r="M693">
        <v>-0.82852009864064502</v>
      </c>
      <c r="N693">
        <f>(Table2[[#This Row],[1W Return vs Nifty]]-AVERAGE(Table2[1W Return vs Nifty]))/_xlfn.STDEV.P(Table2[1W Return vs Nifty])</f>
        <v>-0.42403355948240073</v>
      </c>
      <c r="O693">
        <v>2130.64</v>
      </c>
      <c r="P693">
        <v>2182.1195367843402</v>
      </c>
      <c r="Q693">
        <v>2236.3864951084201</v>
      </c>
      <c r="R693">
        <v>37.821043996498297</v>
      </c>
      <c r="S693" s="1">
        <f>(Table2[[#This Row],[Close Price]]-Table2[[#This Row],[20D EMA]])/Table2[[#This Row],[20D EMA]]</f>
        <v>-2.6536627492208899E-2</v>
      </c>
      <c r="T693" s="1">
        <f>(Table2[[#This Row],[Close Price]]-Table2[[#This Row],[50D EMA]])/Table2[[#This Row],[50D EMA]]</f>
        <v>-4.9502117076281833E-2</v>
      </c>
      <c r="U693" s="1">
        <f>(Table2[[#This Row],[Close Price]]-Table2[[#This Row],[200D EMA]])/Table2[[#This Row],[200D EMA]]</f>
        <v>-7.256639022967834E-2</v>
      </c>
      <c r="V693">
        <v>0.53249533357530399</v>
      </c>
      <c r="W693">
        <v>2061.5</v>
      </c>
      <c r="X693">
        <v>2132.4</v>
      </c>
      <c r="Y693">
        <v>2061.5</v>
      </c>
      <c r="Z693">
        <v>2169</v>
      </c>
      <c r="AA693">
        <v>2061.5</v>
      </c>
      <c r="AB693">
        <v>2169</v>
      </c>
      <c r="AC693" s="1">
        <f>(Table2[[#This Row],[Close Price]]/Table2[[#This Row],[Day Low]])-1</f>
        <v>6.1120543293717855E-3</v>
      </c>
      <c r="AD693" s="1">
        <f>(Table2[[#This Row],[Day High]]/Table2[[#This Row],[Close Price]])-1</f>
        <v>2.8108577214213559E-2</v>
      </c>
      <c r="AE693" s="1">
        <f>(Table2[[#This Row],[Close Price]]/Table2[[#This Row],[Current Week Low]])-1</f>
        <v>6.1120543293717855E-3</v>
      </c>
      <c r="AF693" s="1">
        <f>(Table2[[#This Row],[Current Week High]]/Table2[[#This Row],[Close Price]])-1</f>
        <v>4.5754785208041993E-2</v>
      </c>
      <c r="AG693" s="1">
        <f>(Table2[[#This Row],[Close Price]]/Table2[[#This Row],[Current Month Low]])-1</f>
        <v>6.1120543293717855E-3</v>
      </c>
      <c r="AH693" s="1">
        <f>(Table2[[#This Row],[Current Month High]]/Table2[[#This Row],[Close Price]])-1</f>
        <v>4.5754785208041993E-2</v>
      </c>
      <c r="AI693">
        <v>31.8644231232823</v>
      </c>
      <c r="AJ693">
        <v>5.8214285714285703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0.02</v>
      </c>
      <c r="AM693" t="s">
        <v>3215</v>
      </c>
      <c r="AN693">
        <v>-0.17</v>
      </c>
      <c r="AO693" t="s">
        <v>3216</v>
      </c>
      <c r="AP693">
        <v>-6.5144832910725994E-2</v>
      </c>
      <c r="AQ693">
        <f>(Table2[[#This Row],[Sharpe Ratio]]-AVERAGE(Table2[Sharpe Ratio]))/_xlfn.STDEV.P(Table2[Sharpe Ratio])</f>
        <v>-1.4967522023001067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606</v>
      </c>
      <c r="AT693">
        <f>_xlfn.RANK.AVG(Table2[[#This Row],[6M Return vs Nifty Z-Score]],Table2[6M Return vs Nifty Z-Score])</f>
        <v>611</v>
      </c>
      <c r="AU693">
        <f>_xlfn.RANK.AVG(Table2[[#This Row],[Sharpe Ratio Z-Score]],Table2[Sharpe Ratio Z-Score])</f>
        <v>690</v>
      </c>
      <c r="AV693">
        <f>(Table2[[#This Row],[Rank 1Y]]+Table2[[#This Row],[Rank 6M]]+Table2[[#This Row],[Rank Sharpe]])/3</f>
        <v>635.66666666666663</v>
      </c>
    </row>
    <row r="694" spans="1:48" x14ac:dyDescent="0.3">
      <c r="A694" t="s">
        <v>1373</v>
      </c>
      <c r="B694" t="s">
        <v>1374</v>
      </c>
      <c r="C694" t="s">
        <v>3168</v>
      </c>
      <c r="D694" t="s">
        <v>128</v>
      </c>
      <c r="E694">
        <v>8123.9060760000002</v>
      </c>
      <c r="F694">
        <v>680</v>
      </c>
      <c r="G694">
        <v>-39.429884222328198</v>
      </c>
      <c r="H694">
        <f>(Table2[[#This Row],[1Y Return vs Nifty]]-AVERAGE(Table2[1Y Return vs Nifty]))/_xlfn.STDEV.P(Table2[1Y Return vs Nifty])</f>
        <v>-1.1002469604912934</v>
      </c>
      <c r="I694">
        <v>9.3751408652539894</v>
      </c>
      <c r="J694">
        <f>(Table2[[#This Row],[1M Return vs Nifty]]-AVERAGE(Table2[1M Return vs Nifty]))/_xlfn.STDEV.P(Table2[1M Return vs Nifty])</f>
        <v>0.41971981795932739</v>
      </c>
      <c r="K694">
        <v>-10.179966187784199</v>
      </c>
      <c r="L694">
        <f>(Table2[[#This Row],[6M Return vs Nifty]]-AVERAGE(Table2[6M Return vs Nifty]))/_xlfn.STDEV.P(Table2[6M Return vs Nifty])</f>
        <v>-0.55935558311279387</v>
      </c>
      <c r="M694">
        <v>1.86271567641183</v>
      </c>
      <c r="N694">
        <f>(Table2[[#This Row],[1W Return vs Nifty]]-AVERAGE(Table2[1W Return vs Nifty]))/_xlfn.STDEV.P(Table2[1W Return vs Nifty])</f>
        <v>0.26806338876569186</v>
      </c>
      <c r="O694">
        <v>669.39</v>
      </c>
      <c r="P694">
        <v>671.60114762915498</v>
      </c>
      <c r="Q694">
        <v>691.71809654557296</v>
      </c>
      <c r="R694">
        <v>58.397287327192402</v>
      </c>
      <c r="S694" s="1">
        <f>(Table2[[#This Row],[Close Price]]-Table2[[#This Row],[20D EMA]])/Table2[[#This Row],[20D EMA]]</f>
        <v>1.5850251721716807E-2</v>
      </c>
      <c r="T694" s="1">
        <f>(Table2[[#This Row],[Close Price]]-Table2[[#This Row],[50D EMA]])/Table2[[#This Row],[50D EMA]]</f>
        <v>1.2505714739312361E-2</v>
      </c>
      <c r="U694" s="1">
        <f>(Table2[[#This Row],[Close Price]]-Table2[[#This Row],[200D EMA]])/Table2[[#This Row],[200D EMA]]</f>
        <v>-1.6940566690524527E-2</v>
      </c>
      <c r="V694">
        <v>0.24548830101233701</v>
      </c>
      <c r="W694">
        <v>674.05</v>
      </c>
      <c r="X694">
        <v>685.95</v>
      </c>
      <c r="Y694">
        <v>651</v>
      </c>
      <c r="Z694">
        <v>685.95</v>
      </c>
      <c r="AA694">
        <v>651</v>
      </c>
      <c r="AB694">
        <v>685.95</v>
      </c>
      <c r="AC694" s="1">
        <f>(Table2[[#This Row],[Close Price]]/Table2[[#This Row],[Day Low]])-1</f>
        <v>8.8272383354350836E-3</v>
      </c>
      <c r="AD694" s="1">
        <f>(Table2[[#This Row],[Day High]]/Table2[[#This Row],[Close Price]])-1</f>
        <v>8.7500000000000355E-3</v>
      </c>
      <c r="AE694" s="1">
        <f>(Table2[[#This Row],[Close Price]]/Table2[[#This Row],[Current Week Low]])-1</f>
        <v>4.4546850998463894E-2</v>
      </c>
      <c r="AF694" s="1">
        <f>(Table2[[#This Row],[Current Week High]]/Table2[[#This Row],[Close Price]])-1</f>
        <v>8.7500000000000355E-3</v>
      </c>
      <c r="AG694" s="1">
        <f>(Table2[[#This Row],[Close Price]]/Table2[[#This Row],[Current Month Low]])-1</f>
        <v>4.4546850998463894E-2</v>
      </c>
      <c r="AH694" s="1">
        <f>(Table2[[#This Row],[Current Month High]]/Table2[[#This Row],[Close Price]])-1</f>
        <v>8.7500000000000355E-3</v>
      </c>
      <c r="AI694">
        <v>24.852941176470502</v>
      </c>
      <c r="AJ694">
        <v>13.5983962579351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7.0000000000000007E-2</v>
      </c>
      <c r="AM694" t="s">
        <v>3215</v>
      </c>
      <c r="AN694">
        <v>0.05</v>
      </c>
      <c r="AO694" t="s">
        <v>3215</v>
      </c>
      <c r="AP694">
        <v>-9.1594347920393004E-2</v>
      </c>
      <c r="AQ694">
        <f>(Table2[[#This Row],[Sharpe Ratio]]-AVERAGE(Table2[Sharpe Ratio]))/_xlfn.STDEV.P(Table2[Sharpe Ratio])</f>
        <v>-1.8126063605528082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686</v>
      </c>
      <c r="AT694">
        <f>_xlfn.RANK.AVG(Table2[[#This Row],[6M Return vs Nifty Z-Score]],Table2[6M Return vs Nifty Z-Score])</f>
        <v>516</v>
      </c>
      <c r="AU694">
        <f>_xlfn.RANK.AVG(Table2[[#This Row],[Sharpe Ratio Z-Score]],Table2[Sharpe Ratio Z-Score])</f>
        <v>711</v>
      </c>
      <c r="AV694">
        <f>(Table2[[#This Row],[Rank 1Y]]+Table2[[#This Row],[Rank 6M]]+Table2[[#This Row],[Rank Sharpe]])/3</f>
        <v>637.66666666666663</v>
      </c>
    </row>
    <row r="695" spans="1:48" x14ac:dyDescent="0.3">
      <c r="A695" t="s">
        <v>2001</v>
      </c>
      <c r="B695" t="s">
        <v>2002</v>
      </c>
      <c r="C695" t="s">
        <v>3156</v>
      </c>
      <c r="D695" t="s">
        <v>2003</v>
      </c>
      <c r="E695">
        <v>3389.2028699099901</v>
      </c>
      <c r="F695">
        <v>202.29</v>
      </c>
      <c r="G695">
        <v>-48.190763624374597</v>
      </c>
      <c r="H695">
        <f>(Table2[[#This Row],[1Y Return vs Nifty]]-AVERAGE(Table2[1Y Return vs Nifty]))/_xlfn.STDEV.P(Table2[1Y Return vs Nifty])</f>
        <v>-1.260051364579104</v>
      </c>
      <c r="I695">
        <v>-2.1054474694881802</v>
      </c>
      <c r="J695">
        <f>(Table2[[#This Row],[1M Return vs Nifty]]-AVERAGE(Table2[1M Return vs Nifty]))/_xlfn.STDEV.P(Table2[1M Return vs Nifty])</f>
        <v>-0.69581602476401216</v>
      </c>
      <c r="K695">
        <v>-22.632231400644301</v>
      </c>
      <c r="L695">
        <f>(Table2[[#This Row],[6M Return vs Nifty]]-AVERAGE(Table2[6M Return vs Nifty]))/_xlfn.STDEV.P(Table2[6M Return vs Nifty])</f>
        <v>-0.96907277218028809</v>
      </c>
      <c r="M695">
        <v>0.57958754198840101</v>
      </c>
      <c r="N695">
        <f>(Table2[[#This Row],[1W Return vs Nifty]]-AVERAGE(Table2[1W Return vs Nifty]))/_xlfn.STDEV.P(Table2[1W Return vs Nifty])</f>
        <v>-6.1914784933492097E-2</v>
      </c>
      <c r="O695">
        <v>209.31</v>
      </c>
      <c r="P695">
        <v>217.238839232098</v>
      </c>
      <c r="Q695">
        <v>227.74544864651099</v>
      </c>
      <c r="R695">
        <v>39.213327828559798</v>
      </c>
      <c r="S695" s="1">
        <f>(Table2[[#This Row],[Close Price]]-Table2[[#This Row],[20D EMA]])/Table2[[#This Row],[20D EMA]]</f>
        <v>-3.3538770245091061E-2</v>
      </c>
      <c r="T695" s="1">
        <f>(Table2[[#This Row],[Close Price]]-Table2[[#This Row],[50D EMA]])/Table2[[#This Row],[50D EMA]]</f>
        <v>-6.881292168996847E-2</v>
      </c>
      <c r="U695" s="1">
        <f>(Table2[[#This Row],[Close Price]]-Table2[[#This Row],[200D EMA]])/Table2[[#This Row],[200D EMA]]</f>
        <v>-0.11177149224185373</v>
      </c>
      <c r="V695">
        <v>0.76480656197461705</v>
      </c>
      <c r="W695">
        <v>201.6</v>
      </c>
      <c r="X695">
        <v>206.99</v>
      </c>
      <c r="Y695">
        <v>201.5</v>
      </c>
      <c r="Z695">
        <v>215</v>
      </c>
      <c r="AA695">
        <v>201.5</v>
      </c>
      <c r="AB695">
        <v>215</v>
      </c>
      <c r="AC695" s="1">
        <f>(Table2[[#This Row],[Close Price]]/Table2[[#This Row],[Day Low]])-1</f>
        <v>3.4226190476189799E-3</v>
      </c>
      <c r="AD695" s="1">
        <f>(Table2[[#This Row],[Day High]]/Table2[[#This Row],[Close Price]])-1</f>
        <v>2.3233971031687339E-2</v>
      </c>
      <c r="AE695" s="1">
        <f>(Table2[[#This Row],[Close Price]]/Table2[[#This Row],[Current Week Low]])-1</f>
        <v>3.9205955334986609E-3</v>
      </c>
      <c r="AF695" s="1">
        <f>(Table2[[#This Row],[Current Week High]]/Table2[[#This Row],[Close Price]])-1</f>
        <v>6.2830589747392418E-2</v>
      </c>
      <c r="AG695" s="1">
        <f>(Table2[[#This Row],[Close Price]]/Table2[[#This Row],[Current Month Low]])-1</f>
        <v>3.9205955334986609E-3</v>
      </c>
      <c r="AH695" s="1">
        <f>(Table2[[#This Row],[Current Month High]]/Table2[[#This Row],[Close Price]])-1</f>
        <v>6.2830589747392418E-2</v>
      </c>
      <c r="AI695">
        <v>38.909486380938198</v>
      </c>
      <c r="AJ695">
        <v>2.8942014242115901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-0.13</v>
      </c>
      <c r="AM695" t="s">
        <v>3216</v>
      </c>
      <c r="AN695">
        <v>-0.87</v>
      </c>
      <c r="AO695" t="s">
        <v>3216</v>
      </c>
      <c r="AQ695">
        <f>(Table2[[#This Row],[Sharpe Ratio]]-AVERAGE(Table2[Sharpe Ratio]))/_xlfn.STDEV.P(Table2[Sharpe Ratio])</f>
        <v>-0.71880726243977788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711</v>
      </c>
      <c r="AT695">
        <f>_xlfn.RANK.AVG(Table2[[#This Row],[6M Return vs Nifty Z-Score]],Table2[6M Return vs Nifty Z-Score])</f>
        <v>661</v>
      </c>
      <c r="AU695">
        <f>_xlfn.RANK.AVG(Table2[[#This Row],[Sharpe Ratio Z-Score]],Table2[Sharpe Ratio Z-Score])</f>
        <v>541.5</v>
      </c>
      <c r="AV695">
        <f>(Table2[[#This Row],[Rank 1Y]]+Table2[[#This Row],[Rank 6M]]+Table2[[#This Row],[Rank Sharpe]])/3</f>
        <v>637.83333333333337</v>
      </c>
    </row>
    <row r="696" spans="1:48" x14ac:dyDescent="0.3">
      <c r="A696" t="s">
        <v>640</v>
      </c>
      <c r="B696" t="s">
        <v>641</v>
      </c>
      <c r="C696" t="s">
        <v>3156</v>
      </c>
      <c r="D696" t="s">
        <v>24</v>
      </c>
      <c r="E696">
        <v>28623.738502600001</v>
      </c>
      <c r="F696">
        <v>177.68</v>
      </c>
      <c r="G696">
        <v>-42.486037171228901</v>
      </c>
      <c r="H696">
        <f>(Table2[[#This Row],[1Y Return vs Nifty]]-AVERAGE(Table2[1Y Return vs Nifty]))/_xlfn.STDEV.P(Table2[1Y Return vs Nifty])</f>
        <v>-1.1559932706946052</v>
      </c>
      <c r="I696">
        <v>1.9111697043827101</v>
      </c>
      <c r="J696">
        <f>(Table2[[#This Row],[1M Return vs Nifty]]-AVERAGE(Table2[1M Return vs Nifty]))/_xlfn.STDEV.P(Table2[1M Return vs Nifty])</f>
        <v>-0.30553285343978498</v>
      </c>
      <c r="K696">
        <v>-9.7288875053677195</v>
      </c>
      <c r="L696">
        <f>(Table2[[#This Row],[6M Return vs Nifty]]-AVERAGE(Table2[6M Return vs Nifty]))/_xlfn.STDEV.P(Table2[6M Return vs Nifty])</f>
        <v>-0.54451373011266013</v>
      </c>
      <c r="M696">
        <v>-0.73840749004513895</v>
      </c>
      <c r="N696">
        <f>(Table2[[#This Row],[1W Return vs Nifty]]-AVERAGE(Table2[1W Return vs Nifty]))/_xlfn.STDEV.P(Table2[1W Return vs Nifty])</f>
        <v>-0.40085957302392761</v>
      </c>
      <c r="O696">
        <v>183.78</v>
      </c>
      <c r="P696">
        <v>190.00776036647801</v>
      </c>
      <c r="Q696">
        <v>200.09434790324701</v>
      </c>
      <c r="R696">
        <v>41.735618595548601</v>
      </c>
      <c r="S696" s="1">
        <f>(Table2[[#This Row],[Close Price]]-Table2[[#This Row],[20D EMA]])/Table2[[#This Row],[20D EMA]]</f>
        <v>-3.3191859832408285E-2</v>
      </c>
      <c r="T696" s="1">
        <f>(Table2[[#This Row],[Close Price]]-Table2[[#This Row],[50D EMA]])/Table2[[#This Row],[50D EMA]]</f>
        <v>-6.4880299324094975E-2</v>
      </c>
      <c r="U696" s="1">
        <f>(Table2[[#This Row],[Close Price]]-Table2[[#This Row],[200D EMA]])/Table2[[#This Row],[200D EMA]]</f>
        <v>-0.11201889577653222</v>
      </c>
      <c r="V696">
        <v>0.78039279608018297</v>
      </c>
      <c r="W696">
        <v>176.5</v>
      </c>
      <c r="X696">
        <v>181.69</v>
      </c>
      <c r="Y696">
        <v>176.5</v>
      </c>
      <c r="Z696">
        <v>185.29</v>
      </c>
      <c r="AA696">
        <v>176.5</v>
      </c>
      <c r="AB696">
        <v>185.29</v>
      </c>
      <c r="AC696" s="1">
        <f>(Table2[[#This Row],[Close Price]]/Table2[[#This Row],[Day Low]])-1</f>
        <v>6.685552407932116E-3</v>
      </c>
      <c r="AD696" s="1">
        <f>(Table2[[#This Row],[Day High]]/Table2[[#This Row],[Close Price]])-1</f>
        <v>2.256866276452052E-2</v>
      </c>
      <c r="AE696" s="1">
        <f>(Table2[[#This Row],[Close Price]]/Table2[[#This Row],[Current Week Low]])-1</f>
        <v>6.685552407932116E-3</v>
      </c>
      <c r="AF696" s="1">
        <f>(Table2[[#This Row],[Current Week High]]/Table2[[#This Row],[Close Price]])-1</f>
        <v>4.2829806393516412E-2</v>
      </c>
      <c r="AG696" s="1">
        <f>(Table2[[#This Row],[Close Price]]/Table2[[#This Row],[Current Month Low]])-1</f>
        <v>6.685552407932116E-3</v>
      </c>
      <c r="AH696" s="1">
        <f>(Table2[[#This Row],[Current Month High]]/Table2[[#This Row],[Close Price]])-1</f>
        <v>4.2829806393516412E-2</v>
      </c>
      <c r="AI696">
        <v>48.075191355245302</v>
      </c>
      <c r="AJ696">
        <v>6.2044231918708803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-0.14000000000000001</v>
      </c>
      <c r="AM696" t="s">
        <v>3216</v>
      </c>
      <c r="AN696">
        <v>-2.5299999999999998</v>
      </c>
      <c r="AO696" t="s">
        <v>3216</v>
      </c>
      <c r="AP696">
        <v>-9.3328270211349998E-2</v>
      </c>
      <c r="AQ696">
        <f>(Table2[[#This Row],[Sharpe Ratio]]-AVERAGE(Table2[Sharpe Ratio]))/_xlfn.STDEV.P(Table2[Sharpe Ratio])</f>
        <v>-1.8333124704941686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695</v>
      </c>
      <c r="AT696">
        <f>_xlfn.RANK.AVG(Table2[[#This Row],[6M Return vs Nifty Z-Score]],Table2[6M Return vs Nifty Z-Score])</f>
        <v>506</v>
      </c>
      <c r="AU696">
        <f>_xlfn.RANK.AVG(Table2[[#This Row],[Sharpe Ratio Z-Score]],Table2[Sharpe Ratio Z-Score])</f>
        <v>713</v>
      </c>
      <c r="AV696">
        <f>(Table2[[#This Row],[Rank 1Y]]+Table2[[#This Row],[Rank 6M]]+Table2[[#This Row],[Rank Sharpe]])/3</f>
        <v>638</v>
      </c>
    </row>
    <row r="697" spans="1:48" x14ac:dyDescent="0.3">
      <c r="A697" t="s">
        <v>1165</v>
      </c>
      <c r="B697" t="s">
        <v>1166</v>
      </c>
      <c r="C697" t="s">
        <v>3156</v>
      </c>
      <c r="D697" t="s">
        <v>569</v>
      </c>
      <c r="E697">
        <v>10465.980332405001</v>
      </c>
      <c r="F697">
        <v>143.46</v>
      </c>
      <c r="G697">
        <v>-30.735439518128</v>
      </c>
      <c r="H697">
        <f>(Table2[[#This Row],[1Y Return vs Nifty]]-AVERAGE(Table2[1Y Return vs Nifty]))/_xlfn.STDEV.P(Table2[1Y Return vs Nifty])</f>
        <v>-0.9416543705162973</v>
      </c>
      <c r="I697">
        <v>1.1990465098972101</v>
      </c>
      <c r="J697">
        <f>(Table2[[#This Row],[1M Return vs Nifty]]-AVERAGE(Table2[1M Return vs Nifty]))/_xlfn.STDEV.P(Table2[1M Return vs Nifty])</f>
        <v>-0.37472782191359011</v>
      </c>
      <c r="K697">
        <v>-19.087068728904399</v>
      </c>
      <c r="L697">
        <f>(Table2[[#This Row],[6M Return vs Nifty]]-AVERAGE(Table2[6M Return vs Nifty]))/_xlfn.STDEV.P(Table2[6M Return vs Nifty])</f>
        <v>-0.85242619745489645</v>
      </c>
      <c r="M697">
        <v>0.19604900974515599</v>
      </c>
      <c r="N697">
        <f>(Table2[[#This Row],[1W Return vs Nifty]]-AVERAGE(Table2[1W Return vs Nifty]))/_xlfn.STDEV.P(Table2[1W Return vs Nifty])</f>
        <v>-0.16054822692388285</v>
      </c>
      <c r="O697">
        <v>145.44</v>
      </c>
      <c r="P697">
        <v>151.55111056385999</v>
      </c>
      <c r="Q697">
        <v>160.232684940464</v>
      </c>
      <c r="R697">
        <v>47.617185015854297</v>
      </c>
      <c r="S697" s="1">
        <f>(Table2[[#This Row],[Close Price]]-Table2[[#This Row],[20D EMA]])/Table2[[#This Row],[20D EMA]]</f>
        <v>-1.3613861386138544E-2</v>
      </c>
      <c r="T697" s="1">
        <f>(Table2[[#This Row],[Close Price]]-Table2[[#This Row],[50D EMA]])/Table2[[#This Row],[50D EMA]]</f>
        <v>-5.3388659005904053E-2</v>
      </c>
      <c r="U697" s="1">
        <f>(Table2[[#This Row],[Close Price]]-Table2[[#This Row],[200D EMA]])/Table2[[#This Row],[200D EMA]]</f>
        <v>-0.10467705104421138</v>
      </c>
      <c r="V697">
        <v>0.569565078255451</v>
      </c>
      <c r="W697">
        <v>141.82</v>
      </c>
      <c r="X697">
        <v>145.31</v>
      </c>
      <c r="Y697">
        <v>139.78</v>
      </c>
      <c r="Z697">
        <v>149.97999999999999</v>
      </c>
      <c r="AA697">
        <v>139.78</v>
      </c>
      <c r="AB697">
        <v>149.97999999999999</v>
      </c>
      <c r="AC697" s="1">
        <f>(Table2[[#This Row],[Close Price]]/Table2[[#This Row],[Day Low]])-1</f>
        <v>1.1563954308278168E-2</v>
      </c>
      <c r="AD697" s="1">
        <f>(Table2[[#This Row],[Day High]]/Table2[[#This Row],[Close Price]])-1</f>
        <v>1.2895580649658456E-2</v>
      </c>
      <c r="AE697" s="1">
        <f>(Table2[[#This Row],[Close Price]]/Table2[[#This Row],[Current Week Low]])-1</f>
        <v>2.6327085419945773E-2</v>
      </c>
      <c r="AF697" s="1">
        <f>(Table2[[#This Row],[Current Week High]]/Table2[[#This Row],[Close Price]])-1</f>
        <v>4.5448208559877079E-2</v>
      </c>
      <c r="AG697" s="1">
        <f>(Table2[[#This Row],[Close Price]]/Table2[[#This Row],[Current Month Low]])-1</f>
        <v>2.6327085419945773E-2</v>
      </c>
      <c r="AH697" s="1">
        <f>(Table2[[#This Row],[Current Month High]]/Table2[[#This Row],[Close Price]])-1</f>
        <v>4.5448208559877079E-2</v>
      </c>
      <c r="AI697">
        <v>45.8924984505461</v>
      </c>
      <c r="AJ697">
        <v>9.4028826355525101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-0.21</v>
      </c>
      <c r="AM697" t="s">
        <v>3216</v>
      </c>
      <c r="AN697">
        <v>3.22</v>
      </c>
      <c r="AO697" t="s">
        <v>3215</v>
      </c>
      <c r="AP697">
        <v>-3.5005128083808998E-2</v>
      </c>
      <c r="AQ697">
        <f>(Table2[[#This Row],[Sharpe Ratio]]-AVERAGE(Table2[Sharpe Ratio]))/_xlfn.STDEV.P(Table2[Sharpe Ratio])</f>
        <v>-1.1368306273823285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645</v>
      </c>
      <c r="AT697">
        <f>_xlfn.RANK.AVG(Table2[[#This Row],[6M Return vs Nifty Z-Score]],Table2[6M Return vs Nifty Z-Score])</f>
        <v>625</v>
      </c>
      <c r="AU697">
        <f>_xlfn.RANK.AVG(Table2[[#This Row],[Sharpe Ratio Z-Score]],Table2[Sharpe Ratio Z-Score])</f>
        <v>644</v>
      </c>
      <c r="AV697">
        <f>(Table2[[#This Row],[Rank 1Y]]+Table2[[#This Row],[Rank 6M]]+Table2[[#This Row],[Rank Sharpe]])/3</f>
        <v>638</v>
      </c>
    </row>
    <row r="698" spans="1:48" x14ac:dyDescent="0.3">
      <c r="A698" t="s">
        <v>1966</v>
      </c>
      <c r="B698" t="s">
        <v>1967</v>
      </c>
      <c r="C698" t="s">
        <v>3158</v>
      </c>
      <c r="D698" t="s">
        <v>238</v>
      </c>
      <c r="E698">
        <v>3582.3422529049999</v>
      </c>
      <c r="F698">
        <v>424.45</v>
      </c>
      <c r="G698">
        <v>-36.464241166939701</v>
      </c>
      <c r="H698">
        <f>(Table2[[#This Row],[1Y Return vs Nifty]]-AVERAGE(Table2[1Y Return vs Nifty]))/_xlfn.STDEV.P(Table2[1Y Return vs Nifty])</f>
        <v>-1.0461516123584551</v>
      </c>
      <c r="I698">
        <v>0.63432038765467302</v>
      </c>
      <c r="J698">
        <f>(Table2[[#This Row],[1M Return vs Nifty]]-AVERAGE(Table2[1M Return vs Nifty]))/_xlfn.STDEV.P(Table2[1M Return vs Nifty])</f>
        <v>-0.4296006396051113</v>
      </c>
      <c r="K698">
        <v>-29.956720718119001</v>
      </c>
      <c r="L698">
        <f>(Table2[[#This Row],[6M Return vs Nifty]]-AVERAGE(Table2[6M Return vs Nifty]))/_xlfn.STDEV.P(Table2[6M Return vs Nifty])</f>
        <v>-1.2100706246361905</v>
      </c>
      <c r="M698">
        <v>4.32192506867076</v>
      </c>
      <c r="N698">
        <f>(Table2[[#This Row],[1W Return vs Nifty]]-AVERAGE(Table2[1W Return vs Nifty]))/_xlfn.STDEV.P(Table2[1W Return vs Nifty])</f>
        <v>0.90049081532673525</v>
      </c>
      <c r="O698">
        <v>429.31</v>
      </c>
      <c r="P698">
        <v>448.09255664560999</v>
      </c>
      <c r="Q698">
        <v>483.70433739231203</v>
      </c>
      <c r="R698">
        <v>47.605275430276102</v>
      </c>
      <c r="S698" s="1">
        <f>(Table2[[#This Row],[Close Price]]-Table2[[#This Row],[20D EMA]])/Table2[[#This Row],[20D EMA]]</f>
        <v>-1.1320491020474747E-2</v>
      </c>
      <c r="T698" s="1">
        <f>(Table2[[#This Row],[Close Price]]-Table2[[#This Row],[50D EMA]])/Table2[[#This Row],[50D EMA]]</f>
        <v>-5.2762663193061166E-2</v>
      </c>
      <c r="U698" s="1">
        <f>(Table2[[#This Row],[Close Price]]-Table2[[#This Row],[200D EMA]])/Table2[[#This Row],[200D EMA]]</f>
        <v>-0.12250114959017488</v>
      </c>
      <c r="V698">
        <v>0.70740231260498099</v>
      </c>
      <c r="W698">
        <v>422.6</v>
      </c>
      <c r="X698">
        <v>436.7</v>
      </c>
      <c r="Y698">
        <v>415.6</v>
      </c>
      <c r="Z698">
        <v>439</v>
      </c>
      <c r="AA698">
        <v>415.6</v>
      </c>
      <c r="AB698">
        <v>439</v>
      </c>
      <c r="AC698" s="1">
        <f>(Table2[[#This Row],[Close Price]]/Table2[[#This Row],[Day Low]])-1</f>
        <v>4.3776620918125619E-3</v>
      </c>
      <c r="AD698" s="1">
        <f>(Table2[[#This Row],[Day High]]/Table2[[#This Row],[Close Price]])-1</f>
        <v>2.8860878784309207E-2</v>
      </c>
      <c r="AE698" s="1">
        <f>(Table2[[#This Row],[Close Price]]/Table2[[#This Row],[Current Week Low]])-1</f>
        <v>2.1294513955726568E-2</v>
      </c>
      <c r="AF698" s="1">
        <f>(Table2[[#This Row],[Current Week High]]/Table2[[#This Row],[Close Price]])-1</f>
        <v>3.4279656025444805E-2</v>
      </c>
      <c r="AG698" s="1">
        <f>(Table2[[#This Row],[Close Price]]/Table2[[#This Row],[Current Month Low]])-1</f>
        <v>2.1294513955726568E-2</v>
      </c>
      <c r="AH698" s="1">
        <f>(Table2[[#This Row],[Current Month High]]/Table2[[#This Row],[Close Price]])-1</f>
        <v>3.4279656025444805E-2</v>
      </c>
      <c r="AI698">
        <v>64.683708328424999</v>
      </c>
      <c r="AJ698">
        <v>4.8672019765287198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-0.08</v>
      </c>
      <c r="AM698" t="s">
        <v>3216</v>
      </c>
      <c r="AN698">
        <v>2.76</v>
      </c>
      <c r="AO698" t="s">
        <v>3215</v>
      </c>
      <c r="AQ698">
        <f>(Table2[[#This Row],[Sharpe Ratio]]-AVERAGE(Table2[Sharpe Ratio]))/_xlfn.STDEV.P(Table2[Sharpe Ratio])</f>
        <v>-0.71880726243977788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675</v>
      </c>
      <c r="AT698">
        <f>_xlfn.RANK.AVG(Table2[[#This Row],[6M Return vs Nifty Z-Score]],Table2[6M Return vs Nifty Z-Score])</f>
        <v>700</v>
      </c>
      <c r="AU698">
        <f>_xlfn.RANK.AVG(Table2[[#This Row],[Sharpe Ratio Z-Score]],Table2[Sharpe Ratio Z-Score])</f>
        <v>541.5</v>
      </c>
      <c r="AV698">
        <f>(Table2[[#This Row],[Rank 1Y]]+Table2[[#This Row],[Rank 6M]]+Table2[[#This Row],[Rank Sharpe]])/3</f>
        <v>638.83333333333337</v>
      </c>
    </row>
    <row r="699" spans="1:48" x14ac:dyDescent="0.3">
      <c r="A699" t="s">
        <v>1767</v>
      </c>
      <c r="B699" t="s">
        <v>1768</v>
      </c>
      <c r="C699" t="s">
        <v>3166</v>
      </c>
      <c r="D699" t="s">
        <v>1157</v>
      </c>
      <c r="E699">
        <v>4583.1308184999998</v>
      </c>
      <c r="F699">
        <v>2734.1</v>
      </c>
      <c r="G699">
        <v>-14.9660367729106</v>
      </c>
      <c r="H699">
        <f>(Table2[[#This Row],[1Y Return vs Nifty]]-AVERAGE(Table2[1Y Return vs Nifty]))/_xlfn.STDEV.P(Table2[1Y Return vs Nifty])</f>
        <v>-0.65400972973611304</v>
      </c>
      <c r="I699">
        <v>-3.0196894641940202</v>
      </c>
      <c r="J699">
        <f>(Table2[[#This Row],[1M Return vs Nifty]]-AVERAGE(Table2[1M Return vs Nifty]))/_xlfn.STDEV.P(Table2[1M Return vs Nifty])</f>
        <v>-0.78465029738843428</v>
      </c>
      <c r="K699">
        <v>-22.622333623406899</v>
      </c>
      <c r="L699">
        <f>(Table2[[#This Row],[6M Return vs Nifty]]-AVERAGE(Table2[6M Return vs Nifty]))/_xlfn.STDEV.P(Table2[6M Return vs Nifty])</f>
        <v>-0.96874710537200859</v>
      </c>
      <c r="M699">
        <v>-2.0530216281228002</v>
      </c>
      <c r="N699">
        <f>(Table2[[#This Row],[1W Return vs Nifty]]-AVERAGE(Table2[1W Return vs Nifty]))/_xlfn.STDEV.P(Table2[1W Return vs Nifty])</f>
        <v>-0.73893490686182051</v>
      </c>
      <c r="O699">
        <v>2840.92</v>
      </c>
      <c r="P699">
        <v>2950.8757533514499</v>
      </c>
      <c r="Q699">
        <v>2979.5766385930101</v>
      </c>
      <c r="R699">
        <v>39.502608803226103</v>
      </c>
      <c r="S699" s="1">
        <f>(Table2[[#This Row],[Close Price]]-Table2[[#This Row],[20D EMA]])/Table2[[#This Row],[20D EMA]]</f>
        <v>-3.7600495614096896E-2</v>
      </c>
      <c r="T699" s="1">
        <f>(Table2[[#This Row],[Close Price]]-Table2[[#This Row],[50D EMA]])/Table2[[#This Row],[50D EMA]]</f>
        <v>-7.3461498033337222E-2</v>
      </c>
      <c r="U699" s="1">
        <f>(Table2[[#This Row],[Close Price]]-Table2[[#This Row],[200D EMA]])/Table2[[#This Row],[200D EMA]]</f>
        <v>-8.2386415376423092E-2</v>
      </c>
      <c r="V699">
        <v>1.5568265595295101</v>
      </c>
      <c r="W699">
        <v>2713.05</v>
      </c>
      <c r="X699">
        <v>2765.15</v>
      </c>
      <c r="Y699">
        <v>2539.6999999999998</v>
      </c>
      <c r="Z699">
        <v>2880</v>
      </c>
      <c r="AA699">
        <v>2539.6999999999998</v>
      </c>
      <c r="AB699">
        <v>2880</v>
      </c>
      <c r="AC699" s="1">
        <f>(Table2[[#This Row],[Close Price]]/Table2[[#This Row],[Day Low]])-1</f>
        <v>7.7587954516133983E-3</v>
      </c>
      <c r="AD699" s="1">
        <f>(Table2[[#This Row],[Day High]]/Table2[[#This Row],[Close Price]])-1</f>
        <v>1.1356570717969472E-2</v>
      </c>
      <c r="AE699" s="1">
        <f>(Table2[[#This Row],[Close Price]]/Table2[[#This Row],[Current Week Low]])-1</f>
        <v>7.6544473756742892E-2</v>
      </c>
      <c r="AF699" s="1">
        <f>(Table2[[#This Row],[Current Week High]]/Table2[[#This Row],[Close Price]])-1</f>
        <v>5.3363081087012265E-2</v>
      </c>
      <c r="AG699" s="1">
        <f>(Table2[[#This Row],[Close Price]]/Table2[[#This Row],[Current Month Low]])-1</f>
        <v>7.6544473756742892E-2</v>
      </c>
      <c r="AH699" s="1">
        <f>(Table2[[#This Row],[Current Month High]]/Table2[[#This Row],[Close Price]])-1</f>
        <v>5.3363081087012265E-2</v>
      </c>
      <c r="AI699">
        <v>35.327895834095301</v>
      </c>
      <c r="AJ699">
        <v>12.8464411746496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0</v>
      </c>
      <c r="AM699">
        <v>0</v>
      </c>
      <c r="AN699">
        <v>-5.64</v>
      </c>
      <c r="AO699" t="s">
        <v>3216</v>
      </c>
      <c r="AP699">
        <v>-8.2661007173112006E-2</v>
      </c>
      <c r="AQ699">
        <f>(Table2[[#This Row],[Sharpe Ratio]]-AVERAGE(Table2[Sharpe Ratio]))/_xlfn.STDEV.P(Table2[Sharpe Ratio])</f>
        <v>-1.7059264149626632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555</v>
      </c>
      <c r="AT699">
        <f>_xlfn.RANK.AVG(Table2[[#This Row],[6M Return vs Nifty Z-Score]],Table2[6M Return vs Nifty Z-Score])</f>
        <v>659</v>
      </c>
      <c r="AU699">
        <f>_xlfn.RANK.AVG(Table2[[#This Row],[Sharpe Ratio Z-Score]],Table2[Sharpe Ratio Z-Score])</f>
        <v>706</v>
      </c>
      <c r="AV699">
        <f>(Table2[[#This Row],[Rank 1Y]]+Table2[[#This Row],[Rank 6M]]+Table2[[#This Row],[Rank Sharpe]])/3</f>
        <v>640</v>
      </c>
    </row>
    <row r="700" spans="1:48" x14ac:dyDescent="0.3">
      <c r="A700" t="s">
        <v>917</v>
      </c>
      <c r="B700" t="s">
        <v>918</v>
      </c>
      <c r="C700" t="s">
        <v>582</v>
      </c>
      <c r="D700" t="s">
        <v>582</v>
      </c>
      <c r="E700">
        <v>16797.379554539999</v>
      </c>
      <c r="F700">
        <v>33.380000000000003</v>
      </c>
      <c r="G700">
        <v>-33.243096797827299</v>
      </c>
      <c r="H700">
        <f>(Table2[[#This Row],[1Y Return vs Nifty]]-AVERAGE(Table2[1Y Return vs Nifty]))/_xlfn.STDEV.P(Table2[1Y Return vs Nifty])</f>
        <v>-0.98739574633585292</v>
      </c>
      <c r="I700">
        <v>3.2234457750567702</v>
      </c>
      <c r="J700">
        <f>(Table2[[#This Row],[1M Return vs Nifty]]-AVERAGE(Table2[1M Return vs Nifty]))/_xlfn.STDEV.P(Table2[1M Return vs Nifty])</f>
        <v>-0.1780227511957142</v>
      </c>
      <c r="K700">
        <v>-21.910941420109399</v>
      </c>
      <c r="L700">
        <f>(Table2[[#This Row],[6M Return vs Nifty]]-AVERAGE(Table2[6M Return vs Nifty]))/_xlfn.STDEV.P(Table2[6M Return vs Nifty])</f>
        <v>-0.94534015018135231</v>
      </c>
      <c r="M700">
        <v>-3.0371148332049702</v>
      </c>
      <c r="N700">
        <f>(Table2[[#This Row],[1W Return vs Nifty]]-AVERAGE(Table2[1W Return vs Nifty]))/_xlfn.STDEV.P(Table2[1W Return vs Nifty])</f>
        <v>-0.99201117403345984</v>
      </c>
      <c r="O700">
        <v>34.19</v>
      </c>
      <c r="P700">
        <v>35.140986354836997</v>
      </c>
      <c r="Q700">
        <v>37.091279525800502</v>
      </c>
      <c r="R700">
        <v>40.490997469243297</v>
      </c>
      <c r="S700" s="1">
        <f>(Table2[[#This Row],[Close Price]]-Table2[[#This Row],[20D EMA]])/Table2[[#This Row],[20D EMA]]</f>
        <v>-2.3691137759578686E-2</v>
      </c>
      <c r="T700" s="1">
        <f>(Table2[[#This Row],[Close Price]]-Table2[[#This Row],[50D EMA]])/Table2[[#This Row],[50D EMA]]</f>
        <v>-5.0112035474912123E-2</v>
      </c>
      <c r="U700" s="1">
        <f>(Table2[[#This Row],[Close Price]]-Table2[[#This Row],[200D EMA]])/Table2[[#This Row],[200D EMA]]</f>
        <v>-0.10005800752219811</v>
      </c>
      <c r="V700">
        <v>0.77618941666595098</v>
      </c>
      <c r="W700">
        <v>33.159999999999997</v>
      </c>
      <c r="X700">
        <v>34.18</v>
      </c>
      <c r="Y700">
        <v>33.159999999999997</v>
      </c>
      <c r="Z700">
        <v>35.4</v>
      </c>
      <c r="AA700">
        <v>33.159999999999997</v>
      </c>
      <c r="AB700">
        <v>35.47</v>
      </c>
      <c r="AC700" s="1">
        <f>(Table2[[#This Row],[Close Price]]/Table2[[#This Row],[Day Low]])-1</f>
        <v>6.634499396863891E-3</v>
      </c>
      <c r="AD700" s="1">
        <f>(Table2[[#This Row],[Day High]]/Table2[[#This Row],[Close Price]])-1</f>
        <v>2.3966446974236E-2</v>
      </c>
      <c r="AE700" s="1">
        <f>(Table2[[#This Row],[Close Price]]/Table2[[#This Row],[Current Week Low]])-1</f>
        <v>6.634499396863891E-3</v>
      </c>
      <c r="AF700" s="1">
        <f>(Table2[[#This Row],[Current Week High]]/Table2[[#This Row],[Close Price]])-1</f>
        <v>6.0515278609945877E-2</v>
      </c>
      <c r="AG700" s="1">
        <f>(Table2[[#This Row],[Close Price]]/Table2[[#This Row],[Current Month Low]])-1</f>
        <v>6.634499396863891E-3</v>
      </c>
      <c r="AH700" s="1">
        <f>(Table2[[#This Row],[Current Month High]]/Table2[[#This Row],[Close Price]])-1</f>
        <v>6.2612342720191672E-2</v>
      </c>
      <c r="AI700">
        <v>58.478130617136003</v>
      </c>
      <c r="AJ700">
        <v>5.0676739062008203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-0.08</v>
      </c>
      <c r="AM700" t="s">
        <v>3216</v>
      </c>
      <c r="AN700">
        <v>0.69</v>
      </c>
      <c r="AO700" t="s">
        <v>3215</v>
      </c>
      <c r="AP700">
        <v>-2.0016459628647999E-2</v>
      </c>
      <c r="AQ700">
        <f>(Table2[[#This Row],[Sharpe Ratio]]-AVERAGE(Table2[Sharpe Ratio]))/_xlfn.STDEV.P(Table2[Sharpe Ratio])</f>
        <v>-0.95783932049056164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658</v>
      </c>
      <c r="AT700">
        <f>_xlfn.RANK.AVG(Table2[[#This Row],[6M Return vs Nifty Z-Score]],Table2[6M Return vs Nifty Z-Score])</f>
        <v>650</v>
      </c>
      <c r="AU700">
        <f>_xlfn.RANK.AVG(Table2[[#This Row],[Sharpe Ratio Z-Score]],Table2[Sharpe Ratio Z-Score])</f>
        <v>613</v>
      </c>
      <c r="AV700">
        <f>(Table2[[#This Row],[Rank 1Y]]+Table2[[#This Row],[Rank 6M]]+Table2[[#This Row],[Rank Sharpe]])/3</f>
        <v>640.33333333333337</v>
      </c>
    </row>
    <row r="701" spans="1:48" x14ac:dyDescent="0.3">
      <c r="A701" t="s">
        <v>2140</v>
      </c>
      <c r="B701" t="s">
        <v>2141</v>
      </c>
      <c r="C701" t="s">
        <v>3169</v>
      </c>
      <c r="D701" t="s">
        <v>138</v>
      </c>
      <c r="E701">
        <v>2845.9850950049999</v>
      </c>
      <c r="F701">
        <v>374.45</v>
      </c>
      <c r="G701">
        <v>-47.590801458521099</v>
      </c>
      <c r="H701">
        <f>(Table2[[#This Row],[1Y Return vs Nifty]]-AVERAGE(Table2[1Y Return vs Nifty]))/_xlfn.STDEV.P(Table2[1Y Return vs Nifty])</f>
        <v>-1.2491076462616193</v>
      </c>
      <c r="I701">
        <v>2.8438288990031202</v>
      </c>
      <c r="J701">
        <f>(Table2[[#This Row],[1M Return vs Nifty]]-AVERAGE(Table2[1M Return vs Nifty]))/_xlfn.STDEV.P(Table2[1M Return vs Nifty])</f>
        <v>-0.21490903431928901</v>
      </c>
      <c r="K701">
        <v>-35.911274179385103</v>
      </c>
      <c r="L701">
        <f>(Table2[[#This Row],[6M Return vs Nifty]]-AVERAGE(Table2[6M Return vs Nifty]))/_xlfn.STDEV.P(Table2[6M Return vs Nifty])</f>
        <v>-1.4059934438660988</v>
      </c>
      <c r="M701">
        <v>0.61561752208159504</v>
      </c>
      <c r="N701">
        <f>(Table2[[#This Row],[1W Return vs Nifty]]-AVERAGE(Table2[1W Return vs Nifty]))/_xlfn.STDEV.P(Table2[1W Return vs Nifty])</f>
        <v>-5.2649064144887875E-2</v>
      </c>
      <c r="O701">
        <v>375.29</v>
      </c>
      <c r="P701">
        <v>388.55878121863401</v>
      </c>
      <c r="Q701">
        <v>424.62910349627901</v>
      </c>
      <c r="R701">
        <v>53.397325795620397</v>
      </c>
      <c r="S701" s="1">
        <f>(Table2[[#This Row],[Close Price]]-Table2[[#This Row],[20D EMA]])/Table2[[#This Row],[20D EMA]]</f>
        <v>-2.2382690719178018E-3</v>
      </c>
      <c r="T701" s="1">
        <f>(Table2[[#This Row],[Close Price]]-Table2[[#This Row],[50D EMA]])/Table2[[#This Row],[50D EMA]]</f>
        <v>-3.6310545278078019E-2</v>
      </c>
      <c r="U701" s="1">
        <f>(Table2[[#This Row],[Close Price]]-Table2[[#This Row],[200D EMA]])/Table2[[#This Row],[200D EMA]]</f>
        <v>-0.11817160689909881</v>
      </c>
      <c r="V701">
        <v>0.28694582362049398</v>
      </c>
      <c r="W701">
        <v>366.15</v>
      </c>
      <c r="X701">
        <v>376.3</v>
      </c>
      <c r="Y701">
        <v>357.15</v>
      </c>
      <c r="Z701">
        <v>382.8</v>
      </c>
      <c r="AA701">
        <v>357.15</v>
      </c>
      <c r="AB701">
        <v>382.8</v>
      </c>
      <c r="AC701" s="1">
        <f>(Table2[[#This Row],[Close Price]]/Table2[[#This Row],[Day Low]])-1</f>
        <v>2.2668305339341943E-2</v>
      </c>
      <c r="AD701" s="1">
        <f>(Table2[[#This Row],[Day High]]/Table2[[#This Row],[Close Price]])-1</f>
        <v>4.9405795166244104E-3</v>
      </c>
      <c r="AE701" s="1">
        <f>(Table2[[#This Row],[Close Price]]/Table2[[#This Row],[Current Week Low]])-1</f>
        <v>4.843903121937565E-2</v>
      </c>
      <c r="AF701" s="1">
        <f>(Table2[[#This Row],[Current Week High]]/Table2[[#This Row],[Close Price]])-1</f>
        <v>2.2299372412872165E-2</v>
      </c>
      <c r="AG701" s="1">
        <f>(Table2[[#This Row],[Close Price]]/Table2[[#This Row],[Current Month Low]])-1</f>
        <v>4.843903121937565E-2</v>
      </c>
      <c r="AH701" s="1">
        <f>(Table2[[#This Row],[Current Month High]]/Table2[[#This Row],[Close Price]])-1</f>
        <v>2.2299372412872165E-2</v>
      </c>
      <c r="AI701">
        <v>56.229136066230403</v>
      </c>
      <c r="AJ701">
        <v>8.5362318840579601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-0.01</v>
      </c>
      <c r="AM701" t="s">
        <v>3216</v>
      </c>
      <c r="AN701">
        <v>-2.12</v>
      </c>
      <c r="AO701" t="s">
        <v>3216</v>
      </c>
      <c r="AP701">
        <v>1.0458268913082E-2</v>
      </c>
      <c r="AQ701">
        <f>(Table2[[#This Row],[Sharpe Ratio]]-AVERAGE(Table2[Sharpe Ratio]))/_xlfn.STDEV.P(Table2[Sharpe Ratio])</f>
        <v>-0.59391696773627956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709</v>
      </c>
      <c r="AT701">
        <f>_xlfn.RANK.AVG(Table2[[#This Row],[6M Return vs Nifty Z-Score]],Table2[6M Return vs Nifty Z-Score])</f>
        <v>727</v>
      </c>
      <c r="AU701">
        <f>_xlfn.RANK.AVG(Table2[[#This Row],[Sharpe Ratio Z-Score]],Table2[Sharpe Ratio Z-Score])</f>
        <v>488</v>
      </c>
      <c r="AV701">
        <f>(Table2[[#This Row],[Rank 1Y]]+Table2[[#This Row],[Rank 6M]]+Table2[[#This Row],[Rank Sharpe]])/3</f>
        <v>641.33333333333337</v>
      </c>
    </row>
    <row r="702" spans="1:48" x14ac:dyDescent="0.3">
      <c r="A702" t="s">
        <v>1189</v>
      </c>
      <c r="B702" t="s">
        <v>1190</v>
      </c>
      <c r="C702" t="s">
        <v>3167</v>
      </c>
      <c r="D702" t="s">
        <v>284</v>
      </c>
      <c r="E702">
        <v>10127.1132648</v>
      </c>
      <c r="F702">
        <v>878.5</v>
      </c>
      <c r="G702">
        <v>-38.489458198770997</v>
      </c>
      <c r="H702">
        <f>(Table2[[#This Row],[1Y Return vs Nifty]]-AVERAGE(Table2[1Y Return vs Nifty]))/_xlfn.STDEV.P(Table2[1Y Return vs Nifty])</f>
        <v>-1.0830929496452906</v>
      </c>
      <c r="I702">
        <v>4.1313633421681297</v>
      </c>
      <c r="J702">
        <f>(Table2[[#This Row],[1M Return vs Nifty]]-AVERAGE(Table2[1M Return vs Nifty]))/_xlfn.STDEV.P(Table2[1M Return vs Nifty])</f>
        <v>-8.9803005062499996E-2</v>
      </c>
      <c r="K702">
        <v>-15.1205658852765</v>
      </c>
      <c r="L702">
        <f>(Table2[[#This Row],[6M Return vs Nifty]]-AVERAGE(Table2[6M Return vs Nifty]))/_xlfn.STDEV.P(Table2[6M Return vs Nifty])</f>
        <v>-0.72191625667391524</v>
      </c>
      <c r="M702">
        <v>5.5725774385203799</v>
      </c>
      <c r="N702">
        <f>(Table2[[#This Row],[1W Return vs Nifty]]-AVERAGE(Table2[1W Return vs Nifty]))/_xlfn.STDEV.P(Table2[1W Return vs Nifty])</f>
        <v>1.2221172950710784</v>
      </c>
      <c r="O702">
        <v>885.75</v>
      </c>
      <c r="P702">
        <v>916.49887592117204</v>
      </c>
      <c r="Q702">
        <v>969.10762384050304</v>
      </c>
      <c r="R702">
        <v>48.485338694918298</v>
      </c>
      <c r="S702" s="1">
        <f>(Table2[[#This Row],[Close Price]]-Table2[[#This Row],[20D EMA]])/Table2[[#This Row],[20D EMA]]</f>
        <v>-8.1851538244425634E-3</v>
      </c>
      <c r="T702" s="1">
        <f>(Table2[[#This Row],[Close Price]]-Table2[[#This Row],[50D EMA]])/Table2[[#This Row],[50D EMA]]</f>
        <v>-4.1460908375887985E-2</v>
      </c>
      <c r="U702" s="1">
        <f>(Table2[[#This Row],[Close Price]]-Table2[[#This Row],[200D EMA]])/Table2[[#This Row],[200D EMA]]</f>
        <v>-9.3495935447738626E-2</v>
      </c>
      <c r="V702">
        <v>0.96613572202039</v>
      </c>
      <c r="W702">
        <v>854.05</v>
      </c>
      <c r="X702">
        <v>911</v>
      </c>
      <c r="Y702">
        <v>847.85</v>
      </c>
      <c r="Z702">
        <v>927</v>
      </c>
      <c r="AA702">
        <v>847.85</v>
      </c>
      <c r="AB702">
        <v>927</v>
      </c>
      <c r="AC702" s="1">
        <f>(Table2[[#This Row],[Close Price]]/Table2[[#This Row],[Day Low]])-1</f>
        <v>2.8628300450793231E-2</v>
      </c>
      <c r="AD702" s="1">
        <f>(Table2[[#This Row],[Day High]]/Table2[[#This Row],[Close Price]])-1</f>
        <v>3.6994877632327894E-2</v>
      </c>
      <c r="AE702" s="1">
        <f>(Table2[[#This Row],[Close Price]]/Table2[[#This Row],[Current Week Low]])-1</f>
        <v>3.6150262428495505E-2</v>
      </c>
      <c r="AF702" s="1">
        <f>(Table2[[#This Row],[Current Week High]]/Table2[[#This Row],[Close Price]])-1</f>
        <v>5.5207740466704625E-2</v>
      </c>
      <c r="AG702" s="1">
        <f>(Table2[[#This Row],[Close Price]]/Table2[[#This Row],[Current Month Low]])-1</f>
        <v>3.6150262428495505E-2</v>
      </c>
      <c r="AH702" s="1">
        <f>(Table2[[#This Row],[Current Month High]]/Table2[[#This Row],[Close Price]])-1</f>
        <v>5.5207740466704625E-2</v>
      </c>
      <c r="AI702">
        <v>26.351735913488799</v>
      </c>
      <c r="AJ702">
        <v>7.1145522160580299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-0.05</v>
      </c>
      <c r="AM702" t="s">
        <v>3216</v>
      </c>
      <c r="AN702">
        <v>1.73</v>
      </c>
      <c r="AO702" t="s">
        <v>3215</v>
      </c>
      <c r="AP702">
        <v>-4.378475644154E-2</v>
      </c>
      <c r="AQ702">
        <f>(Table2[[#This Row],[Sharpe Ratio]]-AVERAGE(Table2[Sharpe Ratio]))/_xlfn.STDEV.P(Table2[Sharpe Ratio])</f>
        <v>-1.2416749741950828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683</v>
      </c>
      <c r="AT702">
        <f>_xlfn.RANK.AVG(Table2[[#This Row],[6M Return vs Nifty Z-Score]],Table2[6M Return vs Nifty Z-Score])</f>
        <v>582</v>
      </c>
      <c r="AU702">
        <f>_xlfn.RANK.AVG(Table2[[#This Row],[Sharpe Ratio Z-Score]],Table2[Sharpe Ratio Z-Score])</f>
        <v>662</v>
      </c>
      <c r="AV702">
        <f>(Table2[[#This Row],[Rank 1Y]]+Table2[[#This Row],[Rank 6M]]+Table2[[#This Row],[Rank Sharpe]])/3</f>
        <v>642.33333333333337</v>
      </c>
    </row>
    <row r="703" spans="1:48" x14ac:dyDescent="0.3">
      <c r="A703" t="s">
        <v>756</v>
      </c>
      <c r="B703" t="s">
        <v>757</v>
      </c>
      <c r="C703" t="s">
        <v>3167</v>
      </c>
      <c r="D703" t="s">
        <v>99</v>
      </c>
      <c r="E703">
        <v>21919.928473079999</v>
      </c>
      <c r="F703">
        <v>271.14999999999998</v>
      </c>
      <c r="G703">
        <v>-36.0465802134242</v>
      </c>
      <c r="H703">
        <f>(Table2[[#This Row],[1Y Return vs Nifty]]-AVERAGE(Table2[1Y Return vs Nifty]))/_xlfn.STDEV.P(Table2[1Y Return vs Nifty])</f>
        <v>-1.0385331922519416</v>
      </c>
      <c r="I703">
        <v>3.35083824479752</v>
      </c>
      <c r="J703">
        <f>(Table2[[#This Row],[1M Return vs Nifty]]-AVERAGE(Table2[1M Return vs Nifty]))/_xlfn.STDEV.P(Table2[1M Return vs Nifty])</f>
        <v>-0.16564439026635278</v>
      </c>
      <c r="K703">
        <v>-10.949838548516199</v>
      </c>
      <c r="L703">
        <f>(Table2[[#This Row],[6M Return vs Nifty]]-AVERAGE(Table2[6M Return vs Nifty]))/_xlfn.STDEV.P(Table2[6M Return vs Nifty])</f>
        <v>-0.58468671236420988</v>
      </c>
      <c r="M703">
        <v>-2.17197690110563</v>
      </c>
      <c r="N703">
        <f>(Table2[[#This Row],[1W Return vs Nifty]]-AVERAGE(Table2[1W Return vs Nifty]))/_xlfn.STDEV.P(Table2[1W Return vs Nifty])</f>
        <v>-0.76952627391059947</v>
      </c>
      <c r="O703">
        <v>284.19</v>
      </c>
      <c r="P703">
        <v>289.19207865179101</v>
      </c>
      <c r="Q703">
        <v>292.57842662124898</v>
      </c>
      <c r="R703">
        <v>27.549579308265699</v>
      </c>
      <c r="S703" s="1">
        <f>(Table2[[#This Row],[Close Price]]-Table2[[#This Row],[20D EMA]])/Table2[[#This Row],[20D EMA]]</f>
        <v>-4.5884795383370355E-2</v>
      </c>
      <c r="T703" s="1">
        <f>(Table2[[#This Row],[Close Price]]-Table2[[#This Row],[50D EMA]])/Table2[[#This Row],[50D EMA]]</f>
        <v>-6.2387872917899143E-2</v>
      </c>
      <c r="U703" s="1">
        <f>(Table2[[#This Row],[Close Price]]-Table2[[#This Row],[200D EMA]])/Table2[[#This Row],[200D EMA]]</f>
        <v>-7.32399407184888E-2</v>
      </c>
      <c r="V703">
        <v>0.66356268788985295</v>
      </c>
      <c r="W703">
        <v>269.89999999999998</v>
      </c>
      <c r="X703">
        <v>280.60000000000002</v>
      </c>
      <c r="Y703">
        <v>269.89999999999998</v>
      </c>
      <c r="Z703">
        <v>289.64999999999998</v>
      </c>
      <c r="AA703">
        <v>269.89999999999998</v>
      </c>
      <c r="AB703">
        <v>289.64999999999998</v>
      </c>
      <c r="AC703" s="1">
        <f>(Table2[[#This Row],[Close Price]]/Table2[[#This Row],[Day Low]])-1</f>
        <v>4.631344942571225E-3</v>
      </c>
      <c r="AD703" s="1">
        <f>(Table2[[#This Row],[Day High]]/Table2[[#This Row],[Close Price]])-1</f>
        <v>3.4851558178130349E-2</v>
      </c>
      <c r="AE703" s="1">
        <f>(Table2[[#This Row],[Close Price]]/Table2[[#This Row],[Current Week Low]])-1</f>
        <v>4.631344942571225E-3</v>
      </c>
      <c r="AF703" s="1">
        <f>(Table2[[#This Row],[Current Week High]]/Table2[[#This Row],[Close Price]])-1</f>
        <v>6.8227918126498199E-2</v>
      </c>
      <c r="AG703" s="1">
        <f>(Table2[[#This Row],[Close Price]]/Table2[[#This Row],[Current Month Low]])-1</f>
        <v>4.631344942571225E-3</v>
      </c>
      <c r="AH703" s="1">
        <f>(Table2[[#This Row],[Current Month High]]/Table2[[#This Row],[Close Price]])-1</f>
        <v>6.8227918126498199E-2</v>
      </c>
      <c r="AI703">
        <v>31.772081873501701</v>
      </c>
      <c r="AJ703">
        <v>7.6632916418503099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-0.03</v>
      </c>
      <c r="AM703" t="s">
        <v>3216</v>
      </c>
      <c r="AN703">
        <v>-1.74</v>
      </c>
      <c r="AO703" t="s">
        <v>3216</v>
      </c>
      <c r="AP703">
        <v>-0.105857519171562</v>
      </c>
      <c r="AQ703">
        <f>(Table2[[#This Row],[Sharpe Ratio]]-AVERAGE(Table2[Sharpe Ratio]))/_xlfn.STDEV.P(Table2[Sharpe Ratio])</f>
        <v>-1.9829339430398807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672</v>
      </c>
      <c r="AT703">
        <f>_xlfn.RANK.AVG(Table2[[#This Row],[6M Return vs Nifty Z-Score]],Table2[6M Return vs Nifty Z-Score])</f>
        <v>532</v>
      </c>
      <c r="AU703">
        <f>_xlfn.RANK.AVG(Table2[[#This Row],[Sharpe Ratio Z-Score]],Table2[Sharpe Ratio Z-Score])</f>
        <v>724</v>
      </c>
      <c r="AV703">
        <f>(Table2[[#This Row],[Rank 1Y]]+Table2[[#This Row],[Rank 6M]]+Table2[[#This Row],[Rank Sharpe]])/3</f>
        <v>642.66666666666663</v>
      </c>
    </row>
    <row r="704" spans="1:48" x14ac:dyDescent="0.3">
      <c r="A704" t="s">
        <v>1054</v>
      </c>
      <c r="B704" t="s">
        <v>1055</v>
      </c>
      <c r="C704" t="s">
        <v>3156</v>
      </c>
      <c r="D704" t="s">
        <v>54</v>
      </c>
      <c r="E704">
        <v>12727.839019973</v>
      </c>
      <c r="F704">
        <v>150.37</v>
      </c>
      <c r="G704">
        <v>-16.7469185384174</v>
      </c>
      <c r="H704">
        <f>(Table2[[#This Row],[1Y Return vs Nifty]]-AVERAGE(Table2[1Y Return vs Nifty]))/_xlfn.STDEV.P(Table2[1Y Return vs Nifty])</f>
        <v>-0.68649422543881444</v>
      </c>
      <c r="I704">
        <v>-12.7208142101337</v>
      </c>
      <c r="J704">
        <f>(Table2[[#This Row],[1M Return vs Nifty]]-AVERAGE(Table2[1M Return vs Nifty]))/_xlfn.STDEV.P(Table2[1M Return vs Nifty])</f>
        <v>-1.7272807666020229</v>
      </c>
      <c r="K704">
        <v>-24.736864950366801</v>
      </c>
      <c r="L704">
        <f>(Table2[[#This Row],[6M Return vs Nifty]]-AVERAGE(Table2[6M Return vs Nifty]))/_xlfn.STDEV.P(Table2[6M Return vs Nifty])</f>
        <v>-1.0383215817156728</v>
      </c>
      <c r="M704">
        <v>-2.3723442415951101</v>
      </c>
      <c r="N704">
        <f>(Table2[[#This Row],[1W Return vs Nifty]]-AVERAGE(Table2[1W Return vs Nifty]))/_xlfn.STDEV.P(Table2[1W Return vs Nifty])</f>
        <v>-0.82105413563377083</v>
      </c>
      <c r="O704">
        <v>161.1</v>
      </c>
      <c r="P704">
        <v>176.85092000270501</v>
      </c>
      <c r="Q704">
        <v>182.90441921059701</v>
      </c>
      <c r="R704">
        <v>37.908356033024603</v>
      </c>
      <c r="S704" s="1">
        <f>(Table2[[#This Row],[Close Price]]-Table2[[#This Row],[20D EMA]])/Table2[[#This Row],[20D EMA]]</f>
        <v>-6.6604593420235822E-2</v>
      </c>
      <c r="T704" s="1">
        <f>(Table2[[#This Row],[Close Price]]-Table2[[#This Row],[50D EMA]])/Table2[[#This Row],[50D EMA]]</f>
        <v>-0.14973583401375559</v>
      </c>
      <c r="U704" s="1">
        <f>(Table2[[#This Row],[Close Price]]-Table2[[#This Row],[200D EMA]])/Table2[[#This Row],[200D EMA]]</f>
        <v>-0.17787661638255292</v>
      </c>
      <c r="V704">
        <v>1.21611511348294</v>
      </c>
      <c r="W704">
        <v>149.5</v>
      </c>
      <c r="X704">
        <v>155</v>
      </c>
      <c r="Y704">
        <v>149.5</v>
      </c>
      <c r="Z704">
        <v>160</v>
      </c>
      <c r="AA704">
        <v>149.5</v>
      </c>
      <c r="AB704">
        <v>160.74</v>
      </c>
      <c r="AC704" s="1">
        <f>(Table2[[#This Row],[Close Price]]/Table2[[#This Row],[Day Low]])-1</f>
        <v>5.8193979933109929E-3</v>
      </c>
      <c r="AD704" s="1">
        <f>(Table2[[#This Row],[Day High]]/Table2[[#This Row],[Close Price]])-1</f>
        <v>3.0790716233291215E-2</v>
      </c>
      <c r="AE704" s="1">
        <f>(Table2[[#This Row],[Close Price]]/Table2[[#This Row],[Current Week Low]])-1</f>
        <v>5.8193979933109929E-3</v>
      </c>
      <c r="AF704" s="1">
        <f>(Table2[[#This Row],[Current Week High]]/Table2[[#This Row],[Close Price]])-1</f>
        <v>6.4042029660171584E-2</v>
      </c>
      <c r="AG704" s="1">
        <f>(Table2[[#This Row],[Close Price]]/Table2[[#This Row],[Current Month Low]])-1</f>
        <v>5.8193979933109929E-3</v>
      </c>
      <c r="AH704" s="1">
        <f>(Table2[[#This Row],[Current Month High]]/Table2[[#This Row],[Close Price]])-1</f>
        <v>6.8963224047349891E-2</v>
      </c>
      <c r="AI704">
        <v>53.222052271064697</v>
      </c>
      <c r="AJ704">
        <v>11.8824404761904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-0.32</v>
      </c>
      <c r="AM704" t="s">
        <v>3216</v>
      </c>
      <c r="AN704">
        <v>2.54</v>
      </c>
      <c r="AO704" t="s">
        <v>3215</v>
      </c>
      <c r="AP704">
        <v>-5.9450389645630999E-2</v>
      </c>
      <c r="AQ704">
        <f>(Table2[[#This Row],[Sharpe Ratio]]-AVERAGE(Table2[Sharpe Ratio]))/_xlfn.STDEV.P(Table2[Sharpe Ratio])</f>
        <v>-1.4287504418308892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573</v>
      </c>
      <c r="AT704">
        <f>_xlfn.RANK.AVG(Table2[[#This Row],[6M Return vs Nifty Z-Score]],Table2[6M Return vs Nifty Z-Score])</f>
        <v>675</v>
      </c>
      <c r="AU704">
        <f>_xlfn.RANK.AVG(Table2[[#This Row],[Sharpe Ratio Z-Score]],Table2[Sharpe Ratio Z-Score])</f>
        <v>683</v>
      </c>
      <c r="AV704">
        <f>(Table2[[#This Row],[Rank 1Y]]+Table2[[#This Row],[Rank 6M]]+Table2[[#This Row],[Rank Sharpe]])/3</f>
        <v>643.66666666666663</v>
      </c>
    </row>
    <row r="705" spans="1:48" x14ac:dyDescent="0.3">
      <c r="A705" t="s">
        <v>1626</v>
      </c>
      <c r="B705" t="s">
        <v>1627</v>
      </c>
      <c r="C705" t="s">
        <v>3168</v>
      </c>
      <c r="D705" t="s">
        <v>855</v>
      </c>
      <c r="E705">
        <v>5702.4267087239996</v>
      </c>
      <c r="F705">
        <v>32.18</v>
      </c>
      <c r="G705">
        <v>-48.921921470772098</v>
      </c>
      <c r="H705">
        <f>(Table2[[#This Row],[1Y Return vs Nifty]]-AVERAGE(Table2[1Y Return vs Nifty]))/_xlfn.STDEV.P(Table2[1Y Return vs Nifty])</f>
        <v>-1.273388181418563</v>
      </c>
      <c r="I705">
        <v>5.9463170272903101</v>
      </c>
      <c r="J705">
        <f>(Table2[[#This Row],[1M Return vs Nifty]]-AVERAGE(Table2[1M Return vs Nifty]))/_xlfn.STDEV.P(Table2[1M Return vs Nifty])</f>
        <v>8.6550839322781806E-2</v>
      </c>
      <c r="K705">
        <v>-35.7982763617782</v>
      </c>
      <c r="L705">
        <f>(Table2[[#This Row],[6M Return vs Nifty]]-AVERAGE(Table2[6M Return vs Nifty]))/_xlfn.STDEV.P(Table2[6M Return vs Nifty])</f>
        <v>-1.4022754738896124</v>
      </c>
      <c r="M705">
        <v>-0.64571894369145599</v>
      </c>
      <c r="N705">
        <f>(Table2[[#This Row],[1W Return vs Nifty]]-AVERAGE(Table2[1W Return vs Nifty]))/_xlfn.STDEV.P(Table2[1W Return vs Nifty])</f>
        <v>-0.3770231404587856</v>
      </c>
      <c r="O705">
        <v>32.619999999999997</v>
      </c>
      <c r="P705">
        <v>34.786008015630699</v>
      </c>
      <c r="Q705">
        <v>39.805445692523698</v>
      </c>
      <c r="R705">
        <v>47.741686326581998</v>
      </c>
      <c r="S705" s="1">
        <f>(Table2[[#This Row],[Close Price]]-Table2[[#This Row],[20D EMA]])/Table2[[#This Row],[20D EMA]]</f>
        <v>-1.3488657265481232E-2</v>
      </c>
      <c r="T705" s="1">
        <f>(Table2[[#This Row],[Close Price]]-Table2[[#This Row],[50D EMA]])/Table2[[#This Row],[50D EMA]]</f>
        <v>-7.4915408932801922E-2</v>
      </c>
      <c r="U705" s="1">
        <f>(Table2[[#This Row],[Close Price]]-Table2[[#This Row],[200D EMA]])/Table2[[#This Row],[200D EMA]]</f>
        <v>-0.19156790132250467</v>
      </c>
      <c r="V705">
        <v>0.40007896375942498</v>
      </c>
      <c r="W705">
        <v>32</v>
      </c>
      <c r="X705">
        <v>33.090000000000003</v>
      </c>
      <c r="Y705">
        <v>31.91</v>
      </c>
      <c r="Z705">
        <v>33.950000000000003</v>
      </c>
      <c r="AA705">
        <v>31.91</v>
      </c>
      <c r="AB705">
        <v>33.950000000000003</v>
      </c>
      <c r="AC705" s="1">
        <f>(Table2[[#This Row],[Close Price]]/Table2[[#This Row],[Day Low]])-1</f>
        <v>5.6249999999999911E-3</v>
      </c>
      <c r="AD705" s="1">
        <f>(Table2[[#This Row],[Day High]]/Table2[[#This Row],[Close Price]])-1</f>
        <v>2.827843380981987E-2</v>
      </c>
      <c r="AE705" s="1">
        <f>(Table2[[#This Row],[Close Price]]/Table2[[#This Row],[Current Week Low]])-1</f>
        <v>8.4612973989344198E-3</v>
      </c>
      <c r="AF705" s="1">
        <f>(Table2[[#This Row],[Current Week High]]/Table2[[#This Row],[Close Price]])-1</f>
        <v>5.5003107520198879E-2</v>
      </c>
      <c r="AG705" s="1">
        <f>(Table2[[#This Row],[Close Price]]/Table2[[#This Row],[Current Month Low]])-1</f>
        <v>8.4612973989344198E-3</v>
      </c>
      <c r="AH705" s="1">
        <f>(Table2[[#This Row],[Current Month High]]/Table2[[#This Row],[Close Price]])-1</f>
        <v>5.5003107520198879E-2</v>
      </c>
      <c r="AI705">
        <v>67.806090739589806</v>
      </c>
      <c r="AJ705">
        <v>13.269975360788401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-0.2</v>
      </c>
      <c r="AM705" t="s">
        <v>3216</v>
      </c>
      <c r="AN705">
        <v>6.87</v>
      </c>
      <c r="AO705" t="s">
        <v>3215</v>
      </c>
      <c r="AP705">
        <v>7.6822334212429998E-3</v>
      </c>
      <c r="AQ705">
        <f>(Table2[[#This Row],[Sharpe Ratio]]-AVERAGE(Table2[Sharpe Ratio]))/_xlfn.STDEV.P(Table2[Sharpe Ratio])</f>
        <v>-0.62706775909233892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714</v>
      </c>
      <c r="AT705">
        <f>_xlfn.RANK.AVG(Table2[[#This Row],[6M Return vs Nifty Z-Score]],Table2[6M Return vs Nifty Z-Score])</f>
        <v>725</v>
      </c>
      <c r="AU705">
        <f>_xlfn.RANK.AVG(Table2[[#This Row],[Sharpe Ratio Z-Score]],Table2[Sharpe Ratio Z-Score])</f>
        <v>495</v>
      </c>
      <c r="AV705">
        <f>(Table2[[#This Row],[Rank 1Y]]+Table2[[#This Row],[Rank 6M]]+Table2[[#This Row],[Rank Sharpe]])/3</f>
        <v>644.66666666666663</v>
      </c>
    </row>
    <row r="706" spans="1:48" x14ac:dyDescent="0.3">
      <c r="A706" t="s">
        <v>1375</v>
      </c>
      <c r="B706" t="s">
        <v>1376</v>
      </c>
      <c r="C706" t="s">
        <v>3159</v>
      </c>
      <c r="D706" t="s">
        <v>46</v>
      </c>
      <c r="E706">
        <v>8113.0510931250001</v>
      </c>
      <c r="F706">
        <v>316.25</v>
      </c>
      <c r="G706">
        <v>-24.762724022138201</v>
      </c>
      <c r="H706">
        <f>(Table2[[#This Row],[1Y Return vs Nifty]]-AVERAGE(Table2[1Y Return vs Nifty]))/_xlfn.STDEV.P(Table2[1Y Return vs Nifty])</f>
        <v>-0.83270797406210861</v>
      </c>
      <c r="I706">
        <v>-19.589363286427801</v>
      </c>
      <c r="J706">
        <f>(Table2[[#This Row],[1M Return vs Nifty]]-AVERAGE(Table2[1M Return vs Nifty]))/_xlfn.STDEV.P(Table2[1M Return vs Nifty])</f>
        <v>-2.3946779816840698</v>
      </c>
      <c r="K706">
        <v>-33.881493665179001</v>
      </c>
      <c r="L706">
        <f>(Table2[[#This Row],[6M Return vs Nifty]]-AVERAGE(Table2[6M Return vs Nifty]))/_xlfn.STDEV.P(Table2[6M Return vs Nifty])</f>
        <v>-1.3392075256023581</v>
      </c>
      <c r="M706">
        <v>-0.178337038618752</v>
      </c>
      <c r="N706">
        <f>(Table2[[#This Row],[1W Return vs Nifty]]-AVERAGE(Table2[1W Return vs Nifty]))/_xlfn.STDEV.P(Table2[1W Return vs Nifty])</f>
        <v>-0.25682795237241629</v>
      </c>
      <c r="O706">
        <v>349.57</v>
      </c>
      <c r="P706">
        <v>394.50238187594402</v>
      </c>
      <c r="Q706">
        <v>425.14116647389397</v>
      </c>
      <c r="R706">
        <v>34.853522167345297</v>
      </c>
      <c r="S706" s="1">
        <f>(Table2[[#This Row],[Close Price]]-Table2[[#This Row],[20D EMA]])/Table2[[#This Row],[20D EMA]]</f>
        <v>-9.5317103870469419E-2</v>
      </c>
      <c r="T706" s="1">
        <f>(Table2[[#This Row],[Close Price]]-Table2[[#This Row],[50D EMA]])/Table2[[#This Row],[50D EMA]]</f>
        <v>-0.19835718482569623</v>
      </c>
      <c r="U706" s="1">
        <f>(Table2[[#This Row],[Close Price]]-Table2[[#This Row],[200D EMA]])/Table2[[#This Row],[200D EMA]]</f>
        <v>-0.25612943431715524</v>
      </c>
      <c r="V706">
        <v>0.71175805014762095</v>
      </c>
      <c r="W706">
        <v>312.60000000000002</v>
      </c>
      <c r="X706">
        <v>325</v>
      </c>
      <c r="Y706">
        <v>307.64999999999998</v>
      </c>
      <c r="Z706">
        <v>334.45</v>
      </c>
      <c r="AA706">
        <v>307.64999999999998</v>
      </c>
      <c r="AB706">
        <v>334.45</v>
      </c>
      <c r="AC706" s="1">
        <f>(Table2[[#This Row],[Close Price]]/Table2[[#This Row],[Day Low]])-1</f>
        <v>1.1676263595649328E-2</v>
      </c>
      <c r="AD706" s="1">
        <f>(Table2[[#This Row],[Day High]]/Table2[[#This Row],[Close Price]])-1</f>
        <v>2.7667984189723382E-2</v>
      </c>
      <c r="AE706" s="1">
        <f>(Table2[[#This Row],[Close Price]]/Table2[[#This Row],[Current Week Low]])-1</f>
        <v>2.7953843653502508E-2</v>
      </c>
      <c r="AF706" s="1">
        <f>(Table2[[#This Row],[Current Week High]]/Table2[[#This Row],[Close Price]])-1</f>
        <v>5.7549407114624529E-2</v>
      </c>
      <c r="AG706" s="1">
        <f>(Table2[[#This Row],[Close Price]]/Table2[[#This Row],[Current Month Low]])-1</f>
        <v>2.7953843653502508E-2</v>
      </c>
      <c r="AH706" s="1">
        <f>(Table2[[#This Row],[Current Month High]]/Table2[[#This Row],[Close Price]])-1</f>
        <v>5.7549407114624529E-2</v>
      </c>
      <c r="AI706">
        <v>81.754940711462396</v>
      </c>
      <c r="AJ706">
        <v>5.7692307692307701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-0.28000000000000003</v>
      </c>
      <c r="AM706" t="s">
        <v>3216</v>
      </c>
      <c r="AN706">
        <v>-4.84</v>
      </c>
      <c r="AO706" t="s">
        <v>3216</v>
      </c>
      <c r="AP706">
        <v>-1.8688316626176999E-2</v>
      </c>
      <c r="AQ706">
        <f>(Table2[[#This Row],[Sharpe Ratio]]-AVERAGE(Table2[Sharpe Ratio]))/_xlfn.STDEV.P(Table2[Sharpe Ratio])</f>
        <v>-0.94197893552957579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615</v>
      </c>
      <c r="AT706">
        <f>_xlfn.RANK.AVG(Table2[[#This Row],[6M Return vs Nifty Z-Score]],Table2[6M Return vs Nifty Z-Score])</f>
        <v>716</v>
      </c>
      <c r="AU706">
        <f>_xlfn.RANK.AVG(Table2[[#This Row],[Sharpe Ratio Z-Score]],Table2[Sharpe Ratio Z-Score])</f>
        <v>609</v>
      </c>
      <c r="AV706">
        <f>(Table2[[#This Row],[Rank 1Y]]+Table2[[#This Row],[Rank 6M]]+Table2[[#This Row],[Rank Sharpe]])/3</f>
        <v>646.66666666666663</v>
      </c>
    </row>
    <row r="707" spans="1:48" x14ac:dyDescent="0.3">
      <c r="A707" t="s">
        <v>2256</v>
      </c>
      <c r="B707" t="s">
        <v>2257</v>
      </c>
      <c r="C707" t="s">
        <v>3154</v>
      </c>
      <c r="D707" t="s">
        <v>461</v>
      </c>
      <c r="E707">
        <v>2527.6898551439999</v>
      </c>
      <c r="F707">
        <v>76.08</v>
      </c>
      <c r="G707">
        <v>-34.796070219062798</v>
      </c>
      <c r="H707">
        <f>(Table2[[#This Row],[1Y Return vs Nifty]]-AVERAGE(Table2[1Y Return vs Nifty]))/_xlfn.STDEV.P(Table2[1Y Return vs Nifty])</f>
        <v>-1.0157230386949712</v>
      </c>
      <c r="I707">
        <v>0.13961782848729201</v>
      </c>
      <c r="J707">
        <f>(Table2[[#This Row],[1M Return vs Nifty]]-AVERAGE(Table2[1M Return vs Nifty]))/_xlfn.STDEV.P(Table2[1M Return vs Nifty])</f>
        <v>-0.47766946849675973</v>
      </c>
      <c r="K707">
        <v>-22.888548452050301</v>
      </c>
      <c r="L707">
        <f>(Table2[[#This Row],[6M Return vs Nifty]]-AVERAGE(Table2[6M Return vs Nifty]))/_xlfn.STDEV.P(Table2[6M Return vs Nifty])</f>
        <v>-0.97750637843721866</v>
      </c>
      <c r="M707">
        <v>-1.73817489394908</v>
      </c>
      <c r="N707">
        <f>(Table2[[#This Row],[1W Return vs Nifty]]-AVERAGE(Table2[1W Return vs Nifty]))/_xlfn.STDEV.P(Table2[1W Return vs Nifty])</f>
        <v>-0.65796672640455034</v>
      </c>
      <c r="O707">
        <v>79.28</v>
      </c>
      <c r="P707">
        <v>82.119232686074895</v>
      </c>
      <c r="Q707">
        <v>84.926911905039901</v>
      </c>
      <c r="R707">
        <v>33.0252431364692</v>
      </c>
      <c r="S707" s="1">
        <f>(Table2[[#This Row],[Close Price]]-Table2[[#This Row],[20D EMA]])/Table2[[#This Row],[20D EMA]]</f>
        <v>-4.0363269424823447E-2</v>
      </c>
      <c r="T707" s="1">
        <f>(Table2[[#This Row],[Close Price]]-Table2[[#This Row],[50D EMA]])/Table2[[#This Row],[50D EMA]]</f>
        <v>-7.3542244472274282E-2</v>
      </c>
      <c r="U707" s="1">
        <f>(Table2[[#This Row],[Close Price]]-Table2[[#This Row],[200D EMA]])/Table2[[#This Row],[200D EMA]]</f>
        <v>-0.10417088890423781</v>
      </c>
      <c r="V707">
        <v>0.35052257535450398</v>
      </c>
      <c r="W707">
        <v>75.8</v>
      </c>
      <c r="X707">
        <v>77.84</v>
      </c>
      <c r="Y707">
        <v>75.52</v>
      </c>
      <c r="Z707">
        <v>79.05</v>
      </c>
      <c r="AA707">
        <v>75.52</v>
      </c>
      <c r="AB707">
        <v>79.8</v>
      </c>
      <c r="AC707" s="1">
        <f>(Table2[[#This Row],[Close Price]]/Table2[[#This Row],[Day Low]])-1</f>
        <v>3.6939313984170052E-3</v>
      </c>
      <c r="AD707" s="1">
        <f>(Table2[[#This Row],[Day High]]/Table2[[#This Row],[Close Price]])-1</f>
        <v>2.3133543638275578E-2</v>
      </c>
      <c r="AE707" s="1">
        <f>(Table2[[#This Row],[Close Price]]/Table2[[#This Row],[Current Week Low]])-1</f>
        <v>7.4152542372880603E-3</v>
      </c>
      <c r="AF707" s="1">
        <f>(Table2[[#This Row],[Current Week High]]/Table2[[#This Row],[Close Price]])-1</f>
        <v>3.9037854889589996E-2</v>
      </c>
      <c r="AG707" s="1">
        <f>(Table2[[#This Row],[Close Price]]/Table2[[#This Row],[Current Month Low]])-1</f>
        <v>7.4152542372880603E-3</v>
      </c>
      <c r="AH707" s="1">
        <f>(Table2[[#This Row],[Current Month High]]/Table2[[#This Row],[Close Price]])-1</f>
        <v>4.8895899053627678E-2</v>
      </c>
      <c r="AI707">
        <v>57.7287066246056</v>
      </c>
      <c r="AJ707">
        <v>21.630695443644999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0.01</v>
      </c>
      <c r="AM707" t="s">
        <v>3215</v>
      </c>
      <c r="AN707">
        <v>-6.27</v>
      </c>
      <c r="AO707" t="s">
        <v>3216</v>
      </c>
      <c r="AP707">
        <v>-1.9875969204969E-2</v>
      </c>
      <c r="AQ707">
        <f>(Table2[[#This Row],[Sharpe Ratio]]-AVERAGE(Table2[Sharpe Ratio]))/_xlfn.STDEV.P(Table2[Sharpe Ratio])</f>
        <v>-0.95616161545523382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667</v>
      </c>
      <c r="AT707">
        <f>_xlfn.RANK.AVG(Table2[[#This Row],[6M Return vs Nifty Z-Score]],Table2[6M Return vs Nifty Z-Score])</f>
        <v>663</v>
      </c>
      <c r="AU707">
        <f>_xlfn.RANK.AVG(Table2[[#This Row],[Sharpe Ratio Z-Score]],Table2[Sharpe Ratio Z-Score])</f>
        <v>612</v>
      </c>
      <c r="AV707">
        <f>(Table2[[#This Row],[Rank 1Y]]+Table2[[#This Row],[Rank 6M]]+Table2[[#This Row],[Rank Sharpe]])/3</f>
        <v>647.33333333333337</v>
      </c>
    </row>
    <row r="708" spans="1:48" x14ac:dyDescent="0.3">
      <c r="A708" t="s">
        <v>1379</v>
      </c>
      <c r="B708" t="s">
        <v>1380</v>
      </c>
      <c r="C708" t="s">
        <v>3170</v>
      </c>
      <c r="D708" t="s">
        <v>477</v>
      </c>
      <c r="E708">
        <v>8088.8128610399899</v>
      </c>
      <c r="F708">
        <v>736.2</v>
      </c>
      <c r="G708">
        <v>-43.873825078280703</v>
      </c>
      <c r="H708">
        <f>(Table2[[#This Row],[1Y Return vs Nifty]]-AVERAGE(Table2[1Y Return vs Nifty]))/_xlfn.STDEV.P(Table2[1Y Return vs Nifty])</f>
        <v>-1.1813074668282582</v>
      </c>
      <c r="I708">
        <v>3.95590075271455</v>
      </c>
      <c r="J708">
        <f>(Table2[[#This Row],[1M Return vs Nifty]]-AVERAGE(Table2[1M Return vs Nifty]))/_xlfn.STDEV.P(Table2[1M Return vs Nifty])</f>
        <v>-0.10685220166161437</v>
      </c>
      <c r="K708">
        <v>-16.6858060910596</v>
      </c>
      <c r="L708">
        <f>(Table2[[#This Row],[6M Return vs Nifty]]-AVERAGE(Table2[6M Return vs Nifty]))/_xlfn.STDEV.P(Table2[6M Return vs Nifty])</f>
        <v>-0.77341739372539475</v>
      </c>
      <c r="M708">
        <v>0.58821086024034697</v>
      </c>
      <c r="N708">
        <f>(Table2[[#This Row],[1W Return vs Nifty]]-AVERAGE(Table2[1W Return vs Nifty]))/_xlfn.STDEV.P(Table2[1W Return vs Nifty])</f>
        <v>-5.9697152312348935E-2</v>
      </c>
      <c r="O708">
        <v>729.51</v>
      </c>
      <c r="P708">
        <v>740.82410801507501</v>
      </c>
      <c r="Q708">
        <v>801.96031683847605</v>
      </c>
      <c r="R708">
        <v>61.8179111054285</v>
      </c>
      <c r="S708" s="1">
        <f>(Table2[[#This Row],[Close Price]]-Table2[[#This Row],[20D EMA]])/Table2[[#This Row],[20D EMA]]</f>
        <v>9.1705391290044756E-3</v>
      </c>
      <c r="T708" s="1">
        <f>(Table2[[#This Row],[Close Price]]-Table2[[#This Row],[50D EMA]])/Table2[[#This Row],[50D EMA]]</f>
        <v>-6.2418433269734669E-3</v>
      </c>
      <c r="U708" s="1">
        <f>(Table2[[#This Row],[Close Price]]-Table2[[#This Row],[200D EMA]])/Table2[[#This Row],[200D EMA]]</f>
        <v>-8.1999464883398807E-2</v>
      </c>
      <c r="V708">
        <v>1.2137614212033601</v>
      </c>
      <c r="W708">
        <v>730</v>
      </c>
      <c r="X708">
        <v>744.8</v>
      </c>
      <c r="Y708">
        <v>721.15</v>
      </c>
      <c r="Z708">
        <v>744.8</v>
      </c>
      <c r="AA708">
        <v>721.15</v>
      </c>
      <c r="AB708">
        <v>744.8</v>
      </c>
      <c r="AC708" s="1">
        <f>(Table2[[#This Row],[Close Price]]/Table2[[#This Row],[Day Low]])-1</f>
        <v>8.4931506849315053E-3</v>
      </c>
      <c r="AD708" s="1">
        <f>(Table2[[#This Row],[Day High]]/Table2[[#This Row],[Close Price]])-1</f>
        <v>1.1681608258625298E-2</v>
      </c>
      <c r="AE708" s="1">
        <f>(Table2[[#This Row],[Close Price]]/Table2[[#This Row],[Current Week Low]])-1</f>
        <v>2.0869444637038104E-2</v>
      </c>
      <c r="AF708" s="1">
        <f>(Table2[[#This Row],[Current Week High]]/Table2[[#This Row],[Close Price]])-1</f>
        <v>1.1681608258625298E-2</v>
      </c>
      <c r="AG708" s="1">
        <f>(Table2[[#This Row],[Close Price]]/Table2[[#This Row],[Current Month Low]])-1</f>
        <v>2.0869444637038104E-2</v>
      </c>
      <c r="AH708" s="1">
        <f>(Table2[[#This Row],[Current Month High]]/Table2[[#This Row],[Close Price]])-1</f>
        <v>1.1681608258625298E-2</v>
      </c>
      <c r="AI708">
        <v>50.271665308340097</v>
      </c>
      <c r="AJ708">
        <v>9.4233055885850394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-0.01</v>
      </c>
      <c r="AM708" t="s">
        <v>3216</v>
      </c>
      <c r="AN708">
        <v>5.1100000000000003</v>
      </c>
      <c r="AO708" t="s">
        <v>3215</v>
      </c>
      <c r="AP708">
        <v>-3.8176246093435E-2</v>
      </c>
      <c r="AQ708">
        <f>(Table2[[#This Row],[Sharpe Ratio]]-AVERAGE(Table2[Sharpe Ratio]))/_xlfn.STDEV.P(Table2[Sharpe Ratio])</f>
        <v>-1.1746994052893838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699</v>
      </c>
      <c r="AT708">
        <f>_xlfn.RANK.AVG(Table2[[#This Row],[6M Return vs Nifty Z-Score]],Table2[6M Return vs Nifty Z-Score])</f>
        <v>598</v>
      </c>
      <c r="AU708">
        <f>_xlfn.RANK.AVG(Table2[[#This Row],[Sharpe Ratio Z-Score]],Table2[Sharpe Ratio Z-Score])</f>
        <v>651</v>
      </c>
      <c r="AV708">
        <f>(Table2[[#This Row],[Rank 1Y]]+Table2[[#This Row],[Rank 6M]]+Table2[[#This Row],[Rank Sharpe]])/3</f>
        <v>649.33333333333337</v>
      </c>
    </row>
    <row r="709" spans="1:48" x14ac:dyDescent="0.3">
      <c r="A709" t="s">
        <v>1783</v>
      </c>
      <c r="B709" t="s">
        <v>1784</v>
      </c>
      <c r="C709" t="s">
        <v>3156</v>
      </c>
      <c r="D709" t="s">
        <v>387</v>
      </c>
      <c r="E709">
        <v>4499.485770925</v>
      </c>
      <c r="F709">
        <v>40.85</v>
      </c>
      <c r="G709">
        <v>-42.659849124237098</v>
      </c>
      <c r="H709">
        <f>(Table2[[#This Row],[1Y Return vs Nifty]]-AVERAGE(Table2[1Y Return vs Nifty]))/_xlfn.STDEV.P(Table2[1Y Return vs Nifty])</f>
        <v>-1.1591637190365063</v>
      </c>
      <c r="I709">
        <v>-2.76424112028183</v>
      </c>
      <c r="J709">
        <f>(Table2[[#This Row],[1M Return vs Nifty]]-AVERAGE(Table2[1M Return vs Nifty]))/_xlfn.STDEV.P(Table2[1M Return vs Nifty])</f>
        <v>-0.75982911442379253</v>
      </c>
      <c r="K709">
        <v>-32.976214668748703</v>
      </c>
      <c r="L709">
        <f>(Table2[[#This Row],[6M Return vs Nifty]]-AVERAGE(Table2[6M Return vs Nifty]))/_xlfn.STDEV.P(Table2[6M Return vs Nifty])</f>
        <v>-1.3094211084807401</v>
      </c>
      <c r="M709">
        <v>0.57143803582683494</v>
      </c>
      <c r="N709">
        <f>(Table2[[#This Row],[1W Return vs Nifty]]-AVERAGE(Table2[1W Return vs Nifty]))/_xlfn.STDEV.P(Table2[1W Return vs Nifty])</f>
        <v>-6.4010568735280673E-2</v>
      </c>
      <c r="O709">
        <v>42.06</v>
      </c>
      <c r="P709">
        <v>44.2759934807818</v>
      </c>
      <c r="Q709">
        <v>48.824941144815902</v>
      </c>
      <c r="R709">
        <v>42.216242655706999</v>
      </c>
      <c r="S709" s="1">
        <f>(Table2[[#This Row],[Close Price]]-Table2[[#This Row],[20D EMA]])/Table2[[#This Row],[20D EMA]]</f>
        <v>-2.8768426058012383E-2</v>
      </c>
      <c r="T709" s="1">
        <f>(Table2[[#This Row],[Close Price]]-Table2[[#This Row],[50D EMA]])/Table2[[#This Row],[50D EMA]]</f>
        <v>-7.7378127771856028E-2</v>
      </c>
      <c r="U709" s="1">
        <f>(Table2[[#This Row],[Close Price]]-Table2[[#This Row],[200D EMA]])/Table2[[#This Row],[200D EMA]]</f>
        <v>-0.16333744512178811</v>
      </c>
      <c r="V709">
        <v>0.94501957694431604</v>
      </c>
      <c r="W709">
        <v>40.75</v>
      </c>
      <c r="X709">
        <v>42.2</v>
      </c>
      <c r="Y709">
        <v>40.659999999999997</v>
      </c>
      <c r="Z709">
        <v>42.98</v>
      </c>
      <c r="AA709">
        <v>40.659999999999997</v>
      </c>
      <c r="AB709">
        <v>42.98</v>
      </c>
      <c r="AC709" s="1">
        <f>(Table2[[#This Row],[Close Price]]/Table2[[#This Row],[Day Low]])-1</f>
        <v>2.4539877300613355E-3</v>
      </c>
      <c r="AD709" s="1">
        <f>(Table2[[#This Row],[Day High]]/Table2[[#This Row],[Close Price]])-1</f>
        <v>3.3047735618115137E-2</v>
      </c>
      <c r="AE709" s="1">
        <f>(Table2[[#This Row],[Close Price]]/Table2[[#This Row],[Current Week Low]])-1</f>
        <v>4.6728971962617383E-3</v>
      </c>
      <c r="AF709" s="1">
        <f>(Table2[[#This Row],[Current Week High]]/Table2[[#This Row],[Close Price]])-1</f>
        <v>5.214198286413696E-2</v>
      </c>
      <c r="AG709" s="1">
        <f>(Table2[[#This Row],[Close Price]]/Table2[[#This Row],[Current Month Low]])-1</f>
        <v>4.6728971962617383E-3</v>
      </c>
      <c r="AH709" s="1">
        <f>(Table2[[#This Row],[Current Month High]]/Table2[[#This Row],[Close Price]])-1</f>
        <v>5.214198286413696E-2</v>
      </c>
      <c r="AI709">
        <v>67.197062423500597</v>
      </c>
      <c r="AJ709">
        <v>5.5828379426208397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-0.2</v>
      </c>
      <c r="AM709" t="s">
        <v>3216</v>
      </c>
      <c r="AN709">
        <v>-1.4</v>
      </c>
      <c r="AO709" t="s">
        <v>3216</v>
      </c>
      <c r="AQ709">
        <f>(Table2[[#This Row],[Sharpe Ratio]]-AVERAGE(Table2[Sharpe Ratio]))/_xlfn.STDEV.P(Table2[Sharpe Ratio])</f>
        <v>-0.71880726243977788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696</v>
      </c>
      <c r="AT709">
        <f>_xlfn.RANK.AVG(Table2[[#This Row],[6M Return vs Nifty Z-Score]],Table2[6M Return vs Nifty Z-Score])</f>
        <v>712</v>
      </c>
      <c r="AU709">
        <f>_xlfn.RANK.AVG(Table2[[#This Row],[Sharpe Ratio Z-Score]],Table2[Sharpe Ratio Z-Score])</f>
        <v>541.5</v>
      </c>
      <c r="AV709">
        <f>(Table2[[#This Row],[Rank 1Y]]+Table2[[#This Row],[Rank 6M]]+Table2[[#This Row],[Rank Sharpe]])/3</f>
        <v>649.83333333333337</v>
      </c>
    </row>
    <row r="710" spans="1:48" x14ac:dyDescent="0.3">
      <c r="A710" t="s">
        <v>2343</v>
      </c>
      <c r="B710" t="s">
        <v>2344</v>
      </c>
      <c r="C710" t="s">
        <v>3170</v>
      </c>
      <c r="D710" t="s">
        <v>403</v>
      </c>
      <c r="E710">
        <v>2298.433292664</v>
      </c>
      <c r="F710">
        <v>199.58</v>
      </c>
      <c r="G710">
        <v>-56.1707300354784</v>
      </c>
      <c r="H710">
        <f>(Table2[[#This Row],[1Y Return vs Nifty]]-AVERAGE(Table2[1Y Return vs Nifty]))/_xlfn.STDEV.P(Table2[1Y Return vs Nifty])</f>
        <v>-1.405611384121128</v>
      </c>
      <c r="I710">
        <v>8.5648634038637592</v>
      </c>
      <c r="J710">
        <f>(Table2[[#This Row],[1M Return vs Nifty]]-AVERAGE(Table2[1M Return vs Nifty]))/_xlfn.STDEV.P(Table2[1M Return vs Nifty])</f>
        <v>0.34098748087200703</v>
      </c>
      <c r="K710">
        <v>-14.222973443402701</v>
      </c>
      <c r="L710">
        <f>(Table2[[#This Row],[6M Return vs Nifty]]-AVERAGE(Table2[6M Return vs Nifty]))/_xlfn.STDEV.P(Table2[6M Return vs Nifty])</f>
        <v>-0.69238275044623232</v>
      </c>
      <c r="M710">
        <v>9.1883153050936404</v>
      </c>
      <c r="N710">
        <f>(Table2[[#This Row],[1W Return vs Nifty]]-AVERAGE(Table2[1W Return vs Nifty]))/_xlfn.STDEV.P(Table2[1W Return vs Nifty])</f>
        <v>2.1519656444122393</v>
      </c>
      <c r="O710">
        <v>196.51</v>
      </c>
      <c r="P710">
        <v>202.43826033495199</v>
      </c>
      <c r="Q710">
        <v>233.49230915231499</v>
      </c>
      <c r="R710">
        <v>56.861661854252297</v>
      </c>
      <c r="S710" s="1">
        <f>(Table2[[#This Row],[Close Price]]-Table2[[#This Row],[20D EMA]])/Table2[[#This Row],[20D EMA]]</f>
        <v>1.5622614625210024E-2</v>
      </c>
      <c r="T710" s="1">
        <f>(Table2[[#This Row],[Close Price]]-Table2[[#This Row],[50D EMA]])/Table2[[#This Row],[50D EMA]]</f>
        <v>-1.4119170606498664E-2</v>
      </c>
      <c r="U710" s="1">
        <f>(Table2[[#This Row],[Close Price]]-Table2[[#This Row],[200D EMA]])/Table2[[#This Row],[200D EMA]]</f>
        <v>-0.14523951249371911</v>
      </c>
      <c r="V710">
        <v>1.0893437678267599</v>
      </c>
      <c r="W710">
        <v>198.1</v>
      </c>
      <c r="X710">
        <v>213.8</v>
      </c>
      <c r="Y710">
        <v>184.98</v>
      </c>
      <c r="Z710">
        <v>214.15</v>
      </c>
      <c r="AA710">
        <v>184.98</v>
      </c>
      <c r="AB710">
        <v>214.15</v>
      </c>
      <c r="AC710" s="1">
        <f>(Table2[[#This Row],[Close Price]]/Table2[[#This Row],[Day Low]])-1</f>
        <v>7.4709742554266434E-3</v>
      </c>
      <c r="AD710" s="1">
        <f>(Table2[[#This Row],[Day High]]/Table2[[#This Row],[Close Price]])-1</f>
        <v>7.1249624210842688E-2</v>
      </c>
      <c r="AE710" s="1">
        <f>(Table2[[#This Row],[Close Price]]/Table2[[#This Row],[Current Week Low]])-1</f>
        <v>7.8927451616391142E-2</v>
      </c>
      <c r="AF710" s="1">
        <f>(Table2[[#This Row],[Current Week High]]/Table2[[#This Row],[Close Price]])-1</f>
        <v>7.3003306944583679E-2</v>
      </c>
      <c r="AG710" s="1">
        <f>(Table2[[#This Row],[Close Price]]/Table2[[#This Row],[Current Month Low]])-1</f>
        <v>7.8927451616391142E-2</v>
      </c>
      <c r="AH710" s="1">
        <f>(Table2[[#This Row],[Current Month High]]/Table2[[#This Row],[Close Price]])-1</f>
        <v>7.3003306944583679E-2</v>
      </c>
      <c r="AI710">
        <v>116.329291512175</v>
      </c>
      <c r="AJ710">
        <v>15.0317002881844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-0.01</v>
      </c>
      <c r="AM710" t="s">
        <v>3216</v>
      </c>
      <c r="AN710">
        <v>3.97</v>
      </c>
      <c r="AO710" t="s">
        <v>3215</v>
      </c>
      <c r="AP710">
        <v>-4.2399235220554998E-2</v>
      </c>
      <c r="AQ710">
        <f>(Table2[[#This Row],[Sharpe Ratio]]-AVERAGE(Table2[Sharpe Ratio]))/_xlfn.STDEV.P(Table2[Sharpe Ratio])</f>
        <v>-1.2251293914562109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724</v>
      </c>
      <c r="AT710">
        <f>_xlfn.RANK.AVG(Table2[[#This Row],[6M Return vs Nifty Z-Score]],Table2[6M Return vs Nifty Z-Score])</f>
        <v>570</v>
      </c>
      <c r="AU710">
        <f>_xlfn.RANK.AVG(Table2[[#This Row],[Sharpe Ratio Z-Score]],Table2[Sharpe Ratio Z-Score])</f>
        <v>659</v>
      </c>
      <c r="AV710">
        <f>(Table2[[#This Row],[Rank 1Y]]+Table2[[#This Row],[Rank 6M]]+Table2[[#This Row],[Rank Sharpe]])/3</f>
        <v>651</v>
      </c>
    </row>
    <row r="711" spans="1:48" x14ac:dyDescent="0.3">
      <c r="A711" t="s">
        <v>1095</v>
      </c>
      <c r="B711" t="s">
        <v>1096</v>
      </c>
      <c r="C711" t="s">
        <v>3155</v>
      </c>
      <c r="D711" t="s">
        <v>21</v>
      </c>
      <c r="E711">
        <v>11534.646596119999</v>
      </c>
      <c r="F711">
        <v>770.2</v>
      </c>
      <c r="G711">
        <v>-31.929629419890201</v>
      </c>
      <c r="H711">
        <f>(Table2[[#This Row],[1Y Return vs Nifty]]-AVERAGE(Table2[1Y Return vs Nifty]))/_xlfn.STDEV.P(Table2[1Y Return vs Nifty])</f>
        <v>-0.96343720724547466</v>
      </c>
      <c r="I711">
        <v>3.58421185175103</v>
      </c>
      <c r="J711">
        <f>(Table2[[#This Row],[1M Return vs Nifty]]-AVERAGE(Table2[1M Return vs Nifty]))/_xlfn.STDEV.P(Table2[1M Return vs Nifty])</f>
        <v>-0.14296814618272449</v>
      </c>
      <c r="K711">
        <v>-14.583156065397599</v>
      </c>
      <c r="L711">
        <f>(Table2[[#This Row],[6M Return vs Nifty]]-AVERAGE(Table2[6M Return vs Nifty]))/_xlfn.STDEV.P(Table2[6M Return vs Nifty])</f>
        <v>-0.70423384813103795</v>
      </c>
      <c r="M711">
        <v>3.29551239416713</v>
      </c>
      <c r="N711">
        <f>(Table2[[#This Row],[1W Return vs Nifty]]-AVERAGE(Table2[1W Return vs Nifty]))/_xlfn.STDEV.P(Table2[1W Return vs Nifty])</f>
        <v>0.63653137845678143</v>
      </c>
      <c r="O711">
        <v>778.79</v>
      </c>
      <c r="P711">
        <v>788.97551458723694</v>
      </c>
      <c r="Q711">
        <v>816.95288759226798</v>
      </c>
      <c r="R711">
        <v>45.542056794127603</v>
      </c>
      <c r="S711" s="1">
        <f>(Table2[[#This Row],[Close Price]]-Table2[[#This Row],[20D EMA]])/Table2[[#This Row],[20D EMA]]</f>
        <v>-1.1029931046880312E-2</v>
      </c>
      <c r="T711" s="1">
        <f>(Table2[[#This Row],[Close Price]]-Table2[[#This Row],[50D EMA]])/Table2[[#This Row],[50D EMA]]</f>
        <v>-2.3797334949056764E-2</v>
      </c>
      <c r="U711" s="1">
        <f>(Table2[[#This Row],[Close Price]]-Table2[[#This Row],[200D EMA]])/Table2[[#This Row],[200D EMA]]</f>
        <v>-5.7228376693861174E-2</v>
      </c>
      <c r="V711">
        <v>0.74845708483372897</v>
      </c>
      <c r="W711">
        <v>768.05</v>
      </c>
      <c r="X711">
        <v>794.8</v>
      </c>
      <c r="Y711">
        <v>754.25</v>
      </c>
      <c r="Z711">
        <v>795</v>
      </c>
      <c r="AA711">
        <v>754.25</v>
      </c>
      <c r="AB711">
        <v>795</v>
      </c>
      <c r="AC711" s="1">
        <f>(Table2[[#This Row],[Close Price]]/Table2[[#This Row],[Day Low]])-1</f>
        <v>2.7992969207735197E-3</v>
      </c>
      <c r="AD711" s="1">
        <f>(Table2[[#This Row],[Day High]]/Table2[[#This Row],[Close Price]])-1</f>
        <v>3.1939755907556266E-2</v>
      </c>
      <c r="AE711" s="1">
        <f>(Table2[[#This Row],[Close Price]]/Table2[[#This Row],[Current Week Low]])-1</f>
        <v>2.1146834603911202E-2</v>
      </c>
      <c r="AF711" s="1">
        <f>(Table2[[#This Row],[Current Week High]]/Table2[[#This Row],[Close Price]])-1</f>
        <v>3.2199428719813072E-2</v>
      </c>
      <c r="AG711" s="1">
        <f>(Table2[[#This Row],[Close Price]]/Table2[[#This Row],[Current Month Low]])-1</f>
        <v>2.1146834603911202E-2</v>
      </c>
      <c r="AH711" s="1">
        <f>(Table2[[#This Row],[Current Month High]]/Table2[[#This Row],[Close Price]])-1</f>
        <v>3.2199428719813072E-2</v>
      </c>
      <c r="AI711">
        <v>24.772786289275501</v>
      </c>
      <c r="AJ711">
        <v>3.9406207827260502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-0.05</v>
      </c>
      <c r="AM711" t="s">
        <v>3216</v>
      </c>
      <c r="AN711">
        <v>-0.9</v>
      </c>
      <c r="AO711" t="s">
        <v>3216</v>
      </c>
      <c r="AP711">
        <v>-0.12828314108894301</v>
      </c>
      <c r="AQ711">
        <f>(Table2[[#This Row],[Sharpe Ratio]]-AVERAGE(Table2[Sharpe Ratio]))/_xlfn.STDEV.P(Table2[Sharpe Ratio])</f>
        <v>-2.2507356751857772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651</v>
      </c>
      <c r="AT711">
        <f>_xlfn.RANK.AVG(Table2[[#This Row],[6M Return vs Nifty Z-Score]],Table2[6M Return vs Nifty Z-Score])</f>
        <v>577</v>
      </c>
      <c r="AU711">
        <f>_xlfn.RANK.AVG(Table2[[#This Row],[Sharpe Ratio Z-Score]],Table2[Sharpe Ratio Z-Score])</f>
        <v>732</v>
      </c>
      <c r="AV711">
        <f>(Table2[[#This Row],[Rank 1Y]]+Table2[[#This Row],[Rank 6M]]+Table2[[#This Row],[Rank Sharpe]])/3</f>
        <v>653.33333333333337</v>
      </c>
    </row>
    <row r="712" spans="1:48" x14ac:dyDescent="0.3">
      <c r="A712" t="s">
        <v>1622</v>
      </c>
      <c r="B712" t="s">
        <v>1623</v>
      </c>
      <c r="C712" t="s">
        <v>3165</v>
      </c>
      <c r="D712" t="s">
        <v>253</v>
      </c>
      <c r="E712">
        <v>5752.2768108</v>
      </c>
      <c r="F712">
        <v>1279.5</v>
      </c>
      <c r="G712">
        <v>-51.165953354133499</v>
      </c>
      <c r="H712">
        <f>(Table2[[#This Row],[1Y Return vs Nifty]]-AVERAGE(Table2[1Y Return vs Nifty]))/_xlfn.STDEV.P(Table2[1Y Return vs Nifty])</f>
        <v>-1.3143208505511677</v>
      </c>
      <c r="I712">
        <v>3.9167969201619299</v>
      </c>
      <c r="J712">
        <f>(Table2[[#This Row],[1M Return vs Nifty]]-AVERAGE(Table2[1M Return vs Nifty]))/_xlfn.STDEV.P(Table2[1M Return vs Nifty])</f>
        <v>-0.11065180892288101</v>
      </c>
      <c r="K712">
        <v>-13.3467929014658</v>
      </c>
      <c r="L712">
        <f>(Table2[[#This Row],[6M Return vs Nifty]]-AVERAGE(Table2[6M Return vs Nifty]))/_xlfn.STDEV.P(Table2[6M Return vs Nifty])</f>
        <v>-0.66355376048966808</v>
      </c>
      <c r="M712">
        <v>-0.97301402040965401</v>
      </c>
      <c r="N712">
        <f>(Table2[[#This Row],[1W Return vs Nifty]]-AVERAGE(Table2[1W Return vs Nifty]))/_xlfn.STDEV.P(Table2[1W Return vs Nifty])</f>
        <v>-0.46119262344244333</v>
      </c>
      <c r="O712">
        <v>1383.88</v>
      </c>
      <c r="P712">
        <v>1394.3206478991899</v>
      </c>
      <c r="Q712">
        <v>1411.9579122744101</v>
      </c>
      <c r="R712">
        <v>16.9582756040497</v>
      </c>
      <c r="S712" s="1">
        <f>(Table2[[#This Row],[Close Price]]-Table2[[#This Row],[20D EMA]])/Table2[[#This Row],[20D EMA]]</f>
        <v>-7.5425614937711438E-2</v>
      </c>
      <c r="T712" s="1">
        <f>(Table2[[#This Row],[Close Price]]-Table2[[#This Row],[50D EMA]])/Table2[[#This Row],[50D EMA]]</f>
        <v>-8.2348811281098874E-2</v>
      </c>
      <c r="U712" s="1">
        <f>(Table2[[#This Row],[Close Price]]-Table2[[#This Row],[200D EMA]])/Table2[[#This Row],[200D EMA]]</f>
        <v>-9.381151599699189E-2</v>
      </c>
      <c r="V712">
        <v>0.38050911724803599</v>
      </c>
      <c r="W712">
        <v>1275</v>
      </c>
      <c r="X712">
        <v>1349</v>
      </c>
      <c r="Y712">
        <v>1275</v>
      </c>
      <c r="Z712">
        <v>1410</v>
      </c>
      <c r="AA712">
        <v>1275</v>
      </c>
      <c r="AB712">
        <v>1410</v>
      </c>
      <c r="AC712" s="1">
        <f>(Table2[[#This Row],[Close Price]]/Table2[[#This Row],[Day Low]])-1</f>
        <v>3.529411764705781E-3</v>
      </c>
      <c r="AD712" s="1">
        <f>(Table2[[#This Row],[Day High]]/Table2[[#This Row],[Close Price]])-1</f>
        <v>5.431809300508017E-2</v>
      </c>
      <c r="AE712" s="1">
        <f>(Table2[[#This Row],[Close Price]]/Table2[[#This Row],[Current Week Low]])-1</f>
        <v>3.529411764705781E-3</v>
      </c>
      <c r="AF712" s="1">
        <f>(Table2[[#This Row],[Current Week High]]/Table2[[#This Row],[Close Price]])-1</f>
        <v>0.10199296600234464</v>
      </c>
      <c r="AG712" s="1">
        <f>(Table2[[#This Row],[Close Price]]/Table2[[#This Row],[Current Month Low]])-1</f>
        <v>3.529411764705781E-3</v>
      </c>
      <c r="AH712" s="1">
        <f>(Table2[[#This Row],[Current Month High]]/Table2[[#This Row],[Close Price]])-1</f>
        <v>0.10199296600234464</v>
      </c>
      <c r="AI712">
        <v>38.175068386088299</v>
      </c>
      <c r="AJ712">
        <v>11.932464351325301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-0.01</v>
      </c>
      <c r="AM712" t="s">
        <v>3216</v>
      </c>
      <c r="AN712">
        <v>-7.63</v>
      </c>
      <c r="AO712" t="s">
        <v>3216</v>
      </c>
      <c r="AP712">
        <v>-6.4292839214634995E-2</v>
      </c>
      <c r="AQ712">
        <f>(Table2[[#This Row],[Sharpe Ratio]]-AVERAGE(Table2[Sharpe Ratio]))/_xlfn.STDEV.P(Table2[Sharpe Ratio])</f>
        <v>-1.4865778852429856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717</v>
      </c>
      <c r="AT712">
        <f>_xlfn.RANK.AVG(Table2[[#This Row],[6M Return vs Nifty Z-Score]],Table2[6M Return vs Nifty Z-Score])</f>
        <v>561</v>
      </c>
      <c r="AU712">
        <f>_xlfn.RANK.AVG(Table2[[#This Row],[Sharpe Ratio Z-Score]],Table2[Sharpe Ratio Z-Score])</f>
        <v>689</v>
      </c>
      <c r="AV712">
        <f>(Table2[[#This Row],[Rank 1Y]]+Table2[[#This Row],[Rank 6M]]+Table2[[#This Row],[Rank Sharpe]])/3</f>
        <v>655.66666666666663</v>
      </c>
    </row>
    <row r="713" spans="1:48" x14ac:dyDescent="0.3">
      <c r="A713" t="s">
        <v>109</v>
      </c>
      <c r="B713" t="s">
        <v>110</v>
      </c>
      <c r="C713" t="s">
        <v>3168</v>
      </c>
      <c r="D713" t="s">
        <v>111</v>
      </c>
      <c r="E713">
        <v>252126.52719659999</v>
      </c>
      <c r="F713">
        <v>3874.5</v>
      </c>
      <c r="G713">
        <v>-19.830327690862099</v>
      </c>
      <c r="H713">
        <f>(Table2[[#This Row],[1Y Return vs Nifty]]-AVERAGE(Table2[1Y Return vs Nifty]))/_xlfn.STDEV.P(Table2[1Y Return vs Nifty])</f>
        <v>-0.74273770734888744</v>
      </c>
      <c r="I713">
        <v>-11.186416277540999</v>
      </c>
      <c r="J713">
        <f>(Table2[[#This Row],[1M Return vs Nifty]]-AVERAGE(Table2[1M Return vs Nifty]))/_xlfn.STDEV.P(Table2[1M Return vs Nifty])</f>
        <v>-1.5781877200699099</v>
      </c>
      <c r="K713">
        <v>-27.670355181118602</v>
      </c>
      <c r="L713">
        <f>(Table2[[#This Row],[6M Return vs Nifty]]-AVERAGE(Table2[6M Return vs Nifty]))/_xlfn.STDEV.P(Table2[6M Return vs Nifty])</f>
        <v>-1.1348422830463285</v>
      </c>
      <c r="M713">
        <v>-2.1288070598842799</v>
      </c>
      <c r="N713">
        <f>(Table2[[#This Row],[1W Return vs Nifty]]-AVERAGE(Table2[1W Return vs Nifty]))/_xlfn.STDEV.P(Table2[1W Return vs Nifty])</f>
        <v>-0.75842441667363236</v>
      </c>
      <c r="O713">
        <v>4094.6</v>
      </c>
      <c r="P713">
        <v>4437.4582262768699</v>
      </c>
      <c r="Q713">
        <v>4517.78680187802</v>
      </c>
      <c r="R713">
        <v>25.555078284475002</v>
      </c>
      <c r="S713" s="1">
        <f>(Table2[[#This Row],[Close Price]]-Table2[[#This Row],[20D EMA]])/Table2[[#This Row],[20D EMA]]</f>
        <v>-5.3753724417525503E-2</v>
      </c>
      <c r="T713" s="1">
        <f>(Table2[[#This Row],[Close Price]]-Table2[[#This Row],[50D EMA]])/Table2[[#This Row],[50D EMA]]</f>
        <v>-0.12686501992137172</v>
      </c>
      <c r="U713" s="1">
        <f>(Table2[[#This Row],[Close Price]]-Table2[[#This Row],[200D EMA]])/Table2[[#This Row],[200D EMA]]</f>
        <v>-0.14238980945506527</v>
      </c>
      <c r="V713">
        <v>0.57272597764120703</v>
      </c>
      <c r="W713">
        <v>3860.15</v>
      </c>
      <c r="X713">
        <v>3910.1</v>
      </c>
      <c r="Y713">
        <v>3860.15</v>
      </c>
      <c r="Z713">
        <v>4006.1</v>
      </c>
      <c r="AA713">
        <v>3860.15</v>
      </c>
      <c r="AB713">
        <v>4010</v>
      </c>
      <c r="AC713" s="1">
        <f>(Table2[[#This Row],[Close Price]]/Table2[[#This Row],[Day Low]])-1</f>
        <v>3.7174721189590088E-3</v>
      </c>
      <c r="AD713" s="1">
        <f>(Table2[[#This Row],[Day High]]/Table2[[#This Row],[Close Price]])-1</f>
        <v>9.1882823590141438E-3</v>
      </c>
      <c r="AE713" s="1">
        <f>(Table2[[#This Row],[Close Price]]/Table2[[#This Row],[Current Week Low]])-1</f>
        <v>3.7174721189590088E-3</v>
      </c>
      <c r="AF713" s="1">
        <f>(Table2[[#This Row],[Current Week High]]/Table2[[#This Row],[Close Price]])-1</f>
        <v>3.3965672990063256E-2</v>
      </c>
      <c r="AG713" s="1">
        <f>(Table2[[#This Row],[Close Price]]/Table2[[#This Row],[Current Month Low]])-1</f>
        <v>3.7174721189590088E-3</v>
      </c>
      <c r="AH713" s="1">
        <f>(Table2[[#This Row],[Current Month High]]/Table2[[#This Row],[Close Price]])-1</f>
        <v>3.4972254484449516E-2</v>
      </c>
      <c r="AI713">
        <v>41.562782294489601</v>
      </c>
      <c r="AJ713">
        <v>6.3167137721921804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-0.2</v>
      </c>
      <c r="AM713" t="s">
        <v>3216</v>
      </c>
      <c r="AN713">
        <v>-6.78</v>
      </c>
      <c r="AO713" t="s">
        <v>3216</v>
      </c>
      <c r="AP713">
        <v>-7.6644070789120999E-2</v>
      </c>
      <c r="AQ713">
        <f>(Table2[[#This Row],[Sharpe Ratio]]-AVERAGE(Table2[Sharpe Ratio]))/_xlfn.STDEV.P(Table2[Sharpe Ratio])</f>
        <v>-1.6340735142145424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590</v>
      </c>
      <c r="AT713">
        <f>_xlfn.RANK.AVG(Table2[[#This Row],[6M Return vs Nifty Z-Score]],Table2[6M Return vs Nifty Z-Score])</f>
        <v>692</v>
      </c>
      <c r="AU713">
        <f>_xlfn.RANK.AVG(Table2[[#This Row],[Sharpe Ratio Z-Score]],Table2[Sharpe Ratio Z-Score])</f>
        <v>700</v>
      </c>
      <c r="AV713">
        <f>(Table2[[#This Row],[Rank 1Y]]+Table2[[#This Row],[Rank 6M]]+Table2[[#This Row],[Rank Sharpe]])/3</f>
        <v>660.66666666666663</v>
      </c>
    </row>
    <row r="714" spans="1:48" x14ac:dyDescent="0.3">
      <c r="A714" t="s">
        <v>2334</v>
      </c>
      <c r="B714" t="s">
        <v>2335</v>
      </c>
      <c r="C714" t="s">
        <v>3156</v>
      </c>
      <c r="D714" t="s">
        <v>24</v>
      </c>
      <c r="E714">
        <v>2307.9222120959998</v>
      </c>
      <c r="F714">
        <v>44.82</v>
      </c>
      <c r="G714">
        <v>-59.287289392144501</v>
      </c>
      <c r="H714">
        <f>(Table2[[#This Row],[1Y Return vs Nifty]]-AVERAGE(Table2[1Y Return vs Nifty]))/_xlfn.STDEV.P(Table2[1Y Return vs Nifty])</f>
        <v>-1.4624595483225418</v>
      </c>
      <c r="I714">
        <v>4.4357588797181497</v>
      </c>
      <c r="J714">
        <f>(Table2[[#This Row],[1M Return vs Nifty]]-AVERAGE(Table2[1M Return vs Nifty]))/_xlfn.STDEV.P(Table2[1M Return vs Nifty])</f>
        <v>-6.0225763670218035E-2</v>
      </c>
      <c r="K714">
        <v>-33.451045992845003</v>
      </c>
      <c r="L714">
        <f>(Table2[[#This Row],[6M Return vs Nifty]]-AVERAGE(Table2[6M Return vs Nifty]))/_xlfn.STDEV.P(Table2[6M Return vs Nifty])</f>
        <v>-1.3250444952352252</v>
      </c>
      <c r="M714">
        <v>2.0710490097451602</v>
      </c>
      <c r="N714">
        <f>(Table2[[#This Row],[1W Return vs Nifty]]-AVERAGE(Table2[1W Return vs Nifty]))/_xlfn.STDEV.P(Table2[1W Return vs Nifty])</f>
        <v>0.32163984072688762</v>
      </c>
      <c r="O714">
        <v>44.97</v>
      </c>
      <c r="P714">
        <v>46.580491698446203</v>
      </c>
      <c r="Q714">
        <v>54.955976728676397</v>
      </c>
      <c r="R714">
        <v>50.794372538313802</v>
      </c>
      <c r="S714" s="1">
        <f>(Table2[[#This Row],[Close Price]]-Table2[[#This Row],[20D EMA]])/Table2[[#This Row],[20D EMA]]</f>
        <v>-3.3355570380253188E-3</v>
      </c>
      <c r="T714" s="1">
        <f>(Table2[[#This Row],[Close Price]]-Table2[[#This Row],[50D EMA]])/Table2[[#This Row],[50D EMA]]</f>
        <v>-3.7794613887790443E-2</v>
      </c>
      <c r="U714" s="1">
        <f>(Table2[[#This Row],[Close Price]]-Table2[[#This Row],[200D EMA]])/Table2[[#This Row],[200D EMA]]</f>
        <v>-0.18443811450606748</v>
      </c>
      <c r="V714">
        <v>0.52064650932967305</v>
      </c>
      <c r="W714">
        <v>44.7</v>
      </c>
      <c r="X714">
        <v>45.7</v>
      </c>
      <c r="Y714">
        <v>44.01</v>
      </c>
      <c r="Z714">
        <v>46.02</v>
      </c>
      <c r="AA714">
        <v>44.01</v>
      </c>
      <c r="AB714">
        <v>46.02</v>
      </c>
      <c r="AC714" s="1">
        <f>(Table2[[#This Row],[Close Price]]/Table2[[#This Row],[Day Low]])-1</f>
        <v>2.6845637583892135E-3</v>
      </c>
      <c r="AD714" s="1">
        <f>(Table2[[#This Row],[Day High]]/Table2[[#This Row],[Close Price]])-1</f>
        <v>1.9634091923248498E-2</v>
      </c>
      <c r="AE714" s="1">
        <f>(Table2[[#This Row],[Close Price]]/Table2[[#This Row],[Current Week Low]])-1</f>
        <v>1.8404907975460238E-2</v>
      </c>
      <c r="AF714" s="1">
        <f>(Table2[[#This Row],[Current Week High]]/Table2[[#This Row],[Close Price]])-1</f>
        <v>2.6773761713520861E-2</v>
      </c>
      <c r="AG714" s="1">
        <f>(Table2[[#This Row],[Close Price]]/Table2[[#This Row],[Current Month Low]])-1</f>
        <v>1.8404907975460238E-2</v>
      </c>
      <c r="AH714" s="1">
        <f>(Table2[[#This Row],[Current Month High]]/Table2[[#This Row],[Close Price]])-1</f>
        <v>2.6773761713520861E-2</v>
      </c>
      <c r="AI714">
        <v>83.846497099509094</v>
      </c>
      <c r="AJ714">
        <v>6.6888835991430504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-0.15</v>
      </c>
      <c r="AM714" t="s">
        <v>3216</v>
      </c>
      <c r="AN714">
        <v>0.38</v>
      </c>
      <c r="AO714" t="s">
        <v>3215</v>
      </c>
      <c r="AQ714">
        <f>(Table2[[#This Row],[Sharpe Ratio]]-AVERAGE(Table2[Sharpe Ratio]))/_xlfn.STDEV.P(Table2[Sharpe Ratio])</f>
        <v>-0.71880726243977788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728</v>
      </c>
      <c r="AT714">
        <f>_xlfn.RANK.AVG(Table2[[#This Row],[6M Return vs Nifty Z-Score]],Table2[6M Return vs Nifty Z-Score])</f>
        <v>714</v>
      </c>
      <c r="AU714">
        <f>_xlfn.RANK.AVG(Table2[[#This Row],[Sharpe Ratio Z-Score]],Table2[Sharpe Ratio Z-Score])</f>
        <v>541.5</v>
      </c>
      <c r="AV714">
        <f>(Table2[[#This Row],[Rank 1Y]]+Table2[[#This Row],[Rank 6M]]+Table2[[#This Row],[Rank Sharpe]])/3</f>
        <v>661.16666666666663</v>
      </c>
    </row>
    <row r="715" spans="1:48" x14ac:dyDescent="0.3">
      <c r="A715" t="s">
        <v>1722</v>
      </c>
      <c r="B715" t="s">
        <v>1723</v>
      </c>
      <c r="C715" t="s">
        <v>3165</v>
      </c>
      <c r="D715" t="s">
        <v>253</v>
      </c>
      <c r="E715">
        <v>4977.9784094850002</v>
      </c>
      <c r="F715">
        <v>1618.35</v>
      </c>
      <c r="G715">
        <v>-60.825262790297103</v>
      </c>
      <c r="H715">
        <f>(Table2[[#This Row],[1Y Return vs Nifty]]-AVERAGE(Table2[1Y Return vs Nifty]))/_xlfn.STDEV.P(Table2[1Y Return vs Nifty])</f>
        <v>-1.4905132300496606</v>
      </c>
      <c r="I715">
        <v>4.7290125576828697</v>
      </c>
      <c r="J715">
        <f>(Table2[[#This Row],[1M Return vs Nifty]]-AVERAGE(Table2[1M Return vs Nifty]))/_xlfn.STDEV.P(Table2[1M Return vs Nifty])</f>
        <v>-3.1731144819533548E-2</v>
      </c>
      <c r="K715">
        <v>-19.264946150121101</v>
      </c>
      <c r="L715">
        <f>(Table2[[#This Row],[6M Return vs Nifty]]-AVERAGE(Table2[6M Return vs Nifty]))/_xlfn.STDEV.P(Table2[6M Return vs Nifty])</f>
        <v>-0.858278902627303</v>
      </c>
      <c r="M715">
        <v>-0.64692495603771505</v>
      </c>
      <c r="N715">
        <f>(Table2[[#This Row],[1W Return vs Nifty]]-AVERAGE(Table2[1W Return vs Nifty]))/_xlfn.STDEV.P(Table2[1W Return vs Nifty])</f>
        <v>-0.37733328699894864</v>
      </c>
      <c r="O715">
        <v>1648.96</v>
      </c>
      <c r="P715">
        <v>1701.1671189897099</v>
      </c>
      <c r="Q715">
        <v>1843.1101685020001</v>
      </c>
      <c r="R715">
        <v>45.064666371412599</v>
      </c>
      <c r="S715" s="1">
        <f>(Table2[[#This Row],[Close Price]]-Table2[[#This Row],[20D EMA]])/Table2[[#This Row],[20D EMA]]</f>
        <v>-1.8563215602561692E-2</v>
      </c>
      <c r="T715" s="1">
        <f>(Table2[[#This Row],[Close Price]]-Table2[[#This Row],[50D EMA]])/Table2[[#This Row],[50D EMA]]</f>
        <v>-4.8682529814527274E-2</v>
      </c>
      <c r="U715" s="1">
        <f>(Table2[[#This Row],[Close Price]]-Table2[[#This Row],[200D EMA]])/Table2[[#This Row],[200D EMA]]</f>
        <v>-0.12194613883806819</v>
      </c>
      <c r="V715">
        <v>0.87796394019823998</v>
      </c>
      <c r="W715">
        <v>1611</v>
      </c>
      <c r="X715">
        <v>1662</v>
      </c>
      <c r="Y715">
        <v>1596.6</v>
      </c>
      <c r="Z715">
        <v>1694</v>
      </c>
      <c r="AA715">
        <v>1596.6</v>
      </c>
      <c r="AB715">
        <v>1694</v>
      </c>
      <c r="AC715" s="1">
        <f>(Table2[[#This Row],[Close Price]]/Table2[[#This Row],[Day Low]])-1</f>
        <v>4.5623836126629236E-3</v>
      </c>
      <c r="AD715" s="1">
        <f>(Table2[[#This Row],[Day High]]/Table2[[#This Row],[Close Price]])-1</f>
        <v>2.697191584020775E-2</v>
      </c>
      <c r="AE715" s="1">
        <f>(Table2[[#This Row],[Close Price]]/Table2[[#This Row],[Current Week Low]])-1</f>
        <v>1.3622698233746622E-2</v>
      </c>
      <c r="AF715" s="1">
        <f>(Table2[[#This Row],[Current Week High]]/Table2[[#This Row],[Close Price]])-1</f>
        <v>4.6745141656625577E-2</v>
      </c>
      <c r="AG715" s="1">
        <f>(Table2[[#This Row],[Close Price]]/Table2[[#This Row],[Current Month Low]])-1</f>
        <v>1.3622698233746622E-2</v>
      </c>
      <c r="AH715" s="1">
        <f>(Table2[[#This Row],[Current Month High]]/Table2[[#This Row],[Close Price]])-1</f>
        <v>4.6745141656625577E-2</v>
      </c>
      <c r="AI715">
        <v>59.607007136898702</v>
      </c>
      <c r="AJ715">
        <v>8.2218804333288507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-0.02</v>
      </c>
      <c r="AM715" t="s">
        <v>3216</v>
      </c>
      <c r="AN715">
        <v>3.15</v>
      </c>
      <c r="AO715" t="s">
        <v>3215</v>
      </c>
      <c r="AP715">
        <v>-2.8532799132238999E-2</v>
      </c>
      <c r="AQ715">
        <f>(Table2[[#This Row],[Sharpe Ratio]]-AVERAGE(Table2[Sharpe Ratio]))/_xlfn.STDEV.P(Table2[Sharpe Ratio])</f>
        <v>-1.0595395310357392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730</v>
      </c>
      <c r="AT715">
        <f>_xlfn.RANK.AVG(Table2[[#This Row],[6M Return vs Nifty Z-Score]],Table2[6M Return vs Nifty Z-Score])</f>
        <v>628</v>
      </c>
      <c r="AU715">
        <f>_xlfn.RANK.AVG(Table2[[#This Row],[Sharpe Ratio Z-Score]],Table2[Sharpe Ratio Z-Score])</f>
        <v>626</v>
      </c>
      <c r="AV715">
        <f>(Table2[[#This Row],[Rank 1Y]]+Table2[[#This Row],[Rank 6M]]+Table2[[#This Row],[Rank Sharpe]])/3</f>
        <v>661.33333333333337</v>
      </c>
    </row>
    <row r="716" spans="1:48" x14ac:dyDescent="0.3">
      <c r="A716" t="s">
        <v>646</v>
      </c>
      <c r="B716" t="s">
        <v>647</v>
      </c>
      <c r="C716" t="s">
        <v>3156</v>
      </c>
      <c r="D716" t="s">
        <v>43</v>
      </c>
      <c r="E716">
        <v>28303.135193769998</v>
      </c>
      <c r="F716">
        <v>481.7</v>
      </c>
      <c r="G716">
        <v>-35.787121238721603</v>
      </c>
      <c r="H716">
        <f>(Table2[[#This Row],[1Y Return vs Nifty]]-AVERAGE(Table2[1Y Return vs Nifty]))/_xlfn.STDEV.P(Table2[1Y Return vs Nifty])</f>
        <v>-1.0338004839318273</v>
      </c>
      <c r="I716">
        <v>-9.1547893281200494</v>
      </c>
      <c r="J716">
        <f>(Table2[[#This Row],[1M Return vs Nifty]]-AVERAGE(Table2[1M Return vs Nifty]))/_xlfn.STDEV.P(Table2[1M Return vs Nifty])</f>
        <v>-1.3807803560009984</v>
      </c>
      <c r="K716">
        <v>-18.263607712001601</v>
      </c>
      <c r="L716">
        <f>(Table2[[#This Row],[6M Return vs Nifty]]-AVERAGE(Table2[6M Return vs Nifty]))/_xlfn.STDEV.P(Table2[6M Return vs Nifty])</f>
        <v>-0.82533183932930509</v>
      </c>
      <c r="M716">
        <v>-3.0823125375177498</v>
      </c>
      <c r="N716">
        <f>(Table2[[#This Row],[1W Return vs Nifty]]-AVERAGE(Table2[1W Return vs Nifty]))/_xlfn.STDEV.P(Table2[1W Return vs Nifty])</f>
        <v>-1.0036345306760359</v>
      </c>
      <c r="O716">
        <v>522.54</v>
      </c>
      <c r="P716">
        <v>553.73841322570399</v>
      </c>
      <c r="Q716">
        <v>568.54941686740597</v>
      </c>
      <c r="R716">
        <v>28.4678001637512</v>
      </c>
      <c r="S716" s="1">
        <f>(Table2[[#This Row],[Close Price]]-Table2[[#This Row],[20D EMA]])/Table2[[#This Row],[20D EMA]]</f>
        <v>-7.8156696138094645E-2</v>
      </c>
      <c r="T716" s="1">
        <f>(Table2[[#This Row],[Close Price]]-Table2[[#This Row],[50D EMA]])/Table2[[#This Row],[50D EMA]]</f>
        <v>-0.130094664746224</v>
      </c>
      <c r="U716" s="1">
        <f>(Table2[[#This Row],[Close Price]]-Table2[[#This Row],[200D EMA]])/Table2[[#This Row],[200D EMA]]</f>
        <v>-0.15275614448068378</v>
      </c>
      <c r="V716">
        <v>1.2261087110111</v>
      </c>
      <c r="W716">
        <v>480</v>
      </c>
      <c r="X716">
        <v>502</v>
      </c>
      <c r="Y716">
        <v>472.75</v>
      </c>
      <c r="Z716">
        <v>514.95000000000005</v>
      </c>
      <c r="AA716">
        <v>472.75</v>
      </c>
      <c r="AB716">
        <v>518.95000000000005</v>
      </c>
      <c r="AC716" s="1">
        <f>(Table2[[#This Row],[Close Price]]/Table2[[#This Row],[Day Low]])-1</f>
        <v>3.5416666666665542E-3</v>
      </c>
      <c r="AD716" s="1">
        <f>(Table2[[#This Row],[Day High]]/Table2[[#This Row],[Close Price]])-1</f>
        <v>4.2142412289806863E-2</v>
      </c>
      <c r="AE716" s="1">
        <f>(Table2[[#This Row],[Close Price]]/Table2[[#This Row],[Current Week Low]])-1</f>
        <v>1.893178212585922E-2</v>
      </c>
      <c r="AF716" s="1">
        <f>(Table2[[#This Row],[Current Week High]]/Table2[[#This Row],[Close Price]])-1</f>
        <v>6.9026364957442521E-2</v>
      </c>
      <c r="AG716" s="1">
        <f>(Table2[[#This Row],[Close Price]]/Table2[[#This Row],[Current Month Low]])-1</f>
        <v>1.893178212585922E-2</v>
      </c>
      <c r="AH716" s="1">
        <f>(Table2[[#This Row],[Current Month High]]/Table2[[#This Row],[Close Price]])-1</f>
        <v>7.7330288561345384E-2</v>
      </c>
      <c r="AI716">
        <v>34.315964293128502</v>
      </c>
      <c r="AJ716">
        <v>5.9146877748460698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-0.23</v>
      </c>
      <c r="AM716" t="s">
        <v>3216</v>
      </c>
      <c r="AN716">
        <v>-11.69</v>
      </c>
      <c r="AO716" t="s">
        <v>3216</v>
      </c>
      <c r="AP716">
        <v>-0.110027709240143</v>
      </c>
      <c r="AQ716">
        <f>(Table2[[#This Row],[Sharpe Ratio]]-AVERAGE(Table2[Sharpe Ratio]))/_xlfn.STDEV.P(Table2[Sharpe Ratio])</f>
        <v>-2.0327334147271316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671</v>
      </c>
      <c r="AT716">
        <f>_xlfn.RANK.AVG(Table2[[#This Row],[6M Return vs Nifty Z-Score]],Table2[6M Return vs Nifty Z-Score])</f>
        <v>617</v>
      </c>
      <c r="AU716">
        <f>_xlfn.RANK.AVG(Table2[[#This Row],[Sharpe Ratio Z-Score]],Table2[Sharpe Ratio Z-Score])</f>
        <v>725</v>
      </c>
      <c r="AV716">
        <f>(Table2[[#This Row],[Rank 1Y]]+Table2[[#This Row],[Rank 6M]]+Table2[[#This Row],[Rank Sharpe]])/3</f>
        <v>671</v>
      </c>
    </row>
    <row r="717" spans="1:48" x14ac:dyDescent="0.3">
      <c r="A717" t="s">
        <v>995</v>
      </c>
      <c r="B717" t="s">
        <v>996</v>
      </c>
      <c r="C717" t="s">
        <v>3168</v>
      </c>
      <c r="D717" t="s">
        <v>128</v>
      </c>
      <c r="E717">
        <v>14230.0299181799</v>
      </c>
      <c r="F717">
        <v>2373.4499999999998</v>
      </c>
      <c r="G717">
        <v>-34.225205901206301</v>
      </c>
      <c r="H717">
        <f>(Table2[[#This Row],[1Y Return vs Nifty]]-AVERAGE(Table2[1Y Return vs Nifty]))/_xlfn.STDEV.P(Table2[1Y Return vs Nifty])</f>
        <v>-1.0053100849327334</v>
      </c>
      <c r="I717">
        <v>-10.2061588188524</v>
      </c>
      <c r="J717">
        <f>(Table2[[#This Row],[1M Return vs Nifty]]-AVERAGE(Table2[1M Return vs Nifty]))/_xlfn.STDEV.P(Table2[1M Return vs Nifty])</f>
        <v>-1.4829389141393918</v>
      </c>
      <c r="K717">
        <v>-20.939501263453501</v>
      </c>
      <c r="L717">
        <f>(Table2[[#This Row],[6M Return vs Nifty]]-AVERAGE(Table2[6M Return vs Nifty]))/_xlfn.STDEV.P(Table2[6M Return vs Nifty])</f>
        <v>-0.91337683077491283</v>
      </c>
      <c r="M717">
        <v>-4.3356297913164896</v>
      </c>
      <c r="N717">
        <f>(Table2[[#This Row],[1W Return vs Nifty]]-AVERAGE(Table2[1W Return vs Nifty]))/_xlfn.STDEV.P(Table2[1W Return vs Nifty])</f>
        <v>-1.3259463305494137</v>
      </c>
      <c r="O717">
        <v>2585.27</v>
      </c>
      <c r="P717">
        <v>2737.7599111914601</v>
      </c>
      <c r="Q717">
        <v>2757.3568673258301</v>
      </c>
      <c r="R717">
        <v>26.393808212169301</v>
      </c>
      <c r="S717" s="1">
        <f>(Table2[[#This Row],[Close Price]]-Table2[[#This Row],[20D EMA]])/Table2[[#This Row],[20D EMA]]</f>
        <v>-8.1933415078502506E-2</v>
      </c>
      <c r="T717" s="1">
        <f>(Table2[[#This Row],[Close Price]]-Table2[[#This Row],[50D EMA]])/Table2[[#This Row],[50D EMA]]</f>
        <v>-0.13306861193424166</v>
      </c>
      <c r="U717" s="1">
        <f>(Table2[[#This Row],[Close Price]]-Table2[[#This Row],[200D EMA]])/Table2[[#This Row],[200D EMA]]</f>
        <v>-0.13923002563616477</v>
      </c>
      <c r="V717">
        <v>0.91512689412488102</v>
      </c>
      <c r="W717">
        <v>2361.6999999999998</v>
      </c>
      <c r="X717">
        <v>2425.4499999999998</v>
      </c>
      <c r="Y717">
        <v>2361.6999999999998</v>
      </c>
      <c r="Z717">
        <v>2578.85</v>
      </c>
      <c r="AA717">
        <v>2361.6999999999998</v>
      </c>
      <c r="AB717">
        <v>2578.85</v>
      </c>
      <c r="AC717" s="1">
        <f>(Table2[[#This Row],[Close Price]]/Table2[[#This Row],[Day Low]])-1</f>
        <v>4.9752297074141527E-3</v>
      </c>
      <c r="AD717" s="1">
        <f>(Table2[[#This Row],[Day High]]/Table2[[#This Row],[Close Price]])-1</f>
        <v>2.1909035370452301E-2</v>
      </c>
      <c r="AE717" s="1">
        <f>(Table2[[#This Row],[Close Price]]/Table2[[#This Row],[Current Week Low]])-1</f>
        <v>4.9752297074141527E-3</v>
      </c>
      <c r="AF717" s="1">
        <f>(Table2[[#This Row],[Current Week High]]/Table2[[#This Row],[Close Price]])-1</f>
        <v>8.6540689713286545E-2</v>
      </c>
      <c r="AG717" s="1">
        <f>(Table2[[#This Row],[Close Price]]/Table2[[#This Row],[Current Month Low]])-1</f>
        <v>4.9752297074141527E-3</v>
      </c>
      <c r="AH717" s="1">
        <f>(Table2[[#This Row],[Current Month High]]/Table2[[#This Row],[Close Price]])-1</f>
        <v>8.6540689713286545E-2</v>
      </c>
      <c r="AI717">
        <v>34.757420632412703</v>
      </c>
      <c r="AJ717">
        <v>6.43273542600895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-0.2</v>
      </c>
      <c r="AM717" t="s">
        <v>3216</v>
      </c>
      <c r="AN717">
        <v>-4.5</v>
      </c>
      <c r="AO717" t="s">
        <v>3216</v>
      </c>
      <c r="AP717">
        <v>-9.1325501716576996E-2</v>
      </c>
      <c r="AQ717">
        <f>(Table2[[#This Row],[Sharpe Ratio]]-AVERAGE(Table2[Sharpe Ratio]))/_xlfn.STDEV.P(Table2[Sharpe Ratio])</f>
        <v>-1.809395859665563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663</v>
      </c>
      <c r="AT717">
        <f>_xlfn.RANK.AVG(Table2[[#This Row],[6M Return vs Nifty Z-Score]],Table2[6M Return vs Nifty Z-Score])</f>
        <v>642</v>
      </c>
      <c r="AU717">
        <f>_xlfn.RANK.AVG(Table2[[#This Row],[Sharpe Ratio Z-Score]],Table2[Sharpe Ratio Z-Score])</f>
        <v>710</v>
      </c>
      <c r="AV717">
        <f>(Table2[[#This Row],[Rank 1Y]]+Table2[[#This Row],[Rank 6M]]+Table2[[#This Row],[Rank Sharpe]])/3</f>
        <v>671.66666666666663</v>
      </c>
    </row>
    <row r="718" spans="1:48" x14ac:dyDescent="0.3">
      <c r="A718" t="s">
        <v>2490</v>
      </c>
      <c r="B718" t="s">
        <v>2491</v>
      </c>
      <c r="C718" t="s">
        <v>3156</v>
      </c>
      <c r="D718" t="s">
        <v>54</v>
      </c>
      <c r="E718">
        <v>2034.2113780499999</v>
      </c>
      <c r="F718">
        <v>202.1</v>
      </c>
      <c r="G718">
        <v>-88.923130444655598</v>
      </c>
      <c r="H718">
        <f>(Table2[[#This Row],[1Y Return vs Nifty]]-AVERAGE(Table2[1Y Return vs Nifty]))/_xlfn.STDEV.P(Table2[1Y Return vs Nifty])</f>
        <v>-2.0030374631299726</v>
      </c>
      <c r="I718">
        <v>-3.8686902811512298</v>
      </c>
      <c r="J718">
        <f>(Table2[[#This Row],[1M Return vs Nifty]]-AVERAGE(Table2[1M Return vs Nifty]))/_xlfn.STDEV.P(Table2[1M Return vs Nifty])</f>
        <v>-0.86714527187951596</v>
      </c>
      <c r="K718">
        <v>-66.597057200773506</v>
      </c>
      <c r="L718">
        <f>(Table2[[#This Row],[6M Return vs Nifty]]-AVERAGE(Table2[6M Return vs Nifty]))/_xlfn.STDEV.P(Table2[6M Return vs Nifty])</f>
        <v>-2.4156485185808614</v>
      </c>
      <c r="M718">
        <v>-7.7054321616983996</v>
      </c>
      <c r="N718">
        <f>(Table2[[#This Row],[1W Return vs Nifty]]-AVERAGE(Table2[1W Return vs Nifty]))/_xlfn.STDEV.P(Table2[1W Return vs Nifty])</f>
        <v>-2.1925481936637792</v>
      </c>
      <c r="O718">
        <v>216.2</v>
      </c>
      <c r="P718">
        <v>250.96236053876899</v>
      </c>
      <c r="Q718">
        <v>379.42853666284799</v>
      </c>
      <c r="R718">
        <v>37.360820553132697</v>
      </c>
      <c r="S718" s="1">
        <f>(Table2[[#This Row],[Close Price]]-Table2[[#This Row],[20D EMA]])/Table2[[#This Row],[20D EMA]]</f>
        <v>-6.5217391304347797E-2</v>
      </c>
      <c r="T718" s="1">
        <f>(Table2[[#This Row],[Close Price]]-Table2[[#This Row],[50D EMA]])/Table2[[#This Row],[50D EMA]]</f>
        <v>-0.19469995593710027</v>
      </c>
      <c r="U718" s="1">
        <f>(Table2[[#This Row],[Close Price]]-Table2[[#This Row],[200D EMA]])/Table2[[#This Row],[200D EMA]]</f>
        <v>-0.46735687890660238</v>
      </c>
      <c r="V718">
        <v>0.52608220875912404</v>
      </c>
      <c r="W718">
        <v>201.45</v>
      </c>
      <c r="X718">
        <v>209.4</v>
      </c>
      <c r="Y718">
        <v>201.45</v>
      </c>
      <c r="Z718">
        <v>233</v>
      </c>
      <c r="AA718">
        <v>201.45</v>
      </c>
      <c r="AB718">
        <v>233</v>
      </c>
      <c r="AC718" s="1">
        <f>(Table2[[#This Row],[Close Price]]/Table2[[#This Row],[Day Low]])-1</f>
        <v>3.2266070985356166E-3</v>
      </c>
      <c r="AD718" s="1">
        <f>(Table2[[#This Row],[Day High]]/Table2[[#This Row],[Close Price]])-1</f>
        <v>3.6120732310737313E-2</v>
      </c>
      <c r="AE718" s="1">
        <f>(Table2[[#This Row],[Close Price]]/Table2[[#This Row],[Current Week Low]])-1</f>
        <v>3.2266070985356166E-3</v>
      </c>
      <c r="AF718" s="1">
        <f>(Table2[[#This Row],[Current Week High]]/Table2[[#This Row],[Close Price]])-1</f>
        <v>0.15289460663038112</v>
      </c>
      <c r="AG718" s="1">
        <f>(Table2[[#This Row],[Close Price]]/Table2[[#This Row],[Current Month Low]])-1</f>
        <v>3.2266070985356166E-3</v>
      </c>
      <c r="AH718" s="1">
        <f>(Table2[[#This Row],[Current Month High]]/Table2[[#This Row],[Close Price]])-1</f>
        <v>0.15289460663038112</v>
      </c>
      <c r="AI718">
        <v>233.918852053438</v>
      </c>
      <c r="AJ718">
        <v>9.2432432432432297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-0.31</v>
      </c>
      <c r="AM718" t="s">
        <v>3216</v>
      </c>
      <c r="AN718">
        <v>0.53</v>
      </c>
      <c r="AO718" t="s">
        <v>3215</v>
      </c>
      <c r="AQ718">
        <f>(Table2[[#This Row],[Sharpe Ratio]]-AVERAGE(Table2[Sharpe Ratio]))/_xlfn.STDEV.P(Table2[Sharpe Ratio])</f>
        <v>-0.71880726243977788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737</v>
      </c>
      <c r="AT718">
        <f>_xlfn.RANK.AVG(Table2[[#This Row],[6M Return vs Nifty Z-Score]],Table2[6M Return vs Nifty Z-Score])</f>
        <v>737</v>
      </c>
      <c r="AU718">
        <f>_xlfn.RANK.AVG(Table2[[#This Row],[Sharpe Ratio Z-Score]],Table2[Sharpe Ratio Z-Score])</f>
        <v>541.5</v>
      </c>
      <c r="AV718">
        <f>(Table2[[#This Row],[Rank 1Y]]+Table2[[#This Row],[Rank 6M]]+Table2[[#This Row],[Rank Sharpe]])/3</f>
        <v>671.83333333333337</v>
      </c>
    </row>
    <row r="719" spans="1:48" x14ac:dyDescent="0.3">
      <c r="A719" t="s">
        <v>1265</v>
      </c>
      <c r="B719" t="s">
        <v>1266</v>
      </c>
      <c r="C719" t="s">
        <v>3167</v>
      </c>
      <c r="D719" t="s">
        <v>1267</v>
      </c>
      <c r="E719">
        <v>9177.8599873349995</v>
      </c>
      <c r="F719">
        <v>844.35</v>
      </c>
      <c r="G719">
        <v>-45.300307322025802</v>
      </c>
      <c r="H719">
        <f>(Table2[[#This Row],[1Y Return vs Nifty]]-AVERAGE(Table2[1Y Return vs Nifty]))/_xlfn.STDEV.P(Table2[1Y Return vs Nifty])</f>
        <v>-1.2073274740035973</v>
      </c>
      <c r="I719">
        <v>1.7132296575149999</v>
      </c>
      <c r="J719">
        <f>(Table2[[#This Row],[1M Return vs Nifty]]-AVERAGE(Table2[1M Return vs Nifty]))/_xlfn.STDEV.P(Table2[1M Return vs Nifty])</f>
        <v>-0.32476612011158634</v>
      </c>
      <c r="K719">
        <v>-14.7552354807243</v>
      </c>
      <c r="L719">
        <f>(Table2[[#This Row],[6M Return vs Nifty]]-AVERAGE(Table2[6M Return vs Nifty]))/_xlfn.STDEV.P(Table2[6M Return vs Nifty])</f>
        <v>-0.70989578137280829</v>
      </c>
      <c r="M719">
        <v>-0.41173061054239102</v>
      </c>
      <c r="N719">
        <f>(Table2[[#This Row],[1W Return vs Nifty]]-AVERAGE(Table2[1W Return vs Nifty]))/_xlfn.STDEV.P(Table2[1W Return vs Nifty])</f>
        <v>-0.31684906994466716</v>
      </c>
      <c r="O719">
        <v>858.66</v>
      </c>
      <c r="P719">
        <v>887.483327236484</v>
      </c>
      <c r="Q719">
        <v>964.01964694845105</v>
      </c>
      <c r="R719">
        <v>44.9641317605343</v>
      </c>
      <c r="S719" s="1">
        <f>(Table2[[#This Row],[Close Price]]-Table2[[#This Row],[20D EMA]])/Table2[[#This Row],[20D EMA]]</f>
        <v>-1.6665502061351346E-2</v>
      </c>
      <c r="T719" s="1">
        <f>(Table2[[#This Row],[Close Price]]-Table2[[#This Row],[50D EMA]])/Table2[[#This Row],[50D EMA]]</f>
        <v>-4.8601845142033209E-2</v>
      </c>
      <c r="U719" s="1">
        <f>(Table2[[#This Row],[Close Price]]-Table2[[#This Row],[200D EMA]])/Table2[[#This Row],[200D EMA]]</f>
        <v>-0.12413610793852432</v>
      </c>
      <c r="V719">
        <v>0.84466602230342702</v>
      </c>
      <c r="W719">
        <v>841.6</v>
      </c>
      <c r="X719">
        <v>867.1</v>
      </c>
      <c r="Y719">
        <v>832.6</v>
      </c>
      <c r="Z719">
        <v>875.3</v>
      </c>
      <c r="AA719">
        <v>832.6</v>
      </c>
      <c r="AB719">
        <v>875.3</v>
      </c>
      <c r="AC719" s="1">
        <f>(Table2[[#This Row],[Close Price]]/Table2[[#This Row],[Day Low]])-1</f>
        <v>3.2675855513308871E-3</v>
      </c>
      <c r="AD719" s="1">
        <f>(Table2[[#This Row],[Day High]]/Table2[[#This Row],[Close Price]])-1</f>
        <v>2.6943802925327276E-2</v>
      </c>
      <c r="AE719" s="1">
        <f>(Table2[[#This Row],[Close Price]]/Table2[[#This Row],[Current Week Low]])-1</f>
        <v>1.4112418928657222E-2</v>
      </c>
      <c r="AF719" s="1">
        <f>(Table2[[#This Row],[Current Week High]]/Table2[[#This Row],[Close Price]])-1</f>
        <v>3.6655415408302083E-2</v>
      </c>
      <c r="AG719" s="1">
        <f>(Table2[[#This Row],[Close Price]]/Table2[[#This Row],[Current Month Low]])-1</f>
        <v>1.4112418928657222E-2</v>
      </c>
      <c r="AH719" s="1">
        <f>(Table2[[#This Row],[Current Month High]]/Table2[[#This Row],[Close Price]])-1</f>
        <v>3.6655415408302083E-2</v>
      </c>
      <c r="AI719">
        <v>53.609285249008003</v>
      </c>
      <c r="AJ719">
        <v>5.1494396014944099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-0.03</v>
      </c>
      <c r="AM719" t="s">
        <v>3216</v>
      </c>
      <c r="AN719">
        <v>0.31</v>
      </c>
      <c r="AO719" t="s">
        <v>3215</v>
      </c>
      <c r="AP719">
        <v>-0.12850735830747201</v>
      </c>
      <c r="AQ719">
        <f>(Table2[[#This Row],[Sharpe Ratio]]-AVERAGE(Table2[Sharpe Ratio]))/_xlfn.STDEV.P(Table2[Sharpe Ratio])</f>
        <v>-2.2534132267703093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703</v>
      </c>
      <c r="AT719">
        <f>_xlfn.RANK.AVG(Table2[[#This Row],[6M Return vs Nifty Z-Score]],Table2[6M Return vs Nifty Z-Score])</f>
        <v>580</v>
      </c>
      <c r="AU719">
        <f>_xlfn.RANK.AVG(Table2[[#This Row],[Sharpe Ratio Z-Score]],Table2[Sharpe Ratio Z-Score])</f>
        <v>733</v>
      </c>
      <c r="AV719">
        <f>(Table2[[#This Row],[Rank 1Y]]+Table2[[#This Row],[Rank 6M]]+Table2[[#This Row],[Rank Sharpe]])/3</f>
        <v>672</v>
      </c>
    </row>
    <row r="720" spans="1:48" x14ac:dyDescent="0.3">
      <c r="A720" t="s">
        <v>1397</v>
      </c>
      <c r="B720" t="s">
        <v>1398</v>
      </c>
      <c r="C720" t="s">
        <v>3156</v>
      </c>
      <c r="D720" t="s">
        <v>24</v>
      </c>
      <c r="E720">
        <v>7817.536600939</v>
      </c>
      <c r="F720">
        <v>68.63</v>
      </c>
      <c r="G720">
        <v>-52.744406713898996</v>
      </c>
      <c r="H720">
        <f>(Table2[[#This Row],[1Y Return vs Nifty]]-AVERAGE(Table2[1Y Return vs Nifty]))/_xlfn.STDEV.P(Table2[1Y Return vs Nifty])</f>
        <v>-1.3431129143340348</v>
      </c>
      <c r="I720">
        <v>-0.27407631432756502</v>
      </c>
      <c r="J720">
        <f>(Table2[[#This Row],[1M Return vs Nifty]]-AVERAGE(Table2[1M Return vs Nifty]))/_xlfn.STDEV.P(Table2[1M Return vs Nifty])</f>
        <v>-0.51786694189959348</v>
      </c>
      <c r="K720">
        <v>-35.458777711934701</v>
      </c>
      <c r="L720">
        <f>(Table2[[#This Row],[6M Return vs Nifty]]-AVERAGE(Table2[6M Return vs Nifty]))/_xlfn.STDEV.P(Table2[6M Return vs Nifty])</f>
        <v>-1.391104941450066</v>
      </c>
      <c r="M720">
        <v>-0.132497760519937</v>
      </c>
      <c r="N720">
        <f>(Table2[[#This Row],[1W Return vs Nifty]]-AVERAGE(Table2[1W Return vs Nifty]))/_xlfn.STDEV.P(Table2[1W Return vs Nifty])</f>
        <v>-0.24503960414363027</v>
      </c>
      <c r="O720">
        <v>71.02</v>
      </c>
      <c r="P720">
        <v>75.120573510154202</v>
      </c>
      <c r="Q720">
        <v>85.4655128165831</v>
      </c>
      <c r="R720">
        <v>38.209151502018202</v>
      </c>
      <c r="S720" s="1">
        <f>(Table2[[#This Row],[Close Price]]-Table2[[#This Row],[20D EMA]])/Table2[[#This Row],[20D EMA]]</f>
        <v>-3.3652492255702632E-2</v>
      </c>
      <c r="T720" s="1">
        <f>(Table2[[#This Row],[Close Price]]-Table2[[#This Row],[50D EMA]])/Table2[[#This Row],[50D EMA]]</f>
        <v>-8.6402076114033693E-2</v>
      </c>
      <c r="U720" s="1">
        <f>(Table2[[#This Row],[Close Price]]-Table2[[#This Row],[200D EMA]])/Table2[[#This Row],[200D EMA]]</f>
        <v>-0.19698603871615061</v>
      </c>
      <c r="V720">
        <v>0.57133179367247799</v>
      </c>
      <c r="W720">
        <v>67.459999999999994</v>
      </c>
      <c r="X720">
        <v>70.739999999999995</v>
      </c>
      <c r="Y720">
        <v>67.459999999999994</v>
      </c>
      <c r="Z720">
        <v>71.790000000000006</v>
      </c>
      <c r="AA720">
        <v>67.459999999999994</v>
      </c>
      <c r="AB720">
        <v>71.790000000000006</v>
      </c>
      <c r="AC720" s="1">
        <f>(Table2[[#This Row],[Close Price]]/Table2[[#This Row],[Day Low]])-1</f>
        <v>1.7343611028757699E-2</v>
      </c>
      <c r="AD720" s="1">
        <f>(Table2[[#This Row],[Day High]]/Table2[[#This Row],[Close Price]])-1</f>
        <v>3.0744572344455712E-2</v>
      </c>
      <c r="AE720" s="1">
        <f>(Table2[[#This Row],[Close Price]]/Table2[[#This Row],[Current Week Low]])-1</f>
        <v>1.7343611028757699E-2</v>
      </c>
      <c r="AF720" s="1">
        <f>(Table2[[#This Row],[Current Week High]]/Table2[[#This Row],[Close Price]])-1</f>
        <v>4.6044004079848655E-2</v>
      </c>
      <c r="AG720" s="1">
        <f>(Table2[[#This Row],[Close Price]]/Table2[[#This Row],[Current Month Low]])-1</f>
        <v>1.7343611028757699E-2</v>
      </c>
      <c r="AH720" s="1">
        <f>(Table2[[#This Row],[Current Month High]]/Table2[[#This Row],[Close Price]])-1</f>
        <v>4.6044004079848655E-2</v>
      </c>
      <c r="AI720">
        <v>69.750837826023599</v>
      </c>
      <c r="AJ720">
        <v>4.6189024390243798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-0.19</v>
      </c>
      <c r="AM720" t="s">
        <v>3216</v>
      </c>
      <c r="AN720">
        <v>-2.1</v>
      </c>
      <c r="AO720" t="s">
        <v>3216</v>
      </c>
      <c r="AP720">
        <v>-8.4770333483509992E-3</v>
      </c>
      <c r="AQ720">
        <f>(Table2[[#This Row],[Sharpe Ratio]]-AVERAGE(Table2[Sharpe Ratio]))/_xlfn.STDEV.P(Table2[Sharpe Ratio])</f>
        <v>-0.82003808772125797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720</v>
      </c>
      <c r="AT720">
        <f>_xlfn.RANK.AVG(Table2[[#This Row],[6M Return vs Nifty Z-Score]],Table2[6M Return vs Nifty Z-Score])</f>
        <v>723</v>
      </c>
      <c r="AU720">
        <f>_xlfn.RANK.AVG(Table2[[#This Row],[Sharpe Ratio Z-Score]],Table2[Sharpe Ratio Z-Score])</f>
        <v>583</v>
      </c>
      <c r="AV720">
        <f>(Table2[[#This Row],[Rank 1Y]]+Table2[[#This Row],[Rank 6M]]+Table2[[#This Row],[Rank Sharpe]])/3</f>
        <v>675.33333333333337</v>
      </c>
    </row>
    <row r="721" spans="1:48" x14ac:dyDescent="0.3">
      <c r="A721" t="s">
        <v>1187</v>
      </c>
      <c r="B721" t="s">
        <v>1188</v>
      </c>
      <c r="C721" t="s">
        <v>3155</v>
      </c>
      <c r="D721" t="s">
        <v>260</v>
      </c>
      <c r="E721">
        <v>10132.9221327</v>
      </c>
      <c r="F721">
        <v>753</v>
      </c>
      <c r="G721">
        <v>-45.542155749301102</v>
      </c>
      <c r="H721">
        <f>(Table2[[#This Row],[1Y Return vs Nifty]]-AVERAGE(Table2[1Y Return vs Nifty]))/_xlfn.STDEV.P(Table2[1Y Return vs Nifty])</f>
        <v>-1.2117389539506076</v>
      </c>
      <c r="I721">
        <v>-8.1817959587812403</v>
      </c>
      <c r="J721">
        <f>(Table2[[#This Row],[1M Return vs Nifty]]-AVERAGE(Table2[1M Return vs Nifty]))/_xlfn.STDEV.P(Table2[1M Return vs Nifty])</f>
        <v>-1.286237380799548</v>
      </c>
      <c r="K721">
        <v>-22.449116807284401</v>
      </c>
      <c r="L721">
        <f>(Table2[[#This Row],[6M Return vs Nifty]]-AVERAGE(Table2[6M Return vs Nifty]))/_xlfn.STDEV.P(Table2[6M Return vs Nifty])</f>
        <v>-0.96304774820383354</v>
      </c>
      <c r="M721">
        <v>-1.3615565134323</v>
      </c>
      <c r="N721">
        <f>(Table2[[#This Row],[1W Return vs Nifty]]-AVERAGE(Table2[1W Return vs Nifty]))/_xlfn.STDEV.P(Table2[1W Return vs Nifty])</f>
        <v>-0.5611129188615378</v>
      </c>
      <c r="O721">
        <v>780.92</v>
      </c>
      <c r="P721">
        <v>836.10681771155203</v>
      </c>
      <c r="Q721">
        <v>908.06219365510105</v>
      </c>
      <c r="R721">
        <v>42.3759441955767</v>
      </c>
      <c r="S721" s="1">
        <f>(Table2[[#This Row],[Close Price]]-Table2[[#This Row],[20D EMA]])/Table2[[#This Row],[20D EMA]]</f>
        <v>-3.5752701941299952E-2</v>
      </c>
      <c r="T721" s="1">
        <f>(Table2[[#This Row],[Close Price]]-Table2[[#This Row],[50D EMA]])/Table2[[#This Row],[50D EMA]]</f>
        <v>-9.9397368794357802E-2</v>
      </c>
      <c r="U721" s="1">
        <f>(Table2[[#This Row],[Close Price]]-Table2[[#This Row],[200D EMA]])/Table2[[#This Row],[200D EMA]]</f>
        <v>-0.17076164467430363</v>
      </c>
      <c r="V721">
        <v>0.81619283851880298</v>
      </c>
      <c r="W721">
        <v>737.55</v>
      </c>
      <c r="X721">
        <v>765.95</v>
      </c>
      <c r="Y721">
        <v>737.05</v>
      </c>
      <c r="Z721">
        <v>803.95</v>
      </c>
      <c r="AA721">
        <v>737.05</v>
      </c>
      <c r="AB721">
        <v>803.95</v>
      </c>
      <c r="AC721" s="1">
        <f>(Table2[[#This Row],[Close Price]]/Table2[[#This Row],[Day Low]])-1</f>
        <v>2.0947732357128324E-2</v>
      </c>
      <c r="AD721" s="1">
        <f>(Table2[[#This Row],[Day High]]/Table2[[#This Row],[Close Price]])-1</f>
        <v>1.7197875166002685E-2</v>
      </c>
      <c r="AE721" s="1">
        <f>(Table2[[#This Row],[Close Price]]/Table2[[#This Row],[Current Week Low]])-1</f>
        <v>2.1640322908893728E-2</v>
      </c>
      <c r="AF721" s="1">
        <f>(Table2[[#This Row],[Current Week High]]/Table2[[#This Row],[Close Price]])-1</f>
        <v>6.7662682602921631E-2</v>
      </c>
      <c r="AG721" s="1">
        <f>(Table2[[#This Row],[Close Price]]/Table2[[#This Row],[Current Month Low]])-1</f>
        <v>2.1640322908893728E-2</v>
      </c>
      <c r="AH721" s="1">
        <f>(Table2[[#This Row],[Current Month High]]/Table2[[#This Row],[Close Price]])-1</f>
        <v>6.7662682602921631E-2</v>
      </c>
      <c r="AI721">
        <v>65.737051792828694</v>
      </c>
      <c r="AJ721">
        <v>4.7142261159782901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-0.19</v>
      </c>
      <c r="AM721" t="s">
        <v>3216</v>
      </c>
      <c r="AN721">
        <v>-0.01</v>
      </c>
      <c r="AO721" t="s">
        <v>3216</v>
      </c>
      <c r="AP721">
        <v>-4.8385080354667001E-2</v>
      </c>
      <c r="AQ721">
        <f>(Table2[[#This Row],[Sharpe Ratio]]-AVERAGE(Table2[Sharpe Ratio]))/_xlfn.STDEV.P(Table2[Sharpe Ratio])</f>
        <v>-1.2966110074924584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704</v>
      </c>
      <c r="AT721">
        <f>_xlfn.RANK.AVG(Table2[[#This Row],[6M Return vs Nifty Z-Score]],Table2[6M Return vs Nifty Z-Score])</f>
        <v>657</v>
      </c>
      <c r="AU721">
        <f>_xlfn.RANK.AVG(Table2[[#This Row],[Sharpe Ratio Z-Score]],Table2[Sharpe Ratio Z-Score])</f>
        <v>667</v>
      </c>
      <c r="AV721">
        <f>(Table2[[#This Row],[Rank 1Y]]+Table2[[#This Row],[Rank 6M]]+Table2[[#This Row],[Rank Sharpe]])/3</f>
        <v>676</v>
      </c>
    </row>
    <row r="722" spans="1:48" x14ac:dyDescent="0.3">
      <c r="A722" t="s">
        <v>1932</v>
      </c>
      <c r="B722" t="s">
        <v>1933</v>
      </c>
      <c r="C722" t="s">
        <v>3166</v>
      </c>
      <c r="D722" t="s">
        <v>454</v>
      </c>
      <c r="E722">
        <v>3729.5784435</v>
      </c>
      <c r="F722">
        <v>971.75</v>
      </c>
      <c r="G722">
        <v>-50.887582861244297</v>
      </c>
      <c r="H722">
        <f>(Table2[[#This Row],[1Y Return vs Nifty]]-AVERAGE(Table2[1Y Return vs Nifty]))/_xlfn.STDEV.P(Table2[1Y Return vs Nifty])</f>
        <v>-1.3092431832656894</v>
      </c>
      <c r="I722">
        <v>-2.2155058883322698</v>
      </c>
      <c r="J722">
        <f>(Table2[[#This Row],[1M Return vs Nifty]]-AVERAGE(Table2[1M Return vs Nifty]))/_xlfn.STDEV.P(Table2[1M Return vs Nifty])</f>
        <v>-0.70651008568095175</v>
      </c>
      <c r="K722">
        <v>-15.1025432347204</v>
      </c>
      <c r="L722">
        <f>(Table2[[#This Row],[6M Return vs Nifty]]-AVERAGE(Table2[6M Return vs Nifty]))/_xlfn.STDEV.P(Table2[6M Return vs Nifty])</f>
        <v>-0.72132325695866939</v>
      </c>
      <c r="M722">
        <v>6.6690925282015201E-2</v>
      </c>
      <c r="N722">
        <f>(Table2[[#This Row],[1W Return vs Nifty]]-AVERAGE(Table2[1W Return vs Nifty]))/_xlfn.STDEV.P(Table2[1W Return vs Nifty])</f>
        <v>-0.19381485347443583</v>
      </c>
      <c r="O722">
        <v>998.64</v>
      </c>
      <c r="P722">
        <v>1041.32887593432</v>
      </c>
      <c r="Q722">
        <v>1144.8144085353799</v>
      </c>
      <c r="R722">
        <v>37.363443242903898</v>
      </c>
      <c r="S722" s="1">
        <f>(Table2[[#This Row],[Close Price]]-Table2[[#This Row],[20D EMA]])/Table2[[#This Row],[20D EMA]]</f>
        <v>-2.6926620203476716E-2</v>
      </c>
      <c r="T722" s="1">
        <f>(Table2[[#This Row],[Close Price]]-Table2[[#This Row],[50D EMA]])/Table2[[#This Row],[50D EMA]]</f>
        <v>-6.6817388379719275E-2</v>
      </c>
      <c r="U722" s="1">
        <f>(Table2[[#This Row],[Close Price]]-Table2[[#This Row],[200D EMA]])/Table2[[#This Row],[200D EMA]]</f>
        <v>-0.15117245838719845</v>
      </c>
      <c r="V722">
        <v>0.59240379782977903</v>
      </c>
      <c r="W722">
        <v>970</v>
      </c>
      <c r="X722">
        <v>989.15</v>
      </c>
      <c r="Y722">
        <v>963</v>
      </c>
      <c r="Z722">
        <v>1000</v>
      </c>
      <c r="AA722">
        <v>963</v>
      </c>
      <c r="AB722">
        <v>1001.95</v>
      </c>
      <c r="AC722" s="1">
        <f>(Table2[[#This Row],[Close Price]]/Table2[[#This Row],[Day Low]])-1</f>
        <v>1.8041237113401998E-3</v>
      </c>
      <c r="AD722" s="1">
        <f>(Table2[[#This Row],[Day High]]/Table2[[#This Row],[Close Price]])-1</f>
        <v>1.7905839979418525E-2</v>
      </c>
      <c r="AE722" s="1">
        <f>(Table2[[#This Row],[Close Price]]/Table2[[#This Row],[Current Week Low]])-1</f>
        <v>9.086188992730948E-3</v>
      </c>
      <c r="AF722" s="1">
        <f>(Table2[[#This Row],[Current Week High]]/Table2[[#This Row],[Close Price]])-1</f>
        <v>2.907126318497566E-2</v>
      </c>
      <c r="AG722" s="1">
        <f>(Table2[[#This Row],[Close Price]]/Table2[[#This Row],[Current Month Low]])-1</f>
        <v>9.086188992730948E-3</v>
      </c>
      <c r="AH722" s="1">
        <f>(Table2[[#This Row],[Current Month High]]/Table2[[#This Row],[Close Price]])-1</f>
        <v>3.1077952148186316E-2</v>
      </c>
      <c r="AI722">
        <v>48.983792127604801</v>
      </c>
      <c r="AJ722">
        <v>0.90861889927309403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-0.04</v>
      </c>
      <c r="AM722" t="s">
        <v>3216</v>
      </c>
      <c r="AN722">
        <v>-2.81</v>
      </c>
      <c r="AO722" t="s">
        <v>3216</v>
      </c>
      <c r="AP722">
        <v>-0.12822114375344101</v>
      </c>
      <c r="AQ722">
        <f>(Table2[[#This Row],[Sharpe Ratio]]-AVERAGE(Table2[Sharpe Ratio]))/_xlfn.STDEV.P(Table2[Sharpe Ratio])</f>
        <v>-2.2499953169519218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716</v>
      </c>
      <c r="AT722">
        <f>_xlfn.RANK.AVG(Table2[[#This Row],[6M Return vs Nifty Z-Score]],Table2[6M Return vs Nifty Z-Score])</f>
        <v>581</v>
      </c>
      <c r="AU722">
        <f>_xlfn.RANK.AVG(Table2[[#This Row],[Sharpe Ratio Z-Score]],Table2[Sharpe Ratio Z-Score])</f>
        <v>731</v>
      </c>
      <c r="AV722">
        <f>(Table2[[#This Row],[Rank 1Y]]+Table2[[#This Row],[Rank 6M]]+Table2[[#This Row],[Rank Sharpe]])/3</f>
        <v>676</v>
      </c>
    </row>
    <row r="723" spans="1:48" x14ac:dyDescent="0.3">
      <c r="A723" t="s">
        <v>1659</v>
      </c>
      <c r="B723" t="s">
        <v>1660</v>
      </c>
      <c r="C723" t="s">
        <v>3166</v>
      </c>
      <c r="D723" t="s">
        <v>454</v>
      </c>
      <c r="E723">
        <v>5440.6816834559904</v>
      </c>
      <c r="F723">
        <v>55.36</v>
      </c>
      <c r="G723">
        <v>-40.995572942428304</v>
      </c>
      <c r="H723">
        <f>(Table2[[#This Row],[1Y Return vs Nifty]]-AVERAGE(Table2[1Y Return vs Nifty]))/_xlfn.STDEV.P(Table2[1Y Return vs Nifty])</f>
        <v>-1.1288061885573895</v>
      </c>
      <c r="I723">
        <v>-1.2967736528143601</v>
      </c>
      <c r="J723">
        <f>(Table2[[#This Row],[1M Return vs Nifty]]-AVERAGE(Table2[1M Return vs Nifty]))/_xlfn.STDEV.P(Table2[1M Return vs Nifty])</f>
        <v>-0.61723950923461102</v>
      </c>
      <c r="K723">
        <v>-28.159979599024101</v>
      </c>
      <c r="L723">
        <f>(Table2[[#This Row],[6M Return vs Nifty]]-AVERAGE(Table2[6M Return vs Nifty]))/_xlfn.STDEV.P(Table2[6M Return vs Nifty])</f>
        <v>-1.1509524073308541</v>
      </c>
      <c r="M723">
        <v>1.08230868602946</v>
      </c>
      <c r="N723">
        <f>(Table2[[#This Row],[1W Return vs Nifty]]-AVERAGE(Table2[1W Return vs Nifty]))/_xlfn.STDEV.P(Table2[1W Return vs Nifty])</f>
        <v>6.7368488139757141E-2</v>
      </c>
      <c r="O723">
        <v>57.84</v>
      </c>
      <c r="P723">
        <v>60.880778952734303</v>
      </c>
      <c r="Q723">
        <v>66.196975591347496</v>
      </c>
      <c r="R723">
        <v>35.640920801149001</v>
      </c>
      <c r="S723" s="1">
        <f>(Table2[[#This Row],[Close Price]]-Table2[[#This Row],[20D EMA]])/Table2[[#This Row],[20D EMA]]</f>
        <v>-4.2876901798063694E-2</v>
      </c>
      <c r="T723" s="1">
        <f>(Table2[[#This Row],[Close Price]]-Table2[[#This Row],[50D EMA]])/Table2[[#This Row],[50D EMA]]</f>
        <v>-9.0681805451609657E-2</v>
      </c>
      <c r="U723" s="1">
        <f>(Table2[[#This Row],[Close Price]]-Table2[[#This Row],[200D EMA]])/Table2[[#This Row],[200D EMA]]</f>
        <v>-0.16370801678685726</v>
      </c>
      <c r="V723">
        <v>0.30209548950176102</v>
      </c>
      <c r="W723">
        <v>55.15</v>
      </c>
      <c r="X723">
        <v>57.29</v>
      </c>
      <c r="Y723">
        <v>55.15</v>
      </c>
      <c r="Z723">
        <v>58.3</v>
      </c>
      <c r="AA723">
        <v>55.15</v>
      </c>
      <c r="AB723">
        <v>58.3</v>
      </c>
      <c r="AC723" s="1">
        <f>(Table2[[#This Row],[Close Price]]/Table2[[#This Row],[Day Low]])-1</f>
        <v>3.8077969174976634E-3</v>
      </c>
      <c r="AD723" s="1">
        <f>(Table2[[#This Row],[Day High]]/Table2[[#This Row],[Close Price]])-1</f>
        <v>3.4862716763005785E-2</v>
      </c>
      <c r="AE723" s="1">
        <f>(Table2[[#This Row],[Close Price]]/Table2[[#This Row],[Current Week Low]])-1</f>
        <v>3.8077969174976634E-3</v>
      </c>
      <c r="AF723" s="1">
        <f>(Table2[[#This Row],[Current Week High]]/Table2[[#This Row],[Close Price]])-1</f>
        <v>5.3106936416184913E-2</v>
      </c>
      <c r="AG723" s="1">
        <f>(Table2[[#This Row],[Close Price]]/Table2[[#This Row],[Current Month Low]])-1</f>
        <v>3.8077969174976634E-3</v>
      </c>
      <c r="AH723" s="1">
        <f>(Table2[[#This Row],[Current Month High]]/Table2[[#This Row],[Close Price]])-1</f>
        <v>5.3106936416184913E-2</v>
      </c>
      <c r="AI723">
        <v>77.023121387283197</v>
      </c>
      <c r="AJ723">
        <v>2.6325546903967298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-0.13</v>
      </c>
      <c r="AM723" t="s">
        <v>3216</v>
      </c>
      <c r="AN723">
        <v>-4.63</v>
      </c>
      <c r="AO723" t="s">
        <v>3216</v>
      </c>
      <c r="AP723">
        <v>-3.6693115503394998E-2</v>
      </c>
      <c r="AQ723">
        <f>(Table2[[#This Row],[Sharpe Ratio]]-AVERAGE(Table2[Sharpe Ratio]))/_xlfn.STDEV.P(Table2[Sharpe Ratio])</f>
        <v>-1.1569881934231281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692</v>
      </c>
      <c r="AT723">
        <f>_xlfn.RANK.AVG(Table2[[#This Row],[6M Return vs Nifty Z-Score]],Table2[6M Return vs Nifty Z-Score])</f>
        <v>693</v>
      </c>
      <c r="AU723">
        <f>_xlfn.RANK.AVG(Table2[[#This Row],[Sharpe Ratio Z-Score]],Table2[Sharpe Ratio Z-Score])</f>
        <v>647</v>
      </c>
      <c r="AV723">
        <f>(Table2[[#This Row],[Rank 1Y]]+Table2[[#This Row],[Rank 6M]]+Table2[[#This Row],[Rank Sharpe]])/3</f>
        <v>677.33333333333337</v>
      </c>
    </row>
    <row r="724" spans="1:48" x14ac:dyDescent="0.3">
      <c r="A724" t="s">
        <v>2341</v>
      </c>
      <c r="B724" t="s">
        <v>2342</v>
      </c>
      <c r="C724" t="s">
        <v>3174</v>
      </c>
      <c r="D724" t="s">
        <v>1996</v>
      </c>
      <c r="E724">
        <v>2299.728936346</v>
      </c>
      <c r="F724">
        <v>12.49</v>
      </c>
      <c r="G724">
        <v>-55.570401645568097</v>
      </c>
      <c r="H724">
        <f>(Table2[[#This Row],[1Y Return vs Nifty]]-AVERAGE(Table2[1Y Return vs Nifty]))/_xlfn.STDEV.P(Table2[1Y Return vs Nifty])</f>
        <v>-1.3946609856275474</v>
      </c>
      <c r="I724">
        <v>-4.2231783183494702</v>
      </c>
      <c r="J724">
        <f>(Table2[[#This Row],[1M Return vs Nifty]]-AVERAGE(Table2[1M Return vs Nifty]))/_xlfn.STDEV.P(Table2[1M Return vs Nifty])</f>
        <v>-0.90158985779978629</v>
      </c>
      <c r="K724">
        <v>-33.260738824240597</v>
      </c>
      <c r="L724">
        <f>(Table2[[#This Row],[6M Return vs Nifty]]-AVERAGE(Table2[6M Return vs Nifty]))/_xlfn.STDEV.P(Table2[6M Return vs Nifty])</f>
        <v>-1.3187828137783071</v>
      </c>
      <c r="M724">
        <v>-1.43284909061719</v>
      </c>
      <c r="N724">
        <f>(Table2[[#This Row],[1W Return vs Nifty]]-AVERAGE(Table2[1W Return vs Nifty]))/_xlfn.STDEV.P(Table2[1W Return vs Nifty])</f>
        <v>-0.57944701487787142</v>
      </c>
      <c r="O724">
        <v>13.02</v>
      </c>
      <c r="P724">
        <v>13.649856151059501</v>
      </c>
      <c r="Q724">
        <v>15.620639476142401</v>
      </c>
      <c r="R724">
        <v>34.213565263492498</v>
      </c>
      <c r="S724" s="1">
        <f>(Table2[[#This Row],[Close Price]]-Table2[[#This Row],[20D EMA]])/Table2[[#This Row],[20D EMA]]</f>
        <v>-4.0706605222734206E-2</v>
      </c>
      <c r="T724" s="1">
        <f>(Table2[[#This Row],[Close Price]]-Table2[[#This Row],[50D EMA]])/Table2[[#This Row],[50D EMA]]</f>
        <v>-8.4972042065767306E-2</v>
      </c>
      <c r="U724" s="1">
        <f>(Table2[[#This Row],[Close Price]]-Table2[[#This Row],[200D EMA]])/Table2[[#This Row],[200D EMA]]</f>
        <v>-0.20041685751238711</v>
      </c>
      <c r="V724">
        <v>0.51159141576282097</v>
      </c>
      <c r="W724">
        <v>12.46</v>
      </c>
      <c r="X724">
        <v>12.79</v>
      </c>
      <c r="Y724">
        <v>12.46</v>
      </c>
      <c r="Z724">
        <v>13.1</v>
      </c>
      <c r="AA724">
        <v>12.46</v>
      </c>
      <c r="AB724">
        <v>13.24</v>
      </c>
      <c r="AC724" s="1">
        <f>(Table2[[#This Row],[Close Price]]/Table2[[#This Row],[Day Low]])-1</f>
        <v>2.4077046548955927E-3</v>
      </c>
      <c r="AD724" s="1">
        <f>(Table2[[#This Row],[Day High]]/Table2[[#This Row],[Close Price]])-1</f>
        <v>2.4019215372297786E-2</v>
      </c>
      <c r="AE724" s="1">
        <f>(Table2[[#This Row],[Close Price]]/Table2[[#This Row],[Current Week Low]])-1</f>
        <v>2.4077046548955927E-3</v>
      </c>
      <c r="AF724" s="1">
        <f>(Table2[[#This Row],[Current Week High]]/Table2[[#This Row],[Close Price]])-1</f>
        <v>4.8839071257005484E-2</v>
      </c>
      <c r="AG724" s="1">
        <f>(Table2[[#This Row],[Close Price]]/Table2[[#This Row],[Current Month Low]])-1</f>
        <v>2.4077046548955927E-3</v>
      </c>
      <c r="AH724" s="1">
        <f>(Table2[[#This Row],[Current Month High]]/Table2[[#This Row],[Close Price]])-1</f>
        <v>6.0048038430744688E-2</v>
      </c>
      <c r="AI724">
        <v>108.566853482786</v>
      </c>
      <c r="AJ724">
        <v>2.6294165981922601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-0.13</v>
      </c>
      <c r="AM724" t="s">
        <v>3216</v>
      </c>
      <c r="AN724">
        <v>-2.19</v>
      </c>
      <c r="AO724" t="s">
        <v>3216</v>
      </c>
      <c r="AP724">
        <v>-1.8373672717109001E-2</v>
      </c>
      <c r="AQ724">
        <f>(Table2[[#This Row],[Sharpe Ratio]]-AVERAGE(Table2[Sharpe Ratio]))/_xlfn.STDEV.P(Table2[Sharpe Ratio])</f>
        <v>-0.9382215287487069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723</v>
      </c>
      <c r="AT724">
        <f>_xlfn.RANK.AVG(Table2[[#This Row],[6M Return vs Nifty Z-Score]],Table2[6M Return vs Nifty Z-Score])</f>
        <v>713</v>
      </c>
      <c r="AU724">
        <f>_xlfn.RANK.AVG(Table2[[#This Row],[Sharpe Ratio Z-Score]],Table2[Sharpe Ratio Z-Score])</f>
        <v>608</v>
      </c>
      <c r="AV724">
        <f>(Table2[[#This Row],[Rank 1Y]]+Table2[[#This Row],[Rank 6M]]+Table2[[#This Row],[Rank Sharpe]])/3</f>
        <v>681.33333333333337</v>
      </c>
    </row>
    <row r="725" spans="1:48" x14ac:dyDescent="0.3">
      <c r="A725" t="s">
        <v>1514</v>
      </c>
      <c r="B725" t="s">
        <v>1515</v>
      </c>
      <c r="C725" t="s">
        <v>3167</v>
      </c>
      <c r="D725" t="s">
        <v>426</v>
      </c>
      <c r="E725">
        <v>6662.5609129199902</v>
      </c>
      <c r="F725">
        <v>469.15</v>
      </c>
      <c r="G725">
        <v>-46.881350090662899</v>
      </c>
      <c r="H725">
        <f>(Table2[[#This Row],[1Y Return vs Nifty]]-AVERAGE(Table2[1Y Return vs Nifty]))/_xlfn.STDEV.P(Table2[1Y Return vs Nifty])</f>
        <v>-1.2361667703669712</v>
      </c>
      <c r="I725">
        <v>-6.0563425558095698</v>
      </c>
      <c r="J725">
        <f>(Table2[[#This Row],[1M Return vs Nifty]]-AVERAGE(Table2[1M Return vs Nifty]))/_xlfn.STDEV.P(Table2[1M Return vs Nifty])</f>
        <v>-1.0797131693287738</v>
      </c>
      <c r="K725">
        <v>-22.625365888548199</v>
      </c>
      <c r="L725">
        <f>(Table2[[#This Row],[6M Return vs Nifty]]-AVERAGE(Table2[6M Return vs Nifty]))/_xlfn.STDEV.P(Table2[6M Return vs Nifty])</f>
        <v>-0.96884687606665432</v>
      </c>
      <c r="M725">
        <v>-0.93614396236733999</v>
      </c>
      <c r="N725">
        <f>(Table2[[#This Row],[1W Return vs Nifty]]-AVERAGE(Table2[1W Return vs Nifty]))/_xlfn.STDEV.P(Table2[1W Return vs Nifty])</f>
        <v>-0.45171086235359265</v>
      </c>
      <c r="O725">
        <v>490.1</v>
      </c>
      <c r="P725">
        <v>498.22583822356302</v>
      </c>
      <c r="Q725">
        <v>516.57698275382097</v>
      </c>
      <c r="R725">
        <v>36.474539944964299</v>
      </c>
      <c r="S725" s="1">
        <f>(Table2[[#This Row],[Close Price]]-Table2[[#This Row],[20D EMA]])/Table2[[#This Row],[20D EMA]]</f>
        <v>-4.2746378290144958E-2</v>
      </c>
      <c r="T725" s="1">
        <f>(Table2[[#This Row],[Close Price]]-Table2[[#This Row],[50D EMA]])/Table2[[#This Row],[50D EMA]]</f>
        <v>-5.8358752182009838E-2</v>
      </c>
      <c r="U725" s="1">
        <f>(Table2[[#This Row],[Close Price]]-Table2[[#This Row],[200D EMA]])/Table2[[#This Row],[200D EMA]]</f>
        <v>-9.1810096727485663E-2</v>
      </c>
      <c r="V725">
        <v>0.29989645780644397</v>
      </c>
      <c r="W725">
        <v>462.65</v>
      </c>
      <c r="X725">
        <v>478.4</v>
      </c>
      <c r="Y725">
        <v>462.65</v>
      </c>
      <c r="Z725">
        <v>489.8</v>
      </c>
      <c r="AA725">
        <v>462.65</v>
      </c>
      <c r="AB725">
        <v>489.8</v>
      </c>
      <c r="AC725" s="1">
        <f>(Table2[[#This Row],[Close Price]]/Table2[[#This Row],[Day Low]])-1</f>
        <v>1.4049497460283167E-2</v>
      </c>
      <c r="AD725" s="1">
        <f>(Table2[[#This Row],[Day High]]/Table2[[#This Row],[Close Price]])-1</f>
        <v>1.9716508579345593E-2</v>
      </c>
      <c r="AE725" s="1">
        <f>(Table2[[#This Row],[Close Price]]/Table2[[#This Row],[Current Week Low]])-1</f>
        <v>1.4049497460283167E-2</v>
      </c>
      <c r="AF725" s="1">
        <f>(Table2[[#This Row],[Current Week High]]/Table2[[#This Row],[Close Price]])-1</f>
        <v>4.4015773206863562E-2</v>
      </c>
      <c r="AG725" s="1">
        <f>(Table2[[#This Row],[Close Price]]/Table2[[#This Row],[Current Month Low]])-1</f>
        <v>1.4049497460283167E-2</v>
      </c>
      <c r="AH725" s="1">
        <f>(Table2[[#This Row],[Current Month High]]/Table2[[#This Row],[Close Price]])-1</f>
        <v>4.4015773206863562E-2</v>
      </c>
      <c r="AI725">
        <v>42.3425343706703</v>
      </c>
      <c r="AJ725">
        <v>9.4865810968494699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0.1</v>
      </c>
      <c r="AM725" t="s">
        <v>3215</v>
      </c>
      <c r="AN725">
        <v>-7.67</v>
      </c>
      <c r="AO725" t="s">
        <v>3216</v>
      </c>
      <c r="AP725">
        <v>-6.3104201031923005E-2</v>
      </c>
      <c r="AQ725">
        <f>(Table2[[#This Row],[Sharpe Ratio]]-AVERAGE(Table2[Sharpe Ratio]))/_xlfn.STDEV.P(Table2[Sharpe Ratio])</f>
        <v>-1.4723834354570331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707</v>
      </c>
      <c r="AT725">
        <f>_xlfn.RANK.AVG(Table2[[#This Row],[6M Return vs Nifty Z-Score]],Table2[6M Return vs Nifty Z-Score])</f>
        <v>660</v>
      </c>
      <c r="AU725">
        <f>_xlfn.RANK.AVG(Table2[[#This Row],[Sharpe Ratio Z-Score]],Table2[Sharpe Ratio Z-Score])</f>
        <v>685</v>
      </c>
      <c r="AV725">
        <f>(Table2[[#This Row],[Rank 1Y]]+Table2[[#This Row],[Rank 6M]]+Table2[[#This Row],[Rank Sharpe]])/3</f>
        <v>684</v>
      </c>
    </row>
    <row r="726" spans="1:48" x14ac:dyDescent="0.3">
      <c r="A726" t="s">
        <v>1310</v>
      </c>
      <c r="B726" t="s">
        <v>1311</v>
      </c>
      <c r="C726" t="s">
        <v>3164</v>
      </c>
      <c r="D726" t="s">
        <v>75</v>
      </c>
      <c r="E726">
        <v>8780.5346916750004</v>
      </c>
      <c r="F726">
        <v>1140.25</v>
      </c>
      <c r="G726">
        <v>-35.556700627668299</v>
      </c>
      <c r="H726">
        <f>(Table2[[#This Row],[1Y Return vs Nifty]]-AVERAGE(Table2[1Y Return vs Nifty]))/_xlfn.STDEV.P(Table2[1Y Return vs Nifty])</f>
        <v>-1.0295974551319649</v>
      </c>
      <c r="I726">
        <v>-0.58577096965391295</v>
      </c>
      <c r="J726">
        <f>(Table2[[#This Row],[1M Return vs Nifty]]-AVERAGE(Table2[1M Return vs Nifty]))/_xlfn.STDEV.P(Table2[1M Return vs Nifty])</f>
        <v>-0.54815341763268988</v>
      </c>
      <c r="K726">
        <v>-33.946364314794202</v>
      </c>
      <c r="L726">
        <f>(Table2[[#This Row],[6M Return vs Nifty]]-AVERAGE(Table2[6M Return vs Nifty]))/_xlfn.STDEV.P(Table2[6M Return vs Nifty])</f>
        <v>-1.341341966184773</v>
      </c>
      <c r="M726">
        <v>-1.70604879231363</v>
      </c>
      <c r="N726">
        <f>(Table2[[#This Row],[1W Return vs Nifty]]-AVERAGE(Table2[1W Return vs Nifty]))/_xlfn.STDEV.P(Table2[1W Return vs Nifty])</f>
        <v>-0.64970495420788377</v>
      </c>
      <c r="O726">
        <v>1181.18</v>
      </c>
      <c r="P726">
        <v>1240.1843791482399</v>
      </c>
      <c r="Q726">
        <v>1353.8756384631899</v>
      </c>
      <c r="R726">
        <v>38.1516415267767</v>
      </c>
      <c r="S726" s="1">
        <f>(Table2[[#This Row],[Close Price]]-Table2[[#This Row],[20D EMA]])/Table2[[#This Row],[20D EMA]]</f>
        <v>-3.4651788889077079E-2</v>
      </c>
      <c r="T726" s="1">
        <f>(Table2[[#This Row],[Close Price]]-Table2[[#This Row],[50D EMA]])/Table2[[#This Row],[50D EMA]]</f>
        <v>-8.0580259539210608E-2</v>
      </c>
      <c r="U726" s="1">
        <f>(Table2[[#This Row],[Close Price]]-Table2[[#This Row],[200D EMA]])/Table2[[#This Row],[200D EMA]]</f>
        <v>-0.15778822839716689</v>
      </c>
      <c r="V726">
        <v>0.52880959171328701</v>
      </c>
      <c r="W726">
        <v>1136</v>
      </c>
      <c r="X726">
        <v>1161.8499999999999</v>
      </c>
      <c r="Y726">
        <v>1136</v>
      </c>
      <c r="Z726">
        <v>1203.1500000000001</v>
      </c>
      <c r="AA726">
        <v>1136</v>
      </c>
      <c r="AB726">
        <v>1203.1500000000001</v>
      </c>
      <c r="AC726" s="1">
        <f>(Table2[[#This Row],[Close Price]]/Table2[[#This Row],[Day Low]])-1</f>
        <v>3.7411971830985102E-3</v>
      </c>
      <c r="AD726" s="1">
        <f>(Table2[[#This Row],[Day High]]/Table2[[#This Row],[Close Price]])-1</f>
        <v>1.894321420741063E-2</v>
      </c>
      <c r="AE726" s="1">
        <f>(Table2[[#This Row],[Close Price]]/Table2[[#This Row],[Current Week Low]])-1</f>
        <v>3.7411971830985102E-3</v>
      </c>
      <c r="AF726" s="1">
        <f>(Table2[[#This Row],[Current Week High]]/Table2[[#This Row],[Close Price]])-1</f>
        <v>5.5163341372506114E-2</v>
      </c>
      <c r="AG726" s="1">
        <f>(Table2[[#This Row],[Close Price]]/Table2[[#This Row],[Current Month Low]])-1</f>
        <v>3.7411971830985102E-3</v>
      </c>
      <c r="AH726" s="1">
        <f>(Table2[[#This Row],[Current Month High]]/Table2[[#This Row],[Close Price]])-1</f>
        <v>5.5163341372506114E-2</v>
      </c>
      <c r="AI726">
        <v>58.035518526638803</v>
      </c>
      <c r="AJ726">
        <v>3.6590909090909101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-0.09</v>
      </c>
      <c r="AM726" t="s">
        <v>3216</v>
      </c>
      <c r="AN726">
        <v>0.32</v>
      </c>
      <c r="AO726" t="s">
        <v>3215</v>
      </c>
      <c r="AP726">
        <v>-4.9097977786335997E-2</v>
      </c>
      <c r="AQ726">
        <f>(Table2[[#This Row],[Sharpe Ratio]]-AVERAGE(Table2[Sharpe Ratio]))/_xlfn.STDEV.P(Table2[Sharpe Ratio])</f>
        <v>-1.3051242682504733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669</v>
      </c>
      <c r="AT726">
        <f>_xlfn.RANK.AVG(Table2[[#This Row],[6M Return vs Nifty Z-Score]],Table2[6M Return vs Nifty Z-Score])</f>
        <v>717</v>
      </c>
      <c r="AU726">
        <f>_xlfn.RANK.AVG(Table2[[#This Row],[Sharpe Ratio Z-Score]],Table2[Sharpe Ratio Z-Score])</f>
        <v>668</v>
      </c>
      <c r="AV726">
        <f>(Table2[[#This Row],[Rank 1Y]]+Table2[[#This Row],[Rank 6M]]+Table2[[#This Row],[Rank Sharpe]])/3</f>
        <v>684.66666666666663</v>
      </c>
    </row>
    <row r="727" spans="1:48" x14ac:dyDescent="0.3">
      <c r="A727" t="s">
        <v>1193</v>
      </c>
      <c r="B727" t="s">
        <v>1194</v>
      </c>
      <c r="C727" t="s">
        <v>3156</v>
      </c>
      <c r="D727" t="s">
        <v>24</v>
      </c>
      <c r="E727">
        <v>10044.772374826</v>
      </c>
      <c r="F727">
        <v>165.29</v>
      </c>
      <c r="G727">
        <v>-55.3689593235761</v>
      </c>
      <c r="H727">
        <f>(Table2[[#This Row],[1Y Return vs Nifty]]-AVERAGE(Table2[1Y Return vs Nifty]))/_xlfn.STDEV.P(Table2[1Y Return vs Nifty])</f>
        <v>-1.3909865405465576</v>
      </c>
      <c r="I727">
        <v>-6.7986977875305499</v>
      </c>
      <c r="J727">
        <f>(Table2[[#This Row],[1M Return vs Nifty]]-AVERAGE(Table2[1M Return vs Nifty]))/_xlfn.STDEV.P(Table2[1M Return vs Nifty])</f>
        <v>-1.1518456981567526</v>
      </c>
      <c r="K727">
        <v>-41.491915455417299</v>
      </c>
      <c r="L727">
        <f>(Table2[[#This Row],[6M Return vs Nifty]]-AVERAGE(Table2[6M Return vs Nifty]))/_xlfn.STDEV.P(Table2[6M Return vs Nifty])</f>
        <v>-1.589613421253713</v>
      </c>
      <c r="M727">
        <v>-1.5721342909723801</v>
      </c>
      <c r="N727">
        <f>(Table2[[#This Row],[1W Return vs Nifty]]-AVERAGE(Table2[1W Return vs Nifty]))/_xlfn.STDEV.P(Table2[1W Return vs Nifty])</f>
        <v>-0.61526656773740174</v>
      </c>
      <c r="O727">
        <v>178.22</v>
      </c>
      <c r="P727">
        <v>193.956606950218</v>
      </c>
      <c r="Q727">
        <v>222.26564002274401</v>
      </c>
      <c r="R727">
        <v>33.331411986215699</v>
      </c>
      <c r="S727" s="1">
        <f>(Table2[[#This Row],[Close Price]]-Table2[[#This Row],[20D EMA]])/Table2[[#This Row],[20D EMA]]</f>
        <v>-7.2550779934911949E-2</v>
      </c>
      <c r="T727" s="1">
        <f>(Table2[[#This Row],[Close Price]]-Table2[[#This Row],[50D EMA]])/Table2[[#This Row],[50D EMA]]</f>
        <v>-0.14779907424125927</v>
      </c>
      <c r="U727" s="1">
        <f>(Table2[[#This Row],[Close Price]]-Table2[[#This Row],[200D EMA]])/Table2[[#This Row],[200D EMA]]</f>
        <v>-0.25634029630901928</v>
      </c>
      <c r="V727">
        <v>1.1207911689377701</v>
      </c>
      <c r="W727">
        <v>164.65</v>
      </c>
      <c r="X727">
        <v>171.27</v>
      </c>
      <c r="Y727">
        <v>164.65</v>
      </c>
      <c r="Z727">
        <v>176.33</v>
      </c>
      <c r="AA727">
        <v>164.65</v>
      </c>
      <c r="AB727">
        <v>176.75</v>
      </c>
      <c r="AC727" s="1">
        <f>(Table2[[#This Row],[Close Price]]/Table2[[#This Row],[Day Low]])-1</f>
        <v>3.8870331005160796E-3</v>
      </c>
      <c r="AD727" s="1">
        <f>(Table2[[#This Row],[Day High]]/Table2[[#This Row],[Close Price]])-1</f>
        <v>3.6178837195232738E-2</v>
      </c>
      <c r="AE727" s="1">
        <f>(Table2[[#This Row],[Close Price]]/Table2[[#This Row],[Current Week Low]])-1</f>
        <v>3.8870331005160796E-3</v>
      </c>
      <c r="AF727" s="1">
        <f>(Table2[[#This Row],[Current Week High]]/Table2[[#This Row],[Close Price]])-1</f>
        <v>6.6791699437352747E-2</v>
      </c>
      <c r="AG727" s="1">
        <f>(Table2[[#This Row],[Close Price]]/Table2[[#This Row],[Current Month Low]])-1</f>
        <v>3.8870331005160796E-3</v>
      </c>
      <c r="AH727" s="1">
        <f>(Table2[[#This Row],[Current Month High]]/Table2[[#This Row],[Close Price]])-1</f>
        <v>6.9332688002903931E-2</v>
      </c>
      <c r="AI727">
        <v>81.922681347933903</v>
      </c>
      <c r="AJ727">
        <v>4.34974747474745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-0.28999999999999998</v>
      </c>
      <c r="AM727" t="s">
        <v>3216</v>
      </c>
      <c r="AN727">
        <v>-0.34</v>
      </c>
      <c r="AO727" t="s">
        <v>3216</v>
      </c>
      <c r="AP727">
        <v>-1.6653312791530001E-2</v>
      </c>
      <c r="AQ727">
        <f>(Table2[[#This Row],[Sharpe Ratio]]-AVERAGE(Table2[Sharpe Ratio]))/_xlfn.STDEV.P(Table2[Sharpe Ratio])</f>
        <v>-0.91767737752374756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722</v>
      </c>
      <c r="AT727">
        <f>_xlfn.RANK.AVG(Table2[[#This Row],[6M Return vs Nifty Z-Score]],Table2[6M Return vs Nifty Z-Score])</f>
        <v>732</v>
      </c>
      <c r="AU727">
        <f>_xlfn.RANK.AVG(Table2[[#This Row],[Sharpe Ratio Z-Score]],Table2[Sharpe Ratio Z-Score])</f>
        <v>602</v>
      </c>
      <c r="AV727">
        <f>(Table2[[#This Row],[Rank 1Y]]+Table2[[#This Row],[Rank 6M]]+Table2[[#This Row],[Rank Sharpe]])/3</f>
        <v>685.33333333333337</v>
      </c>
    </row>
    <row r="728" spans="1:48" x14ac:dyDescent="0.3">
      <c r="A728" t="s">
        <v>1777</v>
      </c>
      <c r="B728" t="s">
        <v>1778</v>
      </c>
      <c r="C728" t="s">
        <v>3168</v>
      </c>
      <c r="D728" t="s">
        <v>523</v>
      </c>
      <c r="E728">
        <v>4526.647980316</v>
      </c>
      <c r="F728">
        <v>90.86</v>
      </c>
      <c r="G728">
        <v>-44.564873431450899</v>
      </c>
      <c r="H728">
        <f>(Table2[[#This Row],[1Y Return vs Nifty]]-AVERAGE(Table2[1Y Return vs Nifty]))/_xlfn.STDEV.P(Table2[1Y Return vs Nifty])</f>
        <v>-1.1939126592075109</v>
      </c>
      <c r="I728">
        <v>-9.4610396136905006</v>
      </c>
      <c r="J728">
        <f>(Table2[[#This Row],[1M Return vs Nifty]]-AVERAGE(Table2[1M Return vs Nifty]))/_xlfn.STDEV.P(Table2[1M Return vs Nifty])</f>
        <v>-1.4105378179390993</v>
      </c>
      <c r="K728">
        <v>-19.153635153625402</v>
      </c>
      <c r="L728">
        <f>(Table2[[#This Row],[6M Return vs Nifty]]-AVERAGE(Table2[6M Return vs Nifty]))/_xlfn.STDEV.P(Table2[6M Return vs Nifty])</f>
        <v>-0.85461643416739397</v>
      </c>
      <c r="M728">
        <v>1.7024710245132499</v>
      </c>
      <c r="N728">
        <f>(Table2[[#This Row],[1W Return vs Nifty]]-AVERAGE(Table2[1W Return vs Nifty]))/_xlfn.STDEV.P(Table2[1W Return vs Nifty])</f>
        <v>0.22685375727217372</v>
      </c>
      <c r="O728">
        <v>95.86</v>
      </c>
      <c r="P728">
        <v>101.127532741989</v>
      </c>
      <c r="Q728">
        <v>106.369289901188</v>
      </c>
      <c r="R728">
        <v>29.573254178885499</v>
      </c>
      <c r="S728" s="1">
        <f>(Table2[[#This Row],[Close Price]]-Table2[[#This Row],[20D EMA]])/Table2[[#This Row],[20D EMA]]</f>
        <v>-5.2159399123722097E-2</v>
      </c>
      <c r="T728" s="1">
        <f>(Table2[[#This Row],[Close Price]]-Table2[[#This Row],[50D EMA]])/Table2[[#This Row],[50D EMA]]</f>
        <v>-0.10153053736794901</v>
      </c>
      <c r="U728" s="1">
        <f>(Table2[[#This Row],[Close Price]]-Table2[[#This Row],[200D EMA]])/Table2[[#This Row],[200D EMA]]</f>
        <v>-0.14580608665899142</v>
      </c>
      <c r="V728">
        <v>0.51170437823475801</v>
      </c>
      <c r="W728">
        <v>89.91</v>
      </c>
      <c r="X728">
        <v>92.46</v>
      </c>
      <c r="Y728">
        <v>89.91</v>
      </c>
      <c r="Z728">
        <v>93.5</v>
      </c>
      <c r="AA728">
        <v>89.91</v>
      </c>
      <c r="AB728">
        <v>93.5</v>
      </c>
      <c r="AC728" s="1">
        <f>(Table2[[#This Row],[Close Price]]/Table2[[#This Row],[Day Low]])-1</f>
        <v>1.0566121677232809E-2</v>
      </c>
      <c r="AD728" s="1">
        <f>(Table2[[#This Row],[Day High]]/Table2[[#This Row],[Close Price]])-1</f>
        <v>1.7609509134932866E-2</v>
      </c>
      <c r="AE728" s="1">
        <f>(Table2[[#This Row],[Close Price]]/Table2[[#This Row],[Current Week Low]])-1</f>
        <v>1.0566121677232809E-2</v>
      </c>
      <c r="AF728" s="1">
        <f>(Table2[[#This Row],[Current Week High]]/Table2[[#This Row],[Close Price]])-1</f>
        <v>2.9055690072639306E-2</v>
      </c>
      <c r="AG728" s="1">
        <f>(Table2[[#This Row],[Close Price]]/Table2[[#This Row],[Current Month Low]])-1</f>
        <v>1.0566121677232809E-2</v>
      </c>
      <c r="AH728" s="1">
        <f>(Table2[[#This Row],[Current Month High]]/Table2[[#This Row],[Close Price]])-1</f>
        <v>2.9055690072639306E-2</v>
      </c>
      <c r="AI728">
        <v>47.149460708782698</v>
      </c>
      <c r="AJ728">
        <v>1.0678531701890901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-0.18</v>
      </c>
      <c r="AM728" t="s">
        <v>3216</v>
      </c>
      <c r="AN728">
        <v>-5.81</v>
      </c>
      <c r="AO728" t="s">
        <v>3216</v>
      </c>
      <c r="AP728">
        <v>-0.11193886955398499</v>
      </c>
      <c r="AQ728">
        <f>(Table2[[#This Row],[Sharpe Ratio]]-AVERAGE(Table2[Sharpe Ratio]))/_xlfn.STDEV.P(Table2[Sharpe Ratio])</f>
        <v>-2.0555560612669228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701</v>
      </c>
      <c r="AT728">
        <f>_xlfn.RANK.AVG(Table2[[#This Row],[6M Return vs Nifty Z-Score]],Table2[6M Return vs Nifty Z-Score])</f>
        <v>627</v>
      </c>
      <c r="AU728">
        <f>_xlfn.RANK.AVG(Table2[[#This Row],[Sharpe Ratio Z-Score]],Table2[Sharpe Ratio Z-Score])</f>
        <v>728</v>
      </c>
      <c r="AV728">
        <f>(Table2[[#This Row],[Rank 1Y]]+Table2[[#This Row],[Rank 6M]]+Table2[[#This Row],[Rank Sharpe]])/3</f>
        <v>685.33333333333337</v>
      </c>
    </row>
    <row r="729" spans="1:48" x14ac:dyDescent="0.3">
      <c r="A729" t="s">
        <v>318</v>
      </c>
      <c r="B729" t="s">
        <v>319</v>
      </c>
      <c r="C729" t="s">
        <v>3156</v>
      </c>
      <c r="D729" t="s">
        <v>24</v>
      </c>
      <c r="E729">
        <v>82093.074172339999</v>
      </c>
      <c r="F729">
        <v>1053.8</v>
      </c>
      <c r="G729">
        <v>-53.422068263647297</v>
      </c>
      <c r="H729">
        <f>(Table2[[#This Row],[1Y Return vs Nifty]]-AVERAGE(Table2[1Y Return vs Nifty]))/_xlfn.STDEV.P(Table2[1Y Return vs Nifty])</f>
        <v>-1.3554739223060719</v>
      </c>
      <c r="I729">
        <v>-18.7130981778033</v>
      </c>
      <c r="J729">
        <f>(Table2[[#This Row],[1M Return vs Nifty]]-AVERAGE(Table2[1M Return vs Nifty]))/_xlfn.STDEV.P(Table2[1M Return vs Nifty])</f>
        <v>-2.3095338141643267</v>
      </c>
      <c r="K729">
        <v>-35.222027669411602</v>
      </c>
      <c r="L729">
        <f>(Table2[[#This Row],[6M Return vs Nifty]]-AVERAGE(Table2[6M Return vs Nifty]))/_xlfn.STDEV.P(Table2[6M Return vs Nifty])</f>
        <v>-1.3833151489684543</v>
      </c>
      <c r="M729">
        <v>-0.16938595066728299</v>
      </c>
      <c r="N729">
        <f>(Table2[[#This Row],[1W Return vs Nifty]]-AVERAGE(Table2[1W Return vs Nifty]))/_xlfn.STDEV.P(Table2[1W Return vs Nifty])</f>
        <v>-0.25452602821098114</v>
      </c>
      <c r="O729">
        <v>1157.08</v>
      </c>
      <c r="P729">
        <v>1270.2699549275601</v>
      </c>
      <c r="Q729">
        <v>1388.6782304291501</v>
      </c>
      <c r="R729">
        <v>24.714101295663301</v>
      </c>
      <c r="S729" s="1">
        <f>(Table2[[#This Row],[Close Price]]-Table2[[#This Row],[20D EMA]])/Table2[[#This Row],[20D EMA]]</f>
        <v>-8.9259169633906024E-2</v>
      </c>
      <c r="T729" s="1">
        <f>(Table2[[#This Row],[Close Price]]-Table2[[#This Row],[50D EMA]])/Table2[[#This Row],[50D EMA]]</f>
        <v>-0.17041256001359553</v>
      </c>
      <c r="U729" s="1">
        <f>(Table2[[#This Row],[Close Price]]-Table2[[#This Row],[200D EMA]])/Table2[[#This Row],[200D EMA]]</f>
        <v>-0.24114890194948979</v>
      </c>
      <c r="V729">
        <v>2.2503863528819701</v>
      </c>
      <c r="W729">
        <v>1048.05</v>
      </c>
      <c r="X729">
        <v>1061.45</v>
      </c>
      <c r="Y729">
        <v>1048.05</v>
      </c>
      <c r="Z729">
        <v>1098.5999999999999</v>
      </c>
      <c r="AA729">
        <v>1048.05</v>
      </c>
      <c r="AB729">
        <v>1098.5999999999999</v>
      </c>
      <c r="AC729" s="1">
        <f>(Table2[[#This Row],[Close Price]]/Table2[[#This Row],[Day Low]])-1</f>
        <v>5.4863794666284438E-3</v>
      </c>
      <c r="AD729" s="1">
        <f>(Table2[[#This Row],[Day High]]/Table2[[#This Row],[Close Price]])-1</f>
        <v>7.2594420193585751E-3</v>
      </c>
      <c r="AE729" s="1">
        <f>(Table2[[#This Row],[Close Price]]/Table2[[#This Row],[Current Week Low]])-1</f>
        <v>5.4863794666284438E-3</v>
      </c>
      <c r="AF729" s="1">
        <f>(Table2[[#This Row],[Current Week High]]/Table2[[#This Row],[Close Price]])-1</f>
        <v>4.2512810780034105E-2</v>
      </c>
      <c r="AG729" s="1">
        <f>(Table2[[#This Row],[Close Price]]/Table2[[#This Row],[Current Month Low]])-1</f>
        <v>5.4863794666284438E-3</v>
      </c>
      <c r="AH729" s="1">
        <f>(Table2[[#This Row],[Current Month High]]/Table2[[#This Row],[Close Price]])-1</f>
        <v>4.2512810780034105E-2</v>
      </c>
      <c r="AI729">
        <v>60.799013095463998</v>
      </c>
      <c r="AJ729">
        <v>3.5065317748747602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-0.25</v>
      </c>
      <c r="AM729" t="s">
        <v>3216</v>
      </c>
      <c r="AN729">
        <v>-17.3</v>
      </c>
      <c r="AO729" t="s">
        <v>3216</v>
      </c>
      <c r="AP729">
        <v>-2.4731767697983E-2</v>
      </c>
      <c r="AQ729">
        <f>(Table2[[#This Row],[Sharpe Ratio]]-AVERAGE(Table2[Sharpe Ratio]))/_xlfn.STDEV.P(Table2[Sharpe Ratio])</f>
        <v>-1.0141484687149294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721</v>
      </c>
      <c r="AT729">
        <f>_xlfn.RANK.AVG(Table2[[#This Row],[6M Return vs Nifty Z-Score]],Table2[6M Return vs Nifty Z-Score])</f>
        <v>722</v>
      </c>
      <c r="AU729">
        <f>_xlfn.RANK.AVG(Table2[[#This Row],[Sharpe Ratio Z-Score]],Table2[Sharpe Ratio Z-Score])</f>
        <v>619</v>
      </c>
      <c r="AV729">
        <f>(Table2[[#This Row],[Rank 1Y]]+Table2[[#This Row],[Rank 6M]]+Table2[[#This Row],[Rank Sharpe]])/3</f>
        <v>687.33333333333337</v>
      </c>
    </row>
    <row r="730" spans="1:48" x14ac:dyDescent="0.3">
      <c r="A730" t="s">
        <v>1087</v>
      </c>
      <c r="B730" t="s">
        <v>1088</v>
      </c>
      <c r="C730" t="s">
        <v>3174</v>
      </c>
      <c r="D730" t="s">
        <v>626</v>
      </c>
      <c r="E730">
        <v>11776.928608619901</v>
      </c>
      <c r="F730">
        <v>122.61</v>
      </c>
      <c r="G730">
        <v>-76.984607385919404</v>
      </c>
      <c r="H730">
        <f>(Table2[[#This Row],[1Y Return vs Nifty]]-AVERAGE(Table2[1Y Return vs Nifty]))/_xlfn.STDEV.P(Table2[1Y Return vs Nifty])</f>
        <v>-1.785270675626393</v>
      </c>
      <c r="I730">
        <v>2.1152751545428599</v>
      </c>
      <c r="J730">
        <f>(Table2[[#This Row],[1M Return vs Nifty]]-AVERAGE(Table2[1M Return vs Nifty]))/_xlfn.STDEV.P(Table2[1M Return vs Nifty])</f>
        <v>-0.28570051221213111</v>
      </c>
      <c r="K730">
        <v>-17.048075267827102</v>
      </c>
      <c r="L730">
        <f>(Table2[[#This Row],[6M Return vs Nifty]]-AVERAGE(Table2[6M Return vs Nifty]))/_xlfn.STDEV.P(Table2[6M Return vs Nifty])</f>
        <v>-0.78533714537328647</v>
      </c>
      <c r="M730">
        <v>2.19532310962901</v>
      </c>
      <c r="N730">
        <f>(Table2[[#This Row],[1W Return vs Nifty]]-AVERAGE(Table2[1W Return vs Nifty]))/_xlfn.STDEV.P(Table2[1W Return vs Nifty])</f>
        <v>0.35359903437063817</v>
      </c>
      <c r="O730">
        <v>124.4</v>
      </c>
      <c r="P730">
        <v>129.17647093404099</v>
      </c>
      <c r="Q730">
        <v>154.43856863149901</v>
      </c>
      <c r="R730">
        <v>46.7167344436211</v>
      </c>
      <c r="S730" s="1">
        <f>(Table2[[#This Row],[Close Price]]-Table2[[#This Row],[20D EMA]])/Table2[[#This Row],[20D EMA]]</f>
        <v>-1.4389067524115805E-2</v>
      </c>
      <c r="T730" s="1">
        <f>(Table2[[#This Row],[Close Price]]-Table2[[#This Row],[50D EMA]])/Table2[[#This Row],[50D EMA]]</f>
        <v>-5.08333358742546E-2</v>
      </c>
      <c r="U730" s="1">
        <f>(Table2[[#This Row],[Close Price]]-Table2[[#This Row],[200D EMA]])/Table2[[#This Row],[200D EMA]]</f>
        <v>-0.2060920980655043</v>
      </c>
      <c r="V730">
        <v>0.47625595129985498</v>
      </c>
      <c r="W730">
        <v>122.39</v>
      </c>
      <c r="X730">
        <v>125</v>
      </c>
      <c r="Y730">
        <v>119.56</v>
      </c>
      <c r="Z730">
        <v>126.82</v>
      </c>
      <c r="AA730">
        <v>119.56</v>
      </c>
      <c r="AB730">
        <v>126.82</v>
      </c>
      <c r="AC730" s="1">
        <f>(Table2[[#This Row],[Close Price]]/Table2[[#This Row],[Day Low]])-1</f>
        <v>1.7975324781436264E-3</v>
      </c>
      <c r="AD730" s="1">
        <f>(Table2[[#This Row],[Day High]]/Table2[[#This Row],[Close Price]])-1</f>
        <v>1.949270043226492E-2</v>
      </c>
      <c r="AE730" s="1">
        <f>(Table2[[#This Row],[Close Price]]/Table2[[#This Row],[Current Week Low]])-1</f>
        <v>2.5510204081632626E-2</v>
      </c>
      <c r="AF730" s="1">
        <f>(Table2[[#This Row],[Current Week High]]/Table2[[#This Row],[Close Price]])-1</f>
        <v>3.4336514150558717E-2</v>
      </c>
      <c r="AG730" s="1">
        <f>(Table2[[#This Row],[Close Price]]/Table2[[#This Row],[Current Month Low]])-1</f>
        <v>2.5510204081632626E-2</v>
      </c>
      <c r="AH730" s="1">
        <f>(Table2[[#This Row],[Current Month High]]/Table2[[#This Row],[Close Price]])-1</f>
        <v>3.4336514150558717E-2</v>
      </c>
      <c r="AI730">
        <v>144.43356985563901</v>
      </c>
      <c r="AJ730">
        <v>4.8127885108565502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-0.06</v>
      </c>
      <c r="AM730" t="s">
        <v>3216</v>
      </c>
      <c r="AN730">
        <v>-0.78</v>
      </c>
      <c r="AO730" t="s">
        <v>3216</v>
      </c>
      <c r="AP730">
        <v>-0.110651181094034</v>
      </c>
      <c r="AQ730">
        <f>(Table2[[#This Row],[Sharpe Ratio]]-AVERAGE(Table2[Sharpe Ratio]))/_xlfn.STDEV.P(Table2[Sharpe Ratio])</f>
        <v>-2.0401787753521949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735</v>
      </c>
      <c r="AT730">
        <f>_xlfn.RANK.AVG(Table2[[#This Row],[6M Return vs Nifty Z-Score]],Table2[6M Return vs Nifty Z-Score])</f>
        <v>602</v>
      </c>
      <c r="AU730">
        <f>_xlfn.RANK.AVG(Table2[[#This Row],[Sharpe Ratio Z-Score]],Table2[Sharpe Ratio Z-Score])</f>
        <v>726</v>
      </c>
      <c r="AV730">
        <f>(Table2[[#This Row],[Rank 1Y]]+Table2[[#This Row],[Rank 6M]]+Table2[[#This Row],[Rank Sharpe]])/3</f>
        <v>687.66666666666663</v>
      </c>
    </row>
    <row r="731" spans="1:48" x14ac:dyDescent="0.3">
      <c r="A731" t="s">
        <v>404</v>
      </c>
      <c r="B731" t="s">
        <v>405</v>
      </c>
      <c r="C731" t="s">
        <v>3157</v>
      </c>
      <c r="D731" t="s">
        <v>27</v>
      </c>
      <c r="E731">
        <v>54923.455512319997</v>
      </c>
      <c r="F731">
        <v>7.88</v>
      </c>
      <c r="G731">
        <v>-66.467837543003995</v>
      </c>
      <c r="H731">
        <f>(Table2[[#This Row],[1Y Return vs Nifty]]-AVERAGE(Table2[1Y Return vs Nifty]))/_xlfn.STDEV.P(Table2[1Y Return vs Nifty])</f>
        <v>-1.5934376346096215</v>
      </c>
      <c r="I731">
        <v>-7.7878843886880498</v>
      </c>
      <c r="J731">
        <f>(Table2[[#This Row],[1M Return vs Nifty]]-AVERAGE(Table2[1M Return vs Nifty]))/_xlfn.STDEV.P(Table2[1M Return vs Nifty])</f>
        <v>-1.2479621232526315</v>
      </c>
      <c r="K731">
        <v>-46.2285097447675</v>
      </c>
      <c r="L731">
        <f>(Table2[[#This Row],[6M Return vs Nifty]]-AVERAGE(Table2[6M Return vs Nifty]))/_xlfn.STDEV.P(Table2[6M Return vs Nifty])</f>
        <v>-1.7454616998449437</v>
      </c>
      <c r="M731">
        <v>-3.97837549939497</v>
      </c>
      <c r="N731">
        <f>(Table2[[#This Row],[1W Return vs Nifty]]-AVERAGE(Table2[1W Return vs Nifty]))/_xlfn.STDEV.P(Table2[1W Return vs Nifty])</f>
        <v>-1.2340723269859035</v>
      </c>
      <c r="O731">
        <v>8.51</v>
      </c>
      <c r="P731">
        <v>10.216471604261701</v>
      </c>
      <c r="Q731">
        <v>12.698796446588901</v>
      </c>
      <c r="R731">
        <v>39.140115807218699</v>
      </c>
      <c r="S731" s="1">
        <f>(Table2[[#This Row],[Close Price]]-Table2[[#This Row],[20D EMA]])/Table2[[#This Row],[20D EMA]]</f>
        <v>-7.4030552291421844E-2</v>
      </c>
      <c r="T731" s="1">
        <f>(Table2[[#This Row],[Close Price]]-Table2[[#This Row],[50D EMA]])/Table2[[#This Row],[50D EMA]]</f>
        <v>-0.22869652995336126</v>
      </c>
      <c r="U731" s="1">
        <f>(Table2[[#This Row],[Close Price]]-Table2[[#This Row],[200D EMA]])/Table2[[#This Row],[200D EMA]]</f>
        <v>-0.37946875255909046</v>
      </c>
      <c r="V731">
        <v>0.90594739633883303</v>
      </c>
      <c r="W731">
        <v>7.85</v>
      </c>
      <c r="X731">
        <v>8.06</v>
      </c>
      <c r="Y731">
        <v>7.81</v>
      </c>
      <c r="Z731">
        <v>8.49</v>
      </c>
      <c r="AA731">
        <v>7.81</v>
      </c>
      <c r="AB731">
        <v>8.5299999999999994</v>
      </c>
      <c r="AC731" s="1">
        <f>(Table2[[#This Row],[Close Price]]/Table2[[#This Row],[Day Low]])-1</f>
        <v>3.8216560509554132E-3</v>
      </c>
      <c r="AD731" s="1">
        <f>(Table2[[#This Row],[Day High]]/Table2[[#This Row],[Close Price]])-1</f>
        <v>2.2842639593908753E-2</v>
      </c>
      <c r="AE731" s="1">
        <f>(Table2[[#This Row],[Close Price]]/Table2[[#This Row],[Current Week Low]])-1</f>
        <v>8.9628681177977843E-3</v>
      </c>
      <c r="AF731" s="1">
        <f>(Table2[[#This Row],[Current Week High]]/Table2[[#This Row],[Close Price]])-1</f>
        <v>7.7411167512690504E-2</v>
      </c>
      <c r="AG731" s="1">
        <f>(Table2[[#This Row],[Close Price]]/Table2[[#This Row],[Current Month Low]])-1</f>
        <v>8.9628681177977843E-3</v>
      </c>
      <c r="AH731" s="1">
        <f>(Table2[[#This Row],[Current Month High]]/Table2[[#This Row],[Close Price]])-1</f>
        <v>8.2487309644669882E-2</v>
      </c>
      <c r="AI731">
        <v>143.40101522842599</v>
      </c>
      <c r="AJ731">
        <v>3.9577836411609502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-0.52</v>
      </c>
      <c r="AM731" t="s">
        <v>3216</v>
      </c>
      <c r="AN731">
        <v>-4.4800000000000004</v>
      </c>
      <c r="AO731" t="s">
        <v>3216</v>
      </c>
      <c r="AP731">
        <v>-1.4083763470169999E-2</v>
      </c>
      <c r="AQ731">
        <f>(Table2[[#This Row],[Sharpe Ratio]]-AVERAGE(Table2[Sharpe Ratio]))/_xlfn.STDEV.P(Table2[Sharpe Ratio])</f>
        <v>-0.88699239756512327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733</v>
      </c>
      <c r="AT731">
        <f>_xlfn.RANK.AVG(Table2[[#This Row],[6M Return vs Nifty Z-Score]],Table2[6M Return vs Nifty Z-Score])</f>
        <v>734</v>
      </c>
      <c r="AU731">
        <f>_xlfn.RANK.AVG(Table2[[#This Row],[Sharpe Ratio Z-Score]],Table2[Sharpe Ratio Z-Score])</f>
        <v>600</v>
      </c>
      <c r="AV731">
        <f>(Table2[[#This Row],[Rank 1Y]]+Table2[[#This Row],[Rank 6M]]+Table2[[#This Row],[Rank Sharpe]])/3</f>
        <v>689</v>
      </c>
    </row>
    <row r="732" spans="1:48" x14ac:dyDescent="0.3">
      <c r="A732" t="s">
        <v>2316</v>
      </c>
      <c r="B732" t="s">
        <v>2317</v>
      </c>
      <c r="C732" t="s">
        <v>3167</v>
      </c>
      <c r="D732" t="s">
        <v>1267</v>
      </c>
      <c r="E732">
        <v>2359.245499185</v>
      </c>
      <c r="F732">
        <v>282.05</v>
      </c>
      <c r="G732">
        <v>-61.911251392427097</v>
      </c>
      <c r="H732">
        <f>(Table2[[#This Row],[1Y Return vs Nifty]]-AVERAGE(Table2[1Y Return vs Nifty]))/_xlfn.STDEV.P(Table2[1Y Return vs Nifty])</f>
        <v>-1.5103224014176631</v>
      </c>
      <c r="I732">
        <v>9.8065014695040809</v>
      </c>
      <c r="J732">
        <f>(Table2[[#This Row],[1M Return vs Nifty]]-AVERAGE(Table2[1M Return vs Nifty]))/_xlfn.STDEV.P(Table2[1M Return vs Nifty])</f>
        <v>0.46163389075327899</v>
      </c>
      <c r="K732">
        <v>-23.193441355019399</v>
      </c>
      <c r="L732">
        <f>(Table2[[#This Row],[6M Return vs Nifty]]-AVERAGE(Table2[6M Return vs Nifty]))/_xlfn.STDEV.P(Table2[6M Return vs Nifty])</f>
        <v>-0.98753827713482401</v>
      </c>
      <c r="M732">
        <v>-4.0874733189899297</v>
      </c>
      <c r="N732">
        <f>(Table2[[#This Row],[1W Return vs Nifty]]-AVERAGE(Table2[1W Return vs Nifty]))/_xlfn.STDEV.P(Table2[1W Return vs Nifty])</f>
        <v>-1.2621286826207867</v>
      </c>
      <c r="O732">
        <v>301.08999999999997</v>
      </c>
      <c r="P732">
        <v>317.70604882913699</v>
      </c>
      <c r="Q732">
        <v>369.39499073606601</v>
      </c>
      <c r="R732">
        <v>32.467412769731197</v>
      </c>
      <c r="S732" s="1">
        <f>(Table2[[#This Row],[Close Price]]-Table2[[#This Row],[20D EMA]])/Table2[[#This Row],[20D EMA]]</f>
        <v>-6.3236905908532218E-2</v>
      </c>
      <c r="T732" s="1">
        <f>(Table2[[#This Row],[Close Price]]-Table2[[#This Row],[50D EMA]])/Table2[[#This Row],[50D EMA]]</f>
        <v>-0.11222968199863541</v>
      </c>
      <c r="U732" s="1">
        <f>(Table2[[#This Row],[Close Price]]-Table2[[#This Row],[200D EMA]])/Table2[[#This Row],[200D EMA]]</f>
        <v>-0.23645418299262833</v>
      </c>
      <c r="V732">
        <v>0.66718936087679903</v>
      </c>
      <c r="W732">
        <v>280.8</v>
      </c>
      <c r="X732">
        <v>292.5</v>
      </c>
      <c r="Y732">
        <v>280.8</v>
      </c>
      <c r="Z732">
        <v>307.39999999999998</v>
      </c>
      <c r="AA732">
        <v>280.8</v>
      </c>
      <c r="AB732">
        <v>309.95</v>
      </c>
      <c r="AC732" s="1">
        <f>(Table2[[#This Row],[Close Price]]/Table2[[#This Row],[Day Low]])-1</f>
        <v>4.4515669515670098E-3</v>
      </c>
      <c r="AD732" s="1">
        <f>(Table2[[#This Row],[Day High]]/Table2[[#This Row],[Close Price]])-1</f>
        <v>3.705016840985631E-2</v>
      </c>
      <c r="AE732" s="1">
        <f>(Table2[[#This Row],[Close Price]]/Table2[[#This Row],[Current Week Low]])-1</f>
        <v>4.4515669515670098E-3</v>
      </c>
      <c r="AF732" s="1">
        <f>(Table2[[#This Row],[Current Week High]]/Table2[[#This Row],[Close Price]])-1</f>
        <v>8.9877681262187537E-2</v>
      </c>
      <c r="AG732" s="1">
        <f>(Table2[[#This Row],[Close Price]]/Table2[[#This Row],[Current Month Low]])-1</f>
        <v>4.4515669515670098E-3</v>
      </c>
      <c r="AH732" s="1">
        <f>(Table2[[#This Row],[Current Month High]]/Table2[[#This Row],[Close Price]])-1</f>
        <v>9.8918631448324579E-2</v>
      </c>
      <c r="AI732">
        <v>87.566002343373796</v>
      </c>
      <c r="AJ732">
        <v>5.1684588401482898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-0.21</v>
      </c>
      <c r="AM732" t="s">
        <v>3216</v>
      </c>
      <c r="AN732">
        <v>-7.15</v>
      </c>
      <c r="AO732" t="s">
        <v>3216</v>
      </c>
      <c r="AP732">
        <v>-5.1596687231442999E-2</v>
      </c>
      <c r="AQ732">
        <f>(Table2[[#This Row],[Sharpe Ratio]]-AVERAGE(Table2[Sharpe Ratio]))/_xlfn.STDEV.P(Table2[Sharpe Ratio])</f>
        <v>-1.3349632943427814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731</v>
      </c>
      <c r="AT732">
        <f>_xlfn.RANK.AVG(Table2[[#This Row],[6M Return vs Nifty Z-Score]],Table2[6M Return vs Nifty Z-Score])</f>
        <v>666</v>
      </c>
      <c r="AU732">
        <f>_xlfn.RANK.AVG(Table2[[#This Row],[Sharpe Ratio Z-Score]],Table2[Sharpe Ratio Z-Score])</f>
        <v>671</v>
      </c>
      <c r="AV732">
        <f>(Table2[[#This Row],[Rank 1Y]]+Table2[[#This Row],[Rank 6M]]+Table2[[#This Row],[Rank Sharpe]])/3</f>
        <v>689.33333333333337</v>
      </c>
    </row>
    <row r="733" spans="1:48" x14ac:dyDescent="0.3">
      <c r="A733" t="s">
        <v>1410</v>
      </c>
      <c r="B733" t="s">
        <v>1411</v>
      </c>
      <c r="C733" t="s">
        <v>3167</v>
      </c>
      <c r="D733" t="s">
        <v>91</v>
      </c>
      <c r="E733">
        <v>7659.0433364600003</v>
      </c>
      <c r="F733">
        <v>259.39999999999998</v>
      </c>
      <c r="G733">
        <v>-64.7150050357574</v>
      </c>
      <c r="H733">
        <f>(Table2[[#This Row],[1Y Return vs Nifty]]-AVERAGE(Table2[1Y Return vs Nifty]))/_xlfn.STDEV.P(Table2[1Y Return vs Nifty])</f>
        <v>-1.561464776471561</v>
      </c>
      <c r="I733">
        <v>0.99020946289802803</v>
      </c>
      <c r="J733">
        <f>(Table2[[#This Row],[1M Return vs Nifty]]-AVERAGE(Table2[1M Return vs Nifty]))/_xlfn.STDEV.P(Table2[1M Return vs Nifty])</f>
        <v>-0.39501991883610527</v>
      </c>
      <c r="K733">
        <v>-20.847375005416801</v>
      </c>
      <c r="L733">
        <f>(Table2[[#This Row],[6M Return vs Nifty]]-AVERAGE(Table2[6M Return vs Nifty]))/_xlfn.STDEV.P(Table2[6M Return vs Nifty])</f>
        <v>-0.91034559823714767</v>
      </c>
      <c r="M733">
        <v>1.2121699472960199</v>
      </c>
      <c r="N733">
        <f>(Table2[[#This Row],[1W Return vs Nifty]]-AVERAGE(Table2[1W Return vs Nifty]))/_xlfn.STDEV.P(Table2[1W Return vs Nifty])</f>
        <v>0.10076451514392473</v>
      </c>
      <c r="O733">
        <v>262.64</v>
      </c>
      <c r="P733">
        <v>273.89575832263199</v>
      </c>
      <c r="Q733">
        <v>315.52223231558099</v>
      </c>
      <c r="R733">
        <v>48.926954306896697</v>
      </c>
      <c r="S733" s="1">
        <f>(Table2[[#This Row],[Close Price]]-Table2[[#This Row],[20D EMA]])/Table2[[#This Row],[20D EMA]]</f>
        <v>-1.2336277794700005E-2</v>
      </c>
      <c r="T733" s="1">
        <f>(Table2[[#This Row],[Close Price]]-Table2[[#This Row],[50D EMA]])/Table2[[#This Row],[50D EMA]]</f>
        <v>-5.2924362215047233E-2</v>
      </c>
      <c r="U733" s="1">
        <f>(Table2[[#This Row],[Close Price]]-Table2[[#This Row],[200D EMA]])/Table2[[#This Row],[200D EMA]]</f>
        <v>-0.17787092815522532</v>
      </c>
      <c r="V733">
        <v>0.69438043042964404</v>
      </c>
      <c r="W733">
        <v>258.5</v>
      </c>
      <c r="X733">
        <v>266.10000000000002</v>
      </c>
      <c r="Y733">
        <v>250.9</v>
      </c>
      <c r="Z733">
        <v>267.85000000000002</v>
      </c>
      <c r="AA733">
        <v>250.9</v>
      </c>
      <c r="AB733">
        <v>267.85000000000002</v>
      </c>
      <c r="AC733" s="1">
        <f>(Table2[[#This Row],[Close Price]]/Table2[[#This Row],[Day Low]])-1</f>
        <v>3.4816247582203363E-3</v>
      </c>
      <c r="AD733" s="1">
        <f>(Table2[[#This Row],[Day High]]/Table2[[#This Row],[Close Price]])-1</f>
        <v>2.5828835774865277E-2</v>
      </c>
      <c r="AE733" s="1">
        <f>(Table2[[#This Row],[Close Price]]/Table2[[#This Row],[Current Week Low]])-1</f>
        <v>3.3878039059386023E-2</v>
      </c>
      <c r="AF733" s="1">
        <f>(Table2[[#This Row],[Current Week High]]/Table2[[#This Row],[Close Price]])-1</f>
        <v>3.257517347725547E-2</v>
      </c>
      <c r="AG733" s="1">
        <f>(Table2[[#This Row],[Close Price]]/Table2[[#This Row],[Current Month Low]])-1</f>
        <v>3.3878039059386023E-2</v>
      </c>
      <c r="AH733" s="1">
        <f>(Table2[[#This Row],[Current Month High]]/Table2[[#This Row],[Close Price]])-1</f>
        <v>3.257517347725547E-2</v>
      </c>
      <c r="AI733">
        <v>71.626831148804897</v>
      </c>
      <c r="AJ733">
        <v>10.195412064570901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-0.09</v>
      </c>
      <c r="AM733" t="s">
        <v>3216</v>
      </c>
      <c r="AN733">
        <v>6.88</v>
      </c>
      <c r="AO733" t="s">
        <v>3215</v>
      </c>
      <c r="AP733">
        <v>-0.104238459985197</v>
      </c>
      <c r="AQ733">
        <f>(Table2[[#This Row],[Sharpe Ratio]]-AVERAGE(Table2[Sharpe Ratio]))/_xlfn.STDEV.P(Table2[Sharpe Ratio])</f>
        <v>-1.963599502454346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732</v>
      </c>
      <c r="AT733">
        <f>_xlfn.RANK.AVG(Table2[[#This Row],[6M Return vs Nifty Z-Score]],Table2[6M Return vs Nifty Z-Score])</f>
        <v>641</v>
      </c>
      <c r="AU733">
        <f>_xlfn.RANK.AVG(Table2[[#This Row],[Sharpe Ratio Z-Score]],Table2[Sharpe Ratio Z-Score])</f>
        <v>723</v>
      </c>
      <c r="AV733">
        <f>(Table2[[#This Row],[Rank 1Y]]+Table2[[#This Row],[Rank 6M]]+Table2[[#This Row],[Rank Sharpe]])/3</f>
        <v>698.66666666666663</v>
      </c>
    </row>
    <row r="734" spans="1:48" x14ac:dyDescent="0.3">
      <c r="A734" t="s">
        <v>697</v>
      </c>
      <c r="B734" t="s">
        <v>698</v>
      </c>
      <c r="C734" t="s">
        <v>3166</v>
      </c>
      <c r="D734" t="s">
        <v>454</v>
      </c>
      <c r="E734">
        <v>25698.183997010001</v>
      </c>
      <c r="F734">
        <v>346.85</v>
      </c>
      <c r="G734">
        <v>-39.526935164533</v>
      </c>
      <c r="H734">
        <f>(Table2[[#This Row],[1Y Return vs Nifty]]-AVERAGE(Table2[1Y Return vs Nifty]))/_xlfn.STDEV.P(Table2[1Y Return vs Nifty])</f>
        <v>-1.1020172357426086</v>
      </c>
      <c r="I734">
        <v>-7.9784553344960596</v>
      </c>
      <c r="J734">
        <f>(Table2[[#This Row],[1M Return vs Nifty]]-AVERAGE(Table2[1M Return vs Nifty]))/_xlfn.STDEV.P(Table2[1M Return vs Nifty])</f>
        <v>-1.2664793555086815</v>
      </c>
      <c r="K734">
        <v>-31.7928431446581</v>
      </c>
      <c r="L734">
        <f>(Table2[[#This Row],[6M Return vs Nifty]]-AVERAGE(Table2[6M Return vs Nifty]))/_xlfn.STDEV.P(Table2[6M Return vs Nifty])</f>
        <v>-1.2704846060705448</v>
      </c>
      <c r="M734">
        <v>-1.7299362119297199</v>
      </c>
      <c r="N734">
        <f>(Table2[[#This Row],[1W Return vs Nifty]]-AVERAGE(Table2[1W Return vs Nifty]))/_xlfn.STDEV.P(Table2[1W Return vs Nifty])</f>
        <v>-0.65584800951766786</v>
      </c>
      <c r="O734">
        <v>370.01</v>
      </c>
      <c r="P734">
        <v>389.91092585697402</v>
      </c>
      <c r="Q734">
        <v>408.63611880195799</v>
      </c>
      <c r="R734">
        <v>22.242853772121698</v>
      </c>
      <c r="S734" s="1">
        <f>(Table2[[#This Row],[Close Price]]-Table2[[#This Row],[20D EMA]])/Table2[[#This Row],[20D EMA]]</f>
        <v>-6.2592902894516286E-2</v>
      </c>
      <c r="T734" s="1">
        <f>(Table2[[#This Row],[Close Price]]-Table2[[#This Row],[50D EMA]])/Table2[[#This Row],[50D EMA]]</f>
        <v>-0.11043785388247745</v>
      </c>
      <c r="U734" s="1">
        <f>(Table2[[#This Row],[Close Price]]-Table2[[#This Row],[200D EMA]])/Table2[[#This Row],[200D EMA]]</f>
        <v>-0.15120082625858652</v>
      </c>
      <c r="V734">
        <v>0.57550151627816604</v>
      </c>
      <c r="W734">
        <v>345.7</v>
      </c>
      <c r="X734">
        <v>353.2</v>
      </c>
      <c r="Y734">
        <v>345.7</v>
      </c>
      <c r="Z734">
        <v>364.45</v>
      </c>
      <c r="AA734">
        <v>345.7</v>
      </c>
      <c r="AB734">
        <v>367</v>
      </c>
      <c r="AC734" s="1">
        <f>(Table2[[#This Row],[Close Price]]/Table2[[#This Row],[Day Low]])-1</f>
        <v>3.3265837431299961E-3</v>
      </c>
      <c r="AD734" s="1">
        <f>(Table2[[#This Row],[Day High]]/Table2[[#This Row],[Close Price]])-1</f>
        <v>1.8307625774830472E-2</v>
      </c>
      <c r="AE734" s="1">
        <f>(Table2[[#This Row],[Close Price]]/Table2[[#This Row],[Current Week Low]])-1</f>
        <v>3.3265837431299961E-3</v>
      </c>
      <c r="AF734" s="1">
        <f>(Table2[[#This Row],[Current Week High]]/Table2[[#This Row],[Close Price]])-1</f>
        <v>5.0742395848349275E-2</v>
      </c>
      <c r="AG734" s="1">
        <f>(Table2[[#This Row],[Close Price]]/Table2[[#This Row],[Current Month Low]])-1</f>
        <v>3.3265837431299961E-3</v>
      </c>
      <c r="AH734" s="1">
        <f>(Table2[[#This Row],[Current Month High]]/Table2[[#This Row],[Close Price]])-1</f>
        <v>5.8094277065013689E-2</v>
      </c>
      <c r="AI734">
        <v>40.694824852241503</v>
      </c>
      <c r="AJ734">
        <v>0.33265837431299899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-0.12</v>
      </c>
      <c r="AM734" t="s">
        <v>3216</v>
      </c>
      <c r="AN734">
        <v>-6.77</v>
      </c>
      <c r="AO734" t="s">
        <v>3216</v>
      </c>
      <c r="AP734">
        <v>-8.7778566493734E-2</v>
      </c>
      <c r="AQ734">
        <f>(Table2[[#This Row],[Sharpe Ratio]]-AVERAGE(Table2[Sharpe Ratio]))/_xlfn.STDEV.P(Table2[Sharpe Ratio])</f>
        <v>-1.7670391571408299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687</v>
      </c>
      <c r="AT734">
        <f>_xlfn.RANK.AVG(Table2[[#This Row],[6M Return vs Nifty Z-Score]],Table2[6M Return vs Nifty Z-Score])</f>
        <v>708</v>
      </c>
      <c r="AU734">
        <f>_xlfn.RANK.AVG(Table2[[#This Row],[Sharpe Ratio Z-Score]],Table2[Sharpe Ratio Z-Score])</f>
        <v>708</v>
      </c>
      <c r="AV734">
        <f>(Table2[[#This Row],[Rank 1Y]]+Table2[[#This Row],[Rank 6M]]+Table2[[#This Row],[Rank Sharpe]])/3</f>
        <v>701</v>
      </c>
    </row>
    <row r="735" spans="1:48" x14ac:dyDescent="0.3">
      <c r="A735" t="s">
        <v>892</v>
      </c>
      <c r="B735" t="s">
        <v>893</v>
      </c>
      <c r="C735" t="s">
        <v>3170</v>
      </c>
      <c r="D735" t="s">
        <v>477</v>
      </c>
      <c r="E735">
        <v>17197.913219999999</v>
      </c>
      <c r="F735">
        <v>474.4</v>
      </c>
      <c r="G735">
        <v>-32.080270417572798</v>
      </c>
      <c r="H735">
        <f>(Table2[[#This Row],[1Y Return vs Nifty]]-AVERAGE(Table2[1Y Return vs Nifty]))/_xlfn.STDEV.P(Table2[1Y Return vs Nifty])</f>
        <v>-0.96618500158906973</v>
      </c>
      <c r="I735">
        <v>0.99609302315996295</v>
      </c>
      <c r="J735">
        <f>(Table2[[#This Row],[1M Return vs Nifty]]-AVERAGE(Table2[1M Return vs Nifty]))/_xlfn.STDEV.P(Table2[1M Return vs Nifty])</f>
        <v>-0.39444823015921499</v>
      </c>
      <c r="K735">
        <v>-41.094560041903797</v>
      </c>
      <c r="L735">
        <f>(Table2[[#This Row],[6M Return vs Nifty]]-AVERAGE(Table2[6M Return vs Nifty]))/_xlfn.STDEV.P(Table2[6M Return vs Nifty])</f>
        <v>-1.5765392262937978</v>
      </c>
      <c r="M735">
        <v>0.48739373897152699</v>
      </c>
      <c r="N735">
        <f>(Table2[[#This Row],[1W Return vs Nifty]]-AVERAGE(Table2[1W Return vs Nifty]))/_xlfn.STDEV.P(Table2[1W Return vs Nifty])</f>
        <v>-8.5623985854069246E-2</v>
      </c>
      <c r="O735">
        <v>515.9</v>
      </c>
      <c r="P735">
        <v>550.74920814686595</v>
      </c>
      <c r="Q735">
        <v>608.82792861919097</v>
      </c>
      <c r="R735">
        <v>30.277581628632401</v>
      </c>
      <c r="S735" s="1">
        <f>(Table2[[#This Row],[Close Price]]-Table2[[#This Row],[20D EMA]])/Table2[[#This Row],[20D EMA]]</f>
        <v>-8.0441946113587903E-2</v>
      </c>
      <c r="T735" s="1">
        <f>(Table2[[#This Row],[Close Price]]-Table2[[#This Row],[50D EMA]])/Table2[[#This Row],[50D EMA]]</f>
        <v>-0.1386279036219808</v>
      </c>
      <c r="U735" s="1">
        <f>(Table2[[#This Row],[Close Price]]-Table2[[#This Row],[200D EMA]])/Table2[[#This Row],[200D EMA]]</f>
        <v>-0.22079790085200382</v>
      </c>
      <c r="V735">
        <v>0.922196856952337</v>
      </c>
      <c r="W735">
        <v>472.5</v>
      </c>
      <c r="X735">
        <v>519</v>
      </c>
      <c r="Y735">
        <v>472.5</v>
      </c>
      <c r="Z735">
        <v>529.5</v>
      </c>
      <c r="AA735">
        <v>472.5</v>
      </c>
      <c r="AB735">
        <v>529.5</v>
      </c>
      <c r="AC735" s="1">
        <f>(Table2[[#This Row],[Close Price]]/Table2[[#This Row],[Day Low]])-1</f>
        <v>4.0211640211640365E-3</v>
      </c>
      <c r="AD735" s="1">
        <f>(Table2[[#This Row],[Day High]]/Table2[[#This Row],[Close Price]])-1</f>
        <v>9.4013490725126436E-2</v>
      </c>
      <c r="AE735" s="1">
        <f>(Table2[[#This Row],[Close Price]]/Table2[[#This Row],[Current Week Low]])-1</f>
        <v>4.0211640211640365E-3</v>
      </c>
      <c r="AF735" s="1">
        <f>(Table2[[#This Row],[Current Week High]]/Table2[[#This Row],[Close Price]])-1</f>
        <v>0.11614671163575041</v>
      </c>
      <c r="AG735" s="1">
        <f>(Table2[[#This Row],[Close Price]]/Table2[[#This Row],[Current Month Low]])-1</f>
        <v>4.0211640211640365E-3</v>
      </c>
      <c r="AH735" s="1">
        <f>(Table2[[#This Row],[Current Month High]]/Table2[[#This Row],[Close Price]])-1</f>
        <v>0.11614671163575041</v>
      </c>
      <c r="AI735">
        <v>62.152192242833003</v>
      </c>
      <c r="AJ735">
        <v>0.40211640211640298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-0.18</v>
      </c>
      <c r="AM735" t="s">
        <v>3216</v>
      </c>
      <c r="AN735">
        <v>-3.76</v>
      </c>
      <c r="AO735" t="s">
        <v>3216</v>
      </c>
      <c r="AP735">
        <v>-0.111861099583019</v>
      </c>
      <c r="AQ735">
        <f>(Table2[[#This Row],[Sharpe Ratio]]-AVERAGE(Table2[Sharpe Ratio]))/_xlfn.STDEV.P(Table2[Sharpe Ratio])</f>
        <v>-2.0546273497685146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652</v>
      </c>
      <c r="AT735">
        <f>_xlfn.RANK.AVG(Table2[[#This Row],[6M Return vs Nifty Z-Score]],Table2[6M Return vs Nifty Z-Score])</f>
        <v>731</v>
      </c>
      <c r="AU735">
        <f>_xlfn.RANK.AVG(Table2[[#This Row],[Sharpe Ratio Z-Score]],Table2[Sharpe Ratio Z-Score])</f>
        <v>727</v>
      </c>
      <c r="AV735">
        <f>(Table2[[#This Row],[Rank 1Y]]+Table2[[#This Row],[Rank 6M]]+Table2[[#This Row],[Rank Sharpe]])/3</f>
        <v>703.33333333333337</v>
      </c>
    </row>
    <row r="736" spans="1:48" x14ac:dyDescent="0.3">
      <c r="A736" t="s">
        <v>2175</v>
      </c>
      <c r="B736" t="s">
        <v>2176</v>
      </c>
      <c r="C736" t="s">
        <v>3156</v>
      </c>
      <c r="D736" t="s">
        <v>54</v>
      </c>
      <c r="E736">
        <v>2738.4740553199999</v>
      </c>
      <c r="F736">
        <v>384.05</v>
      </c>
      <c r="G736">
        <v>-83.595231768400097</v>
      </c>
      <c r="H736">
        <f>(Table2[[#This Row],[1Y Return vs Nifty]]-AVERAGE(Table2[1Y Return vs Nifty]))/_xlfn.STDEV.P(Table2[1Y Return vs Nifty])</f>
        <v>-1.9058529644139683</v>
      </c>
      <c r="I736">
        <v>-23.6836878750488</v>
      </c>
      <c r="J736">
        <f>(Table2[[#This Row],[1M Return vs Nifty]]-AVERAGE(Table2[1M Return vs Nifty]))/_xlfn.STDEV.P(Table2[1M Return vs Nifty])</f>
        <v>-2.7925117596385154</v>
      </c>
      <c r="K736">
        <v>-60.2994890047772</v>
      </c>
      <c r="L736">
        <f>(Table2[[#This Row],[6M Return vs Nifty]]-AVERAGE(Table2[6M Return vs Nifty]))/_xlfn.STDEV.P(Table2[6M Return vs Nifty])</f>
        <v>-2.2084394770837585</v>
      </c>
      <c r="M736">
        <v>-4.98356982126821</v>
      </c>
      <c r="N736">
        <f>(Table2[[#This Row],[1W Return vs Nifty]]-AVERAGE(Table2[1W Return vs Nifty]))/_xlfn.STDEV.P(Table2[1W Return vs Nifty])</f>
        <v>-1.4925751044139479</v>
      </c>
      <c r="O736">
        <v>444.09</v>
      </c>
      <c r="P736">
        <v>514.84461787169096</v>
      </c>
      <c r="Q736">
        <v>680.96629649864303</v>
      </c>
      <c r="R736">
        <v>24.242783700946401</v>
      </c>
      <c r="S736" s="1">
        <f>(Table2[[#This Row],[Close Price]]-Table2[[#This Row],[20D EMA]])/Table2[[#This Row],[20D EMA]]</f>
        <v>-0.13519782026165861</v>
      </c>
      <c r="T736" s="1">
        <f>(Table2[[#This Row],[Close Price]]-Table2[[#This Row],[50D EMA]])/Table2[[#This Row],[50D EMA]]</f>
        <v>-0.25404678097322064</v>
      </c>
      <c r="U736" s="1">
        <f>(Table2[[#This Row],[Close Price]]-Table2[[#This Row],[200D EMA]])/Table2[[#This Row],[200D EMA]]</f>
        <v>-0.43602201463613066</v>
      </c>
      <c r="V736">
        <v>2.3083837920008201</v>
      </c>
      <c r="W736">
        <v>382.05</v>
      </c>
      <c r="X736">
        <v>397.75</v>
      </c>
      <c r="Y736">
        <v>382.05</v>
      </c>
      <c r="Z736">
        <v>420.45</v>
      </c>
      <c r="AA736">
        <v>382.05</v>
      </c>
      <c r="AB736">
        <v>421</v>
      </c>
      <c r="AC736" s="1">
        <f>(Table2[[#This Row],[Close Price]]/Table2[[#This Row],[Day Low]])-1</f>
        <v>5.2349168956942194E-3</v>
      </c>
      <c r="AD736" s="1">
        <f>(Table2[[#This Row],[Day High]]/Table2[[#This Row],[Close Price]])-1</f>
        <v>3.5672438484572355E-2</v>
      </c>
      <c r="AE736" s="1">
        <f>(Table2[[#This Row],[Close Price]]/Table2[[#This Row],[Current Week Low]])-1</f>
        <v>5.2349168956942194E-3</v>
      </c>
      <c r="AF736" s="1">
        <f>(Table2[[#This Row],[Current Week High]]/Table2[[#This Row],[Close Price]])-1</f>
        <v>9.477932560864466E-2</v>
      </c>
      <c r="AG736" s="1">
        <f>(Table2[[#This Row],[Close Price]]/Table2[[#This Row],[Current Month Low]])-1</f>
        <v>5.2349168956942194E-3</v>
      </c>
      <c r="AH736" s="1">
        <f>(Table2[[#This Row],[Current Month High]]/Table2[[#This Row],[Close Price]])-1</f>
        <v>9.6211430803280873E-2</v>
      </c>
      <c r="AI736">
        <v>223.707850540294</v>
      </c>
      <c r="AJ736">
        <v>3.1283566058002199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-0.4</v>
      </c>
      <c r="AM736" t="s">
        <v>3216</v>
      </c>
      <c r="AN736">
        <v>-17.87</v>
      </c>
      <c r="AO736" t="s">
        <v>3216</v>
      </c>
      <c r="AP736">
        <v>-3.4016920661484998E-2</v>
      </c>
      <c r="AQ736">
        <f>(Table2[[#This Row],[Sharpe Ratio]]-AVERAGE(Table2[Sharpe Ratio]))/_xlfn.STDEV.P(Table2[Sharpe Ratio])</f>
        <v>-1.1250296766487087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736</v>
      </c>
      <c r="AT736">
        <f>_xlfn.RANK.AVG(Table2[[#This Row],[6M Return vs Nifty Z-Score]],Table2[6M Return vs Nifty Z-Score])</f>
        <v>736</v>
      </c>
      <c r="AU736">
        <f>_xlfn.RANK.AVG(Table2[[#This Row],[Sharpe Ratio Z-Score]],Table2[Sharpe Ratio Z-Score])</f>
        <v>642</v>
      </c>
      <c r="AV736">
        <f>(Table2[[#This Row],[Rank 1Y]]+Table2[[#This Row],[Rank 6M]]+Table2[[#This Row],[Rank Sharpe]])/3</f>
        <v>704.66666666666663</v>
      </c>
    </row>
    <row r="737" spans="1:48" x14ac:dyDescent="0.3">
      <c r="A737" t="s">
        <v>1732</v>
      </c>
      <c r="B737" t="s">
        <v>1733</v>
      </c>
      <c r="C737" t="s">
        <v>3167</v>
      </c>
      <c r="D737" t="s">
        <v>426</v>
      </c>
      <c r="E737">
        <v>4817.7427422849996</v>
      </c>
      <c r="F737">
        <v>290.45</v>
      </c>
      <c r="G737">
        <v>-56.3663222126237</v>
      </c>
      <c r="H737">
        <f>(Table2[[#This Row],[1Y Return vs Nifty]]-AVERAGE(Table2[1Y Return vs Nifty]))/_xlfn.STDEV.P(Table2[1Y Return vs Nifty])</f>
        <v>-1.4091791185777445</v>
      </c>
      <c r="I737">
        <v>1.9871413550616299</v>
      </c>
      <c r="J737">
        <f>(Table2[[#This Row],[1M Return vs Nifty]]-AVERAGE(Table2[1M Return vs Nifty]))/_xlfn.STDEV.P(Table2[1M Return vs Nifty])</f>
        <v>-0.29815090602627764</v>
      </c>
      <c r="K737">
        <v>-34.105682337723501</v>
      </c>
      <c r="L737">
        <f>(Table2[[#This Row],[6M Return vs Nifty]]-AVERAGE(Table2[6M Return vs Nifty]))/_xlfn.STDEV.P(Table2[6M Return vs Nifty])</f>
        <v>-1.3465840110181075</v>
      </c>
      <c r="M737">
        <v>-2.64776918733391</v>
      </c>
      <c r="N737">
        <f>(Table2[[#This Row],[1W Return vs Nifty]]-AVERAGE(Table2[1W Return vs Nifty]))/_xlfn.STDEV.P(Table2[1W Return vs Nifty])</f>
        <v>-0.89188433423036262</v>
      </c>
      <c r="O737">
        <v>290.48</v>
      </c>
      <c r="P737">
        <v>299.04390503718099</v>
      </c>
      <c r="Q737">
        <v>337.577355553399</v>
      </c>
      <c r="R737">
        <v>52.094735833804201</v>
      </c>
      <c r="S737" s="1">
        <f>(Table2[[#This Row],[Close Price]]-Table2[[#This Row],[20D EMA]])/Table2[[#This Row],[20D EMA]]</f>
        <v>-1.0327733406785168E-4</v>
      </c>
      <c r="T737" s="1">
        <f>(Table2[[#This Row],[Close Price]]-Table2[[#This Row],[50D EMA]])/Table2[[#This Row],[50D EMA]]</f>
        <v>-2.8737937448056323E-2</v>
      </c>
      <c r="U737" s="1">
        <f>(Table2[[#This Row],[Close Price]]-Table2[[#This Row],[200D EMA]])/Table2[[#This Row],[200D EMA]]</f>
        <v>-0.13960461144125608</v>
      </c>
      <c r="V737">
        <v>0.34806970937159099</v>
      </c>
      <c r="W737">
        <v>284.8</v>
      </c>
      <c r="X737">
        <v>293.85000000000002</v>
      </c>
      <c r="Y737">
        <v>280.25</v>
      </c>
      <c r="Z737">
        <v>295.45</v>
      </c>
      <c r="AA737">
        <v>280.25</v>
      </c>
      <c r="AB737">
        <v>298.60000000000002</v>
      </c>
      <c r="AC737" s="1">
        <f>(Table2[[#This Row],[Close Price]]/Table2[[#This Row],[Day Low]])-1</f>
        <v>1.9838483146067398E-2</v>
      </c>
      <c r="AD737" s="1">
        <f>(Table2[[#This Row],[Day High]]/Table2[[#This Row],[Close Price]])-1</f>
        <v>1.1705973489413157E-2</v>
      </c>
      <c r="AE737" s="1">
        <f>(Table2[[#This Row],[Close Price]]/Table2[[#This Row],[Current Week Low]])-1</f>
        <v>3.6396074933095379E-2</v>
      </c>
      <c r="AF737" s="1">
        <f>(Table2[[#This Row],[Current Week High]]/Table2[[#This Row],[Close Price]])-1</f>
        <v>1.7214666896195663E-2</v>
      </c>
      <c r="AG737" s="1">
        <f>(Table2[[#This Row],[Close Price]]/Table2[[#This Row],[Current Month Low]])-1</f>
        <v>3.6396074933095379E-2</v>
      </c>
      <c r="AH737" s="1">
        <f>(Table2[[#This Row],[Current Month High]]/Table2[[#This Row],[Close Price]])-1</f>
        <v>2.805990704079897E-2</v>
      </c>
      <c r="AI737">
        <v>86.744706489929399</v>
      </c>
      <c r="AJ737">
        <v>10.5844279459356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-0.11</v>
      </c>
      <c r="AM737" t="s">
        <v>3216</v>
      </c>
      <c r="AN737">
        <v>2.52</v>
      </c>
      <c r="AO737" t="s">
        <v>3215</v>
      </c>
      <c r="AP737">
        <v>-8.0848398224033002E-2</v>
      </c>
      <c r="AQ737">
        <f>(Table2[[#This Row],[Sharpe Ratio]]-AVERAGE(Table2[Sharpe Ratio]))/_xlfn.STDEV.P(Table2[Sharpe Ratio])</f>
        <v>-1.6842806466510925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725</v>
      </c>
      <c r="AT737">
        <f>_xlfn.RANK.AVG(Table2[[#This Row],[6M Return vs Nifty Z-Score]],Table2[6M Return vs Nifty Z-Score])</f>
        <v>720</v>
      </c>
      <c r="AU737">
        <f>_xlfn.RANK.AVG(Table2[[#This Row],[Sharpe Ratio Z-Score]],Table2[Sharpe Ratio Z-Score])</f>
        <v>705</v>
      </c>
      <c r="AV737">
        <f>(Table2[[#This Row],[Rank 1Y]]+Table2[[#This Row],[Rank 6M]]+Table2[[#This Row],[Rank Sharpe]])/3</f>
        <v>716.66666666666663</v>
      </c>
    </row>
    <row r="738" spans="1:48" x14ac:dyDescent="0.3">
      <c r="A738" t="s">
        <v>1704</v>
      </c>
      <c r="B738" t="s">
        <v>1705</v>
      </c>
      <c r="C738" t="s">
        <v>3165</v>
      </c>
      <c r="D738" t="s">
        <v>468</v>
      </c>
      <c r="E738">
        <v>5136.114924945</v>
      </c>
      <c r="F738">
        <v>464.55</v>
      </c>
      <c r="G738">
        <v>-59.729664530892599</v>
      </c>
      <c r="H738">
        <f>(Table2[[#This Row],[1Y Return vs Nifty]]-AVERAGE(Table2[1Y Return vs Nifty]))/_xlfn.STDEV.P(Table2[1Y Return vs Nifty])</f>
        <v>-1.4705287719913884</v>
      </c>
      <c r="I738">
        <v>-9.3416529328263103</v>
      </c>
      <c r="J738">
        <f>(Table2[[#This Row],[1M Return vs Nifty]]-AVERAGE(Table2[1M Return vs Nifty]))/_xlfn.STDEV.P(Table2[1M Return vs Nifty])</f>
        <v>-1.3989373565546639</v>
      </c>
      <c r="K738">
        <v>-34.084266176554998</v>
      </c>
      <c r="L738">
        <f>(Table2[[#This Row],[6M Return vs Nifty]]-AVERAGE(Table2[6M Return vs Nifty]))/_xlfn.STDEV.P(Table2[6M Return vs Nifty])</f>
        <v>-1.3458793545395806</v>
      </c>
      <c r="M738">
        <v>-0.69292614553433995</v>
      </c>
      <c r="N738">
        <f>(Table2[[#This Row],[1W Return vs Nifty]]-AVERAGE(Table2[1W Return vs Nifty]))/_xlfn.STDEV.P(Table2[1W Return vs Nifty])</f>
        <v>-0.38916327349122298</v>
      </c>
      <c r="O738">
        <v>499.23</v>
      </c>
      <c r="P738">
        <v>535.89837291399499</v>
      </c>
      <c r="Q738">
        <v>599.86038756774099</v>
      </c>
      <c r="R738">
        <v>23.497988368157799</v>
      </c>
      <c r="S738" s="1">
        <f>(Table2[[#This Row],[Close Price]]-Table2[[#This Row],[20D EMA]])/Table2[[#This Row],[20D EMA]]</f>
        <v>-6.9466979147887756E-2</v>
      </c>
      <c r="T738" s="1">
        <f>(Table2[[#This Row],[Close Price]]-Table2[[#This Row],[50D EMA]])/Table2[[#This Row],[50D EMA]]</f>
        <v>-0.13313787934460758</v>
      </c>
      <c r="U738" s="1">
        <f>(Table2[[#This Row],[Close Price]]-Table2[[#This Row],[200D EMA]])/Table2[[#This Row],[200D EMA]]</f>
        <v>-0.22556979986023939</v>
      </c>
      <c r="V738">
        <v>1.6334643080185101</v>
      </c>
      <c r="W738">
        <v>460.5</v>
      </c>
      <c r="X738">
        <v>474.35</v>
      </c>
      <c r="Y738">
        <v>460.5</v>
      </c>
      <c r="Z738">
        <v>506.6</v>
      </c>
      <c r="AA738">
        <v>460.5</v>
      </c>
      <c r="AB738">
        <v>506.6</v>
      </c>
      <c r="AC738" s="1">
        <f>(Table2[[#This Row],[Close Price]]/Table2[[#This Row],[Day Low]])-1</f>
        <v>8.7947882736156835E-3</v>
      </c>
      <c r="AD738" s="1">
        <f>(Table2[[#This Row],[Day High]]/Table2[[#This Row],[Close Price]])-1</f>
        <v>2.1095683995264292E-2</v>
      </c>
      <c r="AE738" s="1">
        <f>(Table2[[#This Row],[Close Price]]/Table2[[#This Row],[Current Week Low]])-1</f>
        <v>8.7947882736156835E-3</v>
      </c>
      <c r="AF738" s="1">
        <f>(Table2[[#This Row],[Current Week High]]/Table2[[#This Row],[Close Price]])-1</f>
        <v>9.0517705306210283E-2</v>
      </c>
      <c r="AG738" s="1">
        <f>(Table2[[#This Row],[Close Price]]/Table2[[#This Row],[Current Month Low]])-1</f>
        <v>8.7947882736156835E-3</v>
      </c>
      <c r="AH738" s="1">
        <f>(Table2[[#This Row],[Current Month High]]/Table2[[#This Row],[Close Price]])-1</f>
        <v>9.0517705306210283E-2</v>
      </c>
      <c r="AI738">
        <v>67.043375309439199</v>
      </c>
      <c r="AJ738">
        <v>0.87947882736156802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-0.2</v>
      </c>
      <c r="AM738" t="s">
        <v>3216</v>
      </c>
      <c r="AN738">
        <v>-9.66</v>
      </c>
      <c r="AO738" t="s">
        <v>3216</v>
      </c>
      <c r="AP738">
        <v>-0.136757260134199</v>
      </c>
      <c r="AQ738">
        <f>(Table2[[#This Row],[Sharpe Ratio]]-AVERAGE(Table2[Sharpe Ratio]))/_xlfn.STDEV.P(Table2[Sharpe Ratio])</f>
        <v>-2.3519316985152887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729</v>
      </c>
      <c r="AT738">
        <f>_xlfn.RANK.AVG(Table2[[#This Row],[6M Return vs Nifty Z-Score]],Table2[6M Return vs Nifty Z-Score])</f>
        <v>719</v>
      </c>
      <c r="AU738">
        <f>_xlfn.RANK.AVG(Table2[[#This Row],[Sharpe Ratio Z-Score]],Table2[Sharpe Ratio Z-Score])</f>
        <v>735</v>
      </c>
      <c r="AV738">
        <f>(Table2[[#This Row],[Rank 1Y]]+Table2[[#This Row],[Rank 6M]]+Table2[[#This Row],[Rank Sharpe]])/3</f>
        <v>727.66666666666663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E699-3ECF-4616-ACE2-65126EFB266D}">
  <dimension ref="A1:Q1488"/>
  <sheetViews>
    <sheetView topLeftCell="D905" workbookViewId="0">
      <selection sqref="A1:Q1488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42.44140625" bestFit="1" customWidth="1"/>
    <col min="4" max="4" width="12.77734375" customWidth="1"/>
    <col min="5" max="5" width="12.33203125" customWidth="1"/>
    <col min="6" max="6" width="18.21875" customWidth="1"/>
    <col min="7" max="8" width="18.88671875" customWidth="1"/>
    <col min="9" max="9" width="19" customWidth="1"/>
    <col min="10" max="11" width="12" bestFit="1" customWidth="1"/>
    <col min="12" max="12" width="23.21875" customWidth="1"/>
    <col min="13" max="13" width="17.21875" customWidth="1"/>
    <col min="14" max="14" width="23.109375" customWidth="1"/>
    <col min="15" max="15" width="22.6640625" customWidth="1"/>
    <col min="16" max="16" width="13.77734375" customWidth="1"/>
  </cols>
  <sheetData>
    <row r="1" spans="1:17" x14ac:dyDescent="0.3">
      <c r="A1" t="s">
        <v>0</v>
      </c>
      <c r="B1" t="s">
        <v>1</v>
      </c>
      <c r="C1" t="s">
        <v>3153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3154</v>
      </c>
      <c r="D2" t="s">
        <v>18</v>
      </c>
      <c r="E2">
        <v>1737218.3707807499</v>
      </c>
      <c r="F2">
        <v>1283.75</v>
      </c>
      <c r="G2">
        <v>-14.281967275024099</v>
      </c>
      <c r="H2">
        <v>-1.48887387767521</v>
      </c>
      <c r="I2">
        <v>-17.7784150073498</v>
      </c>
      <c r="J2">
        <v>-1.8226925529165801</v>
      </c>
      <c r="K2">
        <v>1390.50093091536</v>
      </c>
      <c r="L2">
        <v>1412.7028529877</v>
      </c>
      <c r="M2">
        <v>27.666966442420701</v>
      </c>
      <c r="N2">
        <v>0.90614582846134695</v>
      </c>
      <c r="O2">
        <v>25.320350535540399</v>
      </c>
      <c r="P2">
        <v>11.725158286373199</v>
      </c>
      <c r="Q2">
        <v>-3.9996652292806002E-2</v>
      </c>
    </row>
    <row r="3" spans="1:17" x14ac:dyDescent="0.3">
      <c r="A3" t="s">
        <v>19</v>
      </c>
      <c r="B3" t="s">
        <v>20</v>
      </c>
      <c r="C3" t="s">
        <v>3155</v>
      </c>
      <c r="D3" t="s">
        <v>21</v>
      </c>
      <c r="E3">
        <v>1500420.8937146</v>
      </c>
      <c r="F3">
        <v>4147</v>
      </c>
      <c r="G3">
        <v>-1.56070601376136</v>
      </c>
      <c r="H3">
        <v>0.60959838415728196</v>
      </c>
      <c r="I3">
        <v>-3.9998640241964001</v>
      </c>
      <c r="J3">
        <v>4.7468101412088304</v>
      </c>
      <c r="K3">
        <v>4174.7075524051597</v>
      </c>
      <c r="L3">
        <v>4056.0678750438201</v>
      </c>
      <c r="M3">
        <v>63.224232365171403</v>
      </c>
      <c r="N3">
        <v>0.946128698501018</v>
      </c>
      <c r="O3">
        <v>10.736677115987399</v>
      </c>
      <c r="P3">
        <v>24.821286137824099</v>
      </c>
      <c r="Q3">
        <v>-1.204965317391E-2</v>
      </c>
    </row>
    <row r="4" spans="1:17" x14ac:dyDescent="0.3">
      <c r="A4" t="s">
        <v>22</v>
      </c>
      <c r="B4" t="s">
        <v>23</v>
      </c>
      <c r="C4" t="s">
        <v>3156</v>
      </c>
      <c r="D4" t="s">
        <v>24</v>
      </c>
      <c r="E4">
        <v>1340676.19500033</v>
      </c>
      <c r="F4">
        <v>1754.45</v>
      </c>
      <c r="G4">
        <v>-6.5708156996847196</v>
      </c>
      <c r="H4">
        <v>10.9379811019403</v>
      </c>
      <c r="I4">
        <v>10.056286763718701</v>
      </c>
      <c r="J4">
        <v>1.05931193982376</v>
      </c>
      <c r="K4">
        <v>1701.1912986435</v>
      </c>
      <c r="L4">
        <v>1623.4868692816999</v>
      </c>
      <c r="M4">
        <v>59.770314749619999</v>
      </c>
      <c r="N4">
        <v>0.68239755367542099</v>
      </c>
      <c r="O4">
        <v>2.2542677192282499</v>
      </c>
      <c r="P4">
        <v>28.667815628323101</v>
      </c>
      <c r="Q4">
        <v>-3.6387386865611999E-2</v>
      </c>
    </row>
    <row r="5" spans="1:17" x14ac:dyDescent="0.3">
      <c r="A5" t="s">
        <v>25</v>
      </c>
      <c r="B5" t="s">
        <v>26</v>
      </c>
      <c r="C5" t="s">
        <v>3157</v>
      </c>
      <c r="D5" t="s">
        <v>27</v>
      </c>
      <c r="E5">
        <v>938984.58899803006</v>
      </c>
      <c r="F5">
        <v>1569.9</v>
      </c>
      <c r="G5">
        <v>43.393296785704301</v>
      </c>
      <c r="H5">
        <v>-1.7684578227002601</v>
      </c>
      <c r="I5">
        <v>13.5541390677752</v>
      </c>
      <c r="J5">
        <v>-2.0047902037087399</v>
      </c>
      <c r="K5">
        <v>1623.8271659367001</v>
      </c>
      <c r="L5">
        <v>1419.9228165076299</v>
      </c>
      <c r="M5">
        <v>23.618387951174199</v>
      </c>
      <c r="N5">
        <v>0.76780848847781802</v>
      </c>
      <c r="O5">
        <v>13.3193197018918</v>
      </c>
      <c r="P5">
        <v>68.988159311087102</v>
      </c>
      <c r="Q5">
        <v>0.14236734129090001</v>
      </c>
    </row>
    <row r="6" spans="1:17" x14ac:dyDescent="0.3">
      <c r="A6" t="s">
        <v>28</v>
      </c>
      <c r="B6" t="s">
        <v>29</v>
      </c>
      <c r="C6" t="s">
        <v>3156</v>
      </c>
      <c r="D6" t="s">
        <v>24</v>
      </c>
      <c r="E6">
        <v>888079.32196426496</v>
      </c>
      <c r="F6">
        <v>1258.8499999999999</v>
      </c>
      <c r="G6">
        <v>10.3316778405348</v>
      </c>
      <c r="H6">
        <v>6.62054665256563</v>
      </c>
      <c r="I6">
        <v>3.82130760330885</v>
      </c>
      <c r="J6">
        <v>-0.321779089236371</v>
      </c>
      <c r="K6">
        <v>1260.2829929792099</v>
      </c>
      <c r="L6">
        <v>1168.5172980197699</v>
      </c>
      <c r="M6">
        <v>40.109827954753598</v>
      </c>
      <c r="N6">
        <v>1.0745908588314099</v>
      </c>
      <c r="O6">
        <v>8.2217897287206494</v>
      </c>
      <c r="P6">
        <v>37.616835200874498</v>
      </c>
      <c r="Q6">
        <v>8.6627089932287002E-2</v>
      </c>
    </row>
    <row r="7" spans="1:17" x14ac:dyDescent="0.3">
      <c r="A7" t="s">
        <v>30</v>
      </c>
      <c r="B7" t="s">
        <v>31</v>
      </c>
      <c r="C7" t="s">
        <v>3155</v>
      </c>
      <c r="D7" t="s">
        <v>21</v>
      </c>
      <c r="E7">
        <v>757951.02572274499</v>
      </c>
      <c r="F7">
        <v>1829.95</v>
      </c>
      <c r="G7">
        <v>7.3596589480438404</v>
      </c>
      <c r="H7">
        <v>-3.8854758214132499</v>
      </c>
      <c r="I7">
        <v>19.934853601366399</v>
      </c>
      <c r="J7">
        <v>2.7751387344534302</v>
      </c>
      <c r="K7">
        <v>1852.52196779109</v>
      </c>
      <c r="L7">
        <v>1712.2862562073601</v>
      </c>
      <c r="M7">
        <v>52.599958805686597</v>
      </c>
      <c r="N7">
        <v>0.940927212590559</v>
      </c>
      <c r="O7">
        <v>8.8253777425612601</v>
      </c>
      <c r="P7">
        <v>34.718592409909</v>
      </c>
      <c r="Q7">
        <v>-3.7148594121367E-2</v>
      </c>
    </row>
    <row r="8" spans="1:17" x14ac:dyDescent="0.3">
      <c r="A8" t="s">
        <v>32</v>
      </c>
      <c r="B8" t="s">
        <v>33</v>
      </c>
      <c r="C8" t="s">
        <v>3156</v>
      </c>
      <c r="D8" t="s">
        <v>34</v>
      </c>
      <c r="E8">
        <v>752479.33816670999</v>
      </c>
      <c r="F8">
        <v>843.15</v>
      </c>
      <c r="G8">
        <v>21.098761519372999</v>
      </c>
      <c r="H8">
        <v>14.589202821397301</v>
      </c>
      <c r="I8">
        <v>-4.28586730743526</v>
      </c>
      <c r="J8">
        <v>4.8806392255076902</v>
      </c>
      <c r="K8">
        <v>813.251239471075</v>
      </c>
      <c r="L8">
        <v>778.04714858010902</v>
      </c>
      <c r="M8">
        <v>60.589269228749899</v>
      </c>
      <c r="N8">
        <v>1.13088153473148</v>
      </c>
      <c r="O8">
        <v>8.1658067959437801</v>
      </c>
      <c r="P8">
        <v>51.877870845717297</v>
      </c>
      <c r="Q8">
        <v>7.1450280563876006E-2</v>
      </c>
    </row>
    <row r="9" spans="1:17" x14ac:dyDescent="0.3">
      <c r="A9" t="s">
        <v>35</v>
      </c>
      <c r="B9" t="s">
        <v>36</v>
      </c>
      <c r="C9" t="s">
        <v>3158</v>
      </c>
      <c r="D9" t="s">
        <v>37</v>
      </c>
      <c r="E9">
        <v>598025.84236150503</v>
      </c>
      <c r="F9">
        <v>478.05</v>
      </c>
      <c r="G9">
        <v>-14.790664732978501</v>
      </c>
      <c r="H9">
        <v>-2.7901797612278401</v>
      </c>
      <c r="I9">
        <v>0.12560670496199899</v>
      </c>
      <c r="J9">
        <v>-2.0354574559915299</v>
      </c>
      <c r="K9">
        <v>491.40095497108302</v>
      </c>
      <c r="L9">
        <v>467.65302966784901</v>
      </c>
      <c r="M9">
        <v>34.910812531653903</v>
      </c>
      <c r="N9">
        <v>0.835211414897986</v>
      </c>
      <c r="O9">
        <v>10.553289404873899</v>
      </c>
      <c r="P9">
        <v>19.707023913859999</v>
      </c>
      <c r="Q9">
        <v>0.122659847285571</v>
      </c>
    </row>
    <row r="10" spans="1:17" x14ac:dyDescent="0.3">
      <c r="A10" t="s">
        <v>38</v>
      </c>
      <c r="B10" t="s">
        <v>39</v>
      </c>
      <c r="C10" t="s">
        <v>3158</v>
      </c>
      <c r="D10" t="s">
        <v>40</v>
      </c>
      <c r="E10">
        <v>589207.00077173999</v>
      </c>
      <c r="F10">
        <v>2507.6999999999998</v>
      </c>
      <c r="G10">
        <v>-24.659196134465802</v>
      </c>
      <c r="H10">
        <v>-9.4975912534104392</v>
      </c>
      <c r="I10">
        <v>-1.15715321133233</v>
      </c>
      <c r="J10">
        <v>-1.76818214720819</v>
      </c>
      <c r="K10">
        <v>2689.2002676259199</v>
      </c>
      <c r="L10">
        <v>2614.8469081294402</v>
      </c>
      <c r="M10">
        <v>34.919812252599201</v>
      </c>
      <c r="N10">
        <v>0.78906707837998402</v>
      </c>
      <c r="O10">
        <v>21.027236112772599</v>
      </c>
      <c r="P10">
        <v>15.4531433438456</v>
      </c>
      <c r="Q10">
        <v>-4.4454667145219E-2</v>
      </c>
    </row>
    <row r="11" spans="1:17" x14ac:dyDescent="0.3">
      <c r="A11" t="s">
        <v>41</v>
      </c>
      <c r="B11" t="s">
        <v>42</v>
      </c>
      <c r="C11" t="s">
        <v>3156</v>
      </c>
      <c r="D11" t="s">
        <v>43</v>
      </c>
      <c r="E11">
        <v>578515.91472196497</v>
      </c>
      <c r="F11">
        <v>914.65</v>
      </c>
      <c r="G11">
        <v>24.9268898458539</v>
      </c>
      <c r="H11">
        <v>3.31834630065145</v>
      </c>
      <c r="I11">
        <v>-9.9104260982221906</v>
      </c>
      <c r="J11">
        <v>0.64247758117373099</v>
      </c>
      <c r="K11">
        <v>970.74558316149</v>
      </c>
      <c r="L11">
        <v>961.87266221702396</v>
      </c>
      <c r="M11">
        <v>39.3269327643129</v>
      </c>
      <c r="N11">
        <v>0.57862147294170996</v>
      </c>
      <c r="O11">
        <v>33.603017547695799</v>
      </c>
      <c r="P11">
        <v>52.887588800668603</v>
      </c>
      <c r="Q11">
        <v>-3.6338584104602001E-2</v>
      </c>
    </row>
    <row r="12" spans="1:17" x14ac:dyDescent="0.3">
      <c r="A12" t="s">
        <v>44</v>
      </c>
      <c r="B12" t="s">
        <v>45</v>
      </c>
      <c r="C12" t="s">
        <v>3159</v>
      </c>
      <c r="D12" t="s">
        <v>46</v>
      </c>
      <c r="E12">
        <v>503339.06632904999</v>
      </c>
      <c r="F12">
        <v>3660.3</v>
      </c>
      <c r="G12">
        <v>-2.0422257216405799</v>
      </c>
      <c r="H12">
        <v>8.0215528172583799</v>
      </c>
      <c r="I12">
        <v>-3.30135000771718</v>
      </c>
      <c r="J12">
        <v>0.88300757182742295</v>
      </c>
      <c r="K12">
        <v>3573.22410405758</v>
      </c>
      <c r="L12">
        <v>3489.9820515148699</v>
      </c>
      <c r="M12">
        <v>68.320085678490301</v>
      </c>
      <c r="N12">
        <v>1.0887459389726299</v>
      </c>
      <c r="O12">
        <v>7.0923148375816103</v>
      </c>
      <c r="P12">
        <v>23.6170212765957</v>
      </c>
      <c r="Q12">
        <v>0.10329186361456399</v>
      </c>
    </row>
    <row r="13" spans="1:17" x14ac:dyDescent="0.3">
      <c r="A13" t="s">
        <v>47</v>
      </c>
      <c r="B13" t="s">
        <v>48</v>
      </c>
      <c r="C13" t="s">
        <v>3155</v>
      </c>
      <c r="D13" t="s">
        <v>21</v>
      </c>
      <c r="E13">
        <v>497251.98450374999</v>
      </c>
      <c r="F13">
        <v>1837.5</v>
      </c>
      <c r="G13">
        <v>20.756484697292599</v>
      </c>
      <c r="H13">
        <v>6.6431788038667001</v>
      </c>
      <c r="I13">
        <v>31.601686879352702</v>
      </c>
      <c r="J13">
        <v>3.5725820872980201</v>
      </c>
      <c r="K13">
        <v>1784.31186460817</v>
      </c>
      <c r="L13">
        <v>1605.4263513892199</v>
      </c>
      <c r="M13">
        <v>57.333793767598699</v>
      </c>
      <c r="N13">
        <v>0.89156816740038702</v>
      </c>
      <c r="O13">
        <v>2.7755102040816402</v>
      </c>
      <c r="P13">
        <v>48.7854251012145</v>
      </c>
      <c r="Q13">
        <v>5.2988723850600002E-2</v>
      </c>
    </row>
    <row r="14" spans="1:17" x14ac:dyDescent="0.3">
      <c r="A14" t="s">
        <v>49</v>
      </c>
      <c r="B14" t="s">
        <v>50</v>
      </c>
      <c r="C14" t="s">
        <v>3160</v>
      </c>
      <c r="D14" t="s">
        <v>51</v>
      </c>
      <c r="E14">
        <v>434183.65617119998</v>
      </c>
      <c r="F14">
        <v>1809.6</v>
      </c>
      <c r="G14">
        <v>29.589236455771299</v>
      </c>
      <c r="H14">
        <v>-2.74062571731274</v>
      </c>
      <c r="I14">
        <v>10.6399681913012</v>
      </c>
      <c r="J14">
        <v>-2.67484049267641</v>
      </c>
      <c r="K14">
        <v>1837.6218319846801</v>
      </c>
      <c r="L14">
        <v>1638.5703779712001</v>
      </c>
      <c r="M14">
        <v>39.451727160532201</v>
      </c>
      <c r="N14">
        <v>1.14919979671918</v>
      </c>
      <c r="O14">
        <v>8.3305702917771907</v>
      </c>
      <c r="P14">
        <v>55.084201054120001</v>
      </c>
      <c r="Q14">
        <v>0.14149293797123999</v>
      </c>
    </row>
    <row r="15" spans="1:17" x14ac:dyDescent="0.3">
      <c r="A15" t="s">
        <v>52</v>
      </c>
      <c r="B15" t="s">
        <v>53</v>
      </c>
      <c r="C15" t="s">
        <v>3156</v>
      </c>
      <c r="D15" t="s">
        <v>54</v>
      </c>
      <c r="E15">
        <v>426628.26998714998</v>
      </c>
      <c r="F15">
        <v>6895.95</v>
      </c>
      <c r="G15">
        <v>-31.757147660496599</v>
      </c>
      <c r="H15">
        <v>-1.34167695172313</v>
      </c>
      <c r="I15">
        <v>-6.8565214013379103</v>
      </c>
      <c r="J15">
        <v>0.38821948030838199</v>
      </c>
      <c r="K15">
        <v>7074.8549048979603</v>
      </c>
      <c r="L15">
        <v>7046.5062361651799</v>
      </c>
      <c r="M15">
        <v>44.306894718542402</v>
      </c>
      <c r="N15">
        <v>0.62416534536156298</v>
      </c>
      <c r="O15">
        <v>13.544906793117701</v>
      </c>
      <c r="P15">
        <v>11.444293610006699</v>
      </c>
      <c r="Q15">
        <v>-6.2144885392820003E-2</v>
      </c>
    </row>
    <row r="16" spans="1:17" x14ac:dyDescent="0.3">
      <c r="A16" t="s">
        <v>55</v>
      </c>
      <c r="B16" t="s">
        <v>56</v>
      </c>
      <c r="C16" t="s">
        <v>3161</v>
      </c>
      <c r="D16" t="s">
        <v>57</v>
      </c>
      <c r="E16">
        <v>385587.92881850997</v>
      </c>
      <c r="F16">
        <v>397.65</v>
      </c>
      <c r="G16">
        <v>43.800689873812303</v>
      </c>
      <c r="H16">
        <v>0.864807781472404</v>
      </c>
      <c r="I16">
        <v>3.5965207422606902</v>
      </c>
      <c r="J16">
        <v>-1.69154104260181</v>
      </c>
      <c r="K16">
        <v>411.05938814662198</v>
      </c>
      <c r="L16">
        <v>370.51920487622698</v>
      </c>
      <c r="M16">
        <v>35.462272604326003</v>
      </c>
      <c r="N16">
        <v>0.74265371611462905</v>
      </c>
      <c r="O16">
        <v>12.775053438953799</v>
      </c>
      <c r="P16">
        <v>68.638676844783703</v>
      </c>
      <c r="Q16">
        <v>0.18577349425610801</v>
      </c>
    </row>
    <row r="17" spans="1:17" x14ac:dyDescent="0.3">
      <c r="A17" t="s">
        <v>58</v>
      </c>
      <c r="B17" t="s">
        <v>59</v>
      </c>
      <c r="C17" t="s">
        <v>3156</v>
      </c>
      <c r="D17" t="s">
        <v>24</v>
      </c>
      <c r="E17">
        <v>359208.07020168001</v>
      </c>
      <c r="F17">
        <v>1160.95</v>
      </c>
      <c r="G17">
        <v>-10.567529896586899</v>
      </c>
      <c r="H17">
        <v>3.86918311033756</v>
      </c>
      <c r="I17">
        <v>-5.41392776385588</v>
      </c>
      <c r="J17">
        <v>-0.25888514256499701</v>
      </c>
      <c r="K17">
        <v>1181.5220187577499</v>
      </c>
      <c r="L17">
        <v>1150.19735286745</v>
      </c>
      <c r="M17">
        <v>46.693512051421699</v>
      </c>
      <c r="N17">
        <v>1.0039352114612801</v>
      </c>
      <c r="O17">
        <v>15.3925664326629</v>
      </c>
      <c r="P17">
        <v>18.421992145662198</v>
      </c>
      <c r="Q17">
        <v>5.5939585976525999E-2</v>
      </c>
    </row>
    <row r="18" spans="1:17" x14ac:dyDescent="0.3">
      <c r="A18" t="s">
        <v>60</v>
      </c>
      <c r="B18" t="s">
        <v>61</v>
      </c>
      <c r="C18" t="s">
        <v>3162</v>
      </c>
      <c r="D18" t="s">
        <v>62</v>
      </c>
      <c r="E18">
        <v>356596.82355673</v>
      </c>
      <c r="F18">
        <v>2974.9</v>
      </c>
      <c r="G18">
        <v>75.809947869109706</v>
      </c>
      <c r="H18">
        <v>-2.81764735232953</v>
      </c>
      <c r="I18">
        <v>28.037479298574201</v>
      </c>
      <c r="J18">
        <v>4.0157346423106599</v>
      </c>
      <c r="K18">
        <v>2895.2035766977701</v>
      </c>
      <c r="L18">
        <v>2529.24320136595</v>
      </c>
      <c r="M18">
        <v>62.694327516244698</v>
      </c>
      <c r="N18">
        <v>1.2098171444739501</v>
      </c>
      <c r="O18">
        <v>8.30952300917677</v>
      </c>
      <c r="P18">
        <v>101.824966078697</v>
      </c>
      <c r="Q18">
        <v>0.18512159395875799</v>
      </c>
    </row>
    <row r="19" spans="1:17" x14ac:dyDescent="0.3">
      <c r="A19" t="s">
        <v>63</v>
      </c>
      <c r="B19" t="s">
        <v>64</v>
      </c>
      <c r="C19" t="s">
        <v>3162</v>
      </c>
      <c r="D19" t="s">
        <v>62</v>
      </c>
      <c r="E19">
        <v>355369.22939220001</v>
      </c>
      <c r="F19">
        <v>11303</v>
      </c>
      <c r="G19">
        <v>-14.695985719225799</v>
      </c>
      <c r="H19">
        <v>-6.2848693088040797</v>
      </c>
      <c r="I19">
        <v>-18.165697276320898</v>
      </c>
      <c r="J19">
        <v>2.2538507102679</v>
      </c>
      <c r="K19">
        <v>12015.905205061599</v>
      </c>
      <c r="L19">
        <v>11908.2110077534</v>
      </c>
      <c r="M19">
        <v>40.456810476555802</v>
      </c>
      <c r="N19">
        <v>1.31293318121116</v>
      </c>
      <c r="O19">
        <v>21.029815093338001</v>
      </c>
      <c r="P19">
        <v>16.075233757631398</v>
      </c>
      <c r="Q19">
        <v>4.2708371910676002E-2</v>
      </c>
    </row>
    <row r="20" spans="1:17" x14ac:dyDescent="0.3">
      <c r="A20" t="s">
        <v>65</v>
      </c>
      <c r="B20" t="s">
        <v>66</v>
      </c>
      <c r="C20" t="s">
        <v>3156</v>
      </c>
      <c r="D20" t="s">
        <v>24</v>
      </c>
      <c r="E20">
        <v>347093.69730699999</v>
      </c>
      <c r="F20">
        <v>1745.8</v>
      </c>
      <c r="G20">
        <v>-24.222544778026201</v>
      </c>
      <c r="H20">
        <v>0.55383192038242401</v>
      </c>
      <c r="I20">
        <v>-2.3637812606164399</v>
      </c>
      <c r="J20">
        <v>0.66824413618532896</v>
      </c>
      <c r="K20">
        <v>1797.4483784220399</v>
      </c>
      <c r="L20">
        <v>1787.56996630257</v>
      </c>
      <c r="M20">
        <v>40.573162527824103</v>
      </c>
      <c r="N20">
        <v>0.73821698001288405</v>
      </c>
      <c r="O20">
        <v>11.2384007331882</v>
      </c>
      <c r="P20">
        <v>13.080934028564901</v>
      </c>
      <c r="Q20">
        <v>-0.115569478157103</v>
      </c>
    </row>
    <row r="21" spans="1:17" x14ac:dyDescent="0.3">
      <c r="A21" t="s">
        <v>67</v>
      </c>
      <c r="B21" t="s">
        <v>68</v>
      </c>
      <c r="C21" t="s">
        <v>3163</v>
      </c>
      <c r="D21" t="s">
        <v>69</v>
      </c>
      <c r="E21">
        <v>338071.07733139</v>
      </c>
      <c r="F21">
        <v>2929.1</v>
      </c>
      <c r="G21">
        <v>5.4122868754508602</v>
      </c>
      <c r="H21">
        <v>2.12420483751051</v>
      </c>
      <c r="I21">
        <v>-5.8793615370760497</v>
      </c>
      <c r="J21">
        <v>0.77902281810499396</v>
      </c>
      <c r="K21">
        <v>2997.8043009141502</v>
      </c>
      <c r="L21">
        <v>3000.59876306161</v>
      </c>
      <c r="M21">
        <v>48.382074090409901</v>
      </c>
      <c r="N21">
        <v>0.92517875656575499</v>
      </c>
      <c r="O21">
        <v>27.817418319620302</v>
      </c>
      <c r="P21">
        <v>36.746031746031697</v>
      </c>
      <c r="Q21">
        <v>6.3424038208186997E-2</v>
      </c>
    </row>
    <row r="22" spans="1:17" x14ac:dyDescent="0.3">
      <c r="A22" t="s">
        <v>70</v>
      </c>
      <c r="B22" t="s">
        <v>71</v>
      </c>
      <c r="C22" t="s">
        <v>3154</v>
      </c>
      <c r="D22" t="s">
        <v>72</v>
      </c>
      <c r="E22">
        <v>330295.23055352998</v>
      </c>
      <c r="F22">
        <v>262.55</v>
      </c>
      <c r="G22">
        <v>10.2030199673722</v>
      </c>
      <c r="H22">
        <v>-4.37868266869385</v>
      </c>
      <c r="I22">
        <v>-13.4410057807402</v>
      </c>
      <c r="J22">
        <v>-0.87998807051584205</v>
      </c>
      <c r="K22">
        <v>284.01234211181003</v>
      </c>
      <c r="L22">
        <v>274.75703836100899</v>
      </c>
      <c r="M22">
        <v>35.331187003694801</v>
      </c>
      <c r="N22">
        <v>0.686212013583681</v>
      </c>
      <c r="O22">
        <v>31.403542182441399</v>
      </c>
      <c r="P22">
        <v>39.542917884666402</v>
      </c>
      <c r="Q22">
        <v>6.0102790571078001E-2</v>
      </c>
    </row>
    <row r="23" spans="1:17" x14ac:dyDescent="0.3">
      <c r="A23" t="s">
        <v>73</v>
      </c>
      <c r="B23" t="s">
        <v>74</v>
      </c>
      <c r="C23" t="s">
        <v>3164</v>
      </c>
      <c r="D23" t="s">
        <v>75</v>
      </c>
      <c r="E23">
        <v>318274.32423784502</v>
      </c>
      <c r="F23">
        <v>11043.35</v>
      </c>
      <c r="G23">
        <v>2.7550631894640301</v>
      </c>
      <c r="H23">
        <v>1.68425850664333</v>
      </c>
      <c r="I23">
        <v>7.7331332754784299</v>
      </c>
      <c r="J23">
        <v>-3.2523991732733203E-2</v>
      </c>
      <c r="K23">
        <v>11270.457367037599</v>
      </c>
      <c r="L23">
        <v>10670.375154380599</v>
      </c>
      <c r="M23">
        <v>44.979161577854399</v>
      </c>
      <c r="N23">
        <v>0.91468241549902096</v>
      </c>
      <c r="O23">
        <v>9.9123001625412499</v>
      </c>
      <c r="P23">
        <v>29.2368096149232</v>
      </c>
      <c r="Q23">
        <v>2.5703234831603E-2</v>
      </c>
    </row>
    <row r="24" spans="1:17" x14ac:dyDescent="0.3">
      <c r="A24" t="s">
        <v>76</v>
      </c>
      <c r="B24" t="s">
        <v>77</v>
      </c>
      <c r="C24" t="s">
        <v>3155</v>
      </c>
      <c r="D24" t="s">
        <v>21</v>
      </c>
      <c r="E24">
        <v>297348.11985949997</v>
      </c>
      <c r="F24">
        <v>569</v>
      </c>
      <c r="G24">
        <v>24.678159317278499</v>
      </c>
      <c r="H24">
        <v>9.4498915525094702</v>
      </c>
      <c r="I24">
        <v>14.565351514803</v>
      </c>
      <c r="J24">
        <v>2.4494887846431901</v>
      </c>
      <c r="K24">
        <v>540.29926329859597</v>
      </c>
      <c r="L24">
        <v>503.88211890755099</v>
      </c>
      <c r="M24">
        <v>67.270624354150996</v>
      </c>
      <c r="N24">
        <v>0.83888345182564295</v>
      </c>
      <c r="O24">
        <v>1.91564147627416</v>
      </c>
      <c r="P24">
        <v>50.928381962864698</v>
      </c>
      <c r="Q24">
        <v>-7.9465572587096994E-2</v>
      </c>
    </row>
    <row r="25" spans="1:17" x14ac:dyDescent="0.3">
      <c r="A25" t="s">
        <v>78</v>
      </c>
      <c r="B25" t="s">
        <v>79</v>
      </c>
      <c r="C25" t="s">
        <v>3162</v>
      </c>
      <c r="D25" t="s">
        <v>62</v>
      </c>
      <c r="E25">
        <v>296485.48235628498</v>
      </c>
      <c r="F25">
        <v>805.45</v>
      </c>
      <c r="G25">
        <v>1.1553374041145701</v>
      </c>
      <c r="H25">
        <v>-7.0496608194569896</v>
      </c>
      <c r="I25">
        <v>-28.693696730274301</v>
      </c>
      <c r="J25">
        <v>-2.2652566365213902</v>
      </c>
      <c r="K25">
        <v>920.65431883030601</v>
      </c>
      <c r="L25">
        <v>925.67223480901703</v>
      </c>
      <c r="M25">
        <v>24.415069108900799</v>
      </c>
      <c r="N25">
        <v>0.97747975357748895</v>
      </c>
      <c r="O25">
        <v>46.377801229126497</v>
      </c>
      <c r="P25">
        <v>25.4790465804642</v>
      </c>
      <c r="Q25">
        <v>5.7417592699383999E-2</v>
      </c>
    </row>
    <row r="26" spans="1:17" x14ac:dyDescent="0.3">
      <c r="A26" t="s">
        <v>80</v>
      </c>
      <c r="B26" t="s">
        <v>81</v>
      </c>
      <c r="C26" t="s">
        <v>3165</v>
      </c>
      <c r="D26" t="s">
        <v>82</v>
      </c>
      <c r="E26">
        <v>294301.12650000001</v>
      </c>
      <c r="F26">
        <v>4400.6000000000004</v>
      </c>
      <c r="G26">
        <v>91.038851149520099</v>
      </c>
      <c r="H26">
        <v>10.0409929169862</v>
      </c>
      <c r="I26">
        <v>5.8328938983302097</v>
      </c>
      <c r="J26">
        <v>4.5905246576495697</v>
      </c>
      <c r="K26">
        <v>4441.7733116890604</v>
      </c>
      <c r="L26">
        <v>4124.6122354947802</v>
      </c>
      <c r="M26">
        <v>58.919156927713999</v>
      </c>
      <c r="N26">
        <v>0.73451660323522605</v>
      </c>
      <c r="O26">
        <v>28.954006271872</v>
      </c>
      <c r="P26">
        <v>120.58145363408499</v>
      </c>
      <c r="Q26">
        <v>0.24621271525500199</v>
      </c>
    </row>
    <row r="27" spans="1:17" x14ac:dyDescent="0.3">
      <c r="A27" t="s">
        <v>83</v>
      </c>
      <c r="B27" t="s">
        <v>84</v>
      </c>
      <c r="C27" t="s">
        <v>3166</v>
      </c>
      <c r="D27" t="s">
        <v>85</v>
      </c>
      <c r="E27">
        <v>294232.52569844999</v>
      </c>
      <c r="F27">
        <v>1362.1</v>
      </c>
      <c r="G27">
        <v>42.176743721584501</v>
      </c>
      <c r="H27">
        <v>3.46537208494111</v>
      </c>
      <c r="I27">
        <v>-1.63257513500829</v>
      </c>
      <c r="J27">
        <v>-2.22533046591718</v>
      </c>
      <c r="K27">
        <v>1405.1255746499701</v>
      </c>
      <c r="L27">
        <v>1338.4658612906001</v>
      </c>
      <c r="M27">
        <v>48.3344107638531</v>
      </c>
      <c r="N27">
        <v>1.12135823817952</v>
      </c>
      <c r="O27">
        <v>19.0367814404228</v>
      </c>
      <c r="P27">
        <v>73.515923566878897</v>
      </c>
      <c r="Q27">
        <v>6.9668583860867994E-2</v>
      </c>
    </row>
    <row r="28" spans="1:17" x14ac:dyDescent="0.3">
      <c r="A28" t="s">
        <v>86</v>
      </c>
      <c r="B28" t="s">
        <v>87</v>
      </c>
      <c r="C28" t="s">
        <v>3161</v>
      </c>
      <c r="D28" t="s">
        <v>88</v>
      </c>
      <c r="E28">
        <v>294131.59577587497</v>
      </c>
      <c r="F28">
        <v>316.25</v>
      </c>
      <c r="G28">
        <v>28.581002505835901</v>
      </c>
      <c r="H28">
        <v>-0.648040041004319</v>
      </c>
      <c r="I28">
        <v>-3.5572107928980699</v>
      </c>
      <c r="J28">
        <v>-1.8653105808200401</v>
      </c>
      <c r="K28">
        <v>328.48707754754599</v>
      </c>
      <c r="L28">
        <v>306.76391618416699</v>
      </c>
      <c r="M28">
        <v>41.979584838349503</v>
      </c>
      <c r="N28">
        <v>0.81185315824872895</v>
      </c>
      <c r="O28">
        <v>15.810276679841801</v>
      </c>
      <c r="P28">
        <v>53.743315508021396</v>
      </c>
      <c r="Q28">
        <v>0.12212332754852601</v>
      </c>
    </row>
    <row r="29" spans="1:17" x14ac:dyDescent="0.3">
      <c r="A29" t="s">
        <v>89</v>
      </c>
      <c r="B29" t="s">
        <v>90</v>
      </c>
      <c r="C29" t="s">
        <v>3167</v>
      </c>
      <c r="D29" t="s">
        <v>91</v>
      </c>
      <c r="E29">
        <v>282634.79596750002</v>
      </c>
      <c r="F29">
        <v>3186.25</v>
      </c>
      <c r="G29">
        <v>-27.9892175625044</v>
      </c>
      <c r="H29">
        <v>-8.7729125210646099</v>
      </c>
      <c r="I29">
        <v>-10.5335264361543</v>
      </c>
      <c r="J29">
        <v>-4.5824001861438299</v>
      </c>
      <c r="K29">
        <v>3429.3257603356801</v>
      </c>
      <c r="L29">
        <v>3445.05306929881</v>
      </c>
      <c r="M29">
        <v>35.758755204033903</v>
      </c>
      <c r="N29">
        <v>1.1169097416326801</v>
      </c>
      <c r="O29">
        <v>21.991369164378099</v>
      </c>
      <c r="P29">
        <v>4.2740497111907398</v>
      </c>
      <c r="Q29">
        <v>5.1880146320860002E-3</v>
      </c>
    </row>
    <row r="30" spans="1:17" x14ac:dyDescent="0.3">
      <c r="A30" t="s">
        <v>92</v>
      </c>
      <c r="B30" t="s">
        <v>93</v>
      </c>
      <c r="C30" t="s">
        <v>3156</v>
      </c>
      <c r="D30" t="s">
        <v>43</v>
      </c>
      <c r="E30">
        <v>277401.892012975</v>
      </c>
      <c r="F30">
        <v>1739.75</v>
      </c>
      <c r="G30">
        <v>-13.7715134502978</v>
      </c>
      <c r="H30">
        <v>-4.9265527963646996</v>
      </c>
      <c r="I30">
        <v>0.251740624422923</v>
      </c>
      <c r="J30">
        <v>-1.4185608651203501</v>
      </c>
      <c r="K30">
        <v>1780.2312565837599</v>
      </c>
      <c r="L30">
        <v>1687.62219891519</v>
      </c>
      <c r="M30">
        <v>44.363776278176303</v>
      </c>
      <c r="N30">
        <v>0.49977844575718999</v>
      </c>
      <c r="O30">
        <v>16.6776835752263</v>
      </c>
      <c r="P30">
        <v>22.5996265106937</v>
      </c>
      <c r="Q30">
        <v>-5.0420120293029003E-2</v>
      </c>
    </row>
    <row r="31" spans="1:17" x14ac:dyDescent="0.3">
      <c r="A31" t="s">
        <v>94</v>
      </c>
      <c r="B31" t="s">
        <v>95</v>
      </c>
      <c r="C31" t="s">
        <v>3162</v>
      </c>
      <c r="D31" t="s">
        <v>96</v>
      </c>
      <c r="E31">
        <v>276755.45983231999</v>
      </c>
      <c r="F31">
        <v>9910.4</v>
      </c>
      <c r="G31">
        <v>59.410754000327302</v>
      </c>
      <c r="H31">
        <v>-11.5401216594042</v>
      </c>
      <c r="I31">
        <v>4.9937274966073399</v>
      </c>
      <c r="J31">
        <v>2.4406306363906002E-2</v>
      </c>
      <c r="K31">
        <v>10639.0410866071</v>
      </c>
      <c r="L31">
        <v>9448.0051673488797</v>
      </c>
      <c r="M31">
        <v>41.742143511188502</v>
      </c>
      <c r="N31">
        <v>1.00712885192298</v>
      </c>
      <c r="O31">
        <v>28.894898288666401</v>
      </c>
      <c r="P31">
        <v>85.274020620483995</v>
      </c>
      <c r="Q31">
        <v>0.15692709122588699</v>
      </c>
    </row>
    <row r="32" spans="1:17" x14ac:dyDescent="0.3">
      <c r="A32" t="s">
        <v>97</v>
      </c>
      <c r="B32" t="s">
        <v>98</v>
      </c>
      <c r="C32" t="s">
        <v>3167</v>
      </c>
      <c r="D32" t="s">
        <v>99</v>
      </c>
      <c r="E32">
        <v>265507.78548706498</v>
      </c>
      <c r="F32">
        <v>2769.45</v>
      </c>
      <c r="G32">
        <v>-34.722580941919901</v>
      </c>
      <c r="H32">
        <v>-3.5715826366952399</v>
      </c>
      <c r="I32">
        <v>-10.8730879228909</v>
      </c>
      <c r="J32">
        <v>-2.89653468491385</v>
      </c>
      <c r="K32">
        <v>3043.7182218941798</v>
      </c>
      <c r="L32">
        <v>3042.96057279147</v>
      </c>
      <c r="M32">
        <v>14.6129969994528</v>
      </c>
      <c r="N32">
        <v>0.97896627599015396</v>
      </c>
      <c r="O32">
        <v>23.596743035620701</v>
      </c>
      <c r="P32">
        <v>3.7208344256769399</v>
      </c>
      <c r="Q32">
        <v>-7.5336978471770996E-2</v>
      </c>
    </row>
    <row r="33" spans="1:17" x14ac:dyDescent="0.3">
      <c r="A33" t="s">
        <v>100</v>
      </c>
      <c r="B33" t="s">
        <v>101</v>
      </c>
      <c r="C33" t="s">
        <v>3154</v>
      </c>
      <c r="D33" t="s">
        <v>102</v>
      </c>
      <c r="E33">
        <v>261330.49470643501</v>
      </c>
      <c r="F33">
        <v>424.05</v>
      </c>
      <c r="G33">
        <v>9.4043589435591706</v>
      </c>
      <c r="H33">
        <v>-6.1548082679339897</v>
      </c>
      <c r="I33">
        <v>-16.974214383985998</v>
      </c>
      <c r="J33">
        <v>-4.1990524734710704</v>
      </c>
      <c r="K33">
        <v>476.64763586758698</v>
      </c>
      <c r="L33">
        <v>456.172830419185</v>
      </c>
      <c r="M33">
        <v>19.281517878680599</v>
      </c>
      <c r="N33">
        <v>1.1306256884758601</v>
      </c>
      <c r="O33">
        <v>28.1806390755807</v>
      </c>
      <c r="P33">
        <v>34.811635670004698</v>
      </c>
      <c r="Q33">
        <v>0.121588652697701</v>
      </c>
    </row>
    <row r="34" spans="1:17" x14ac:dyDescent="0.3">
      <c r="A34" t="s">
        <v>103</v>
      </c>
      <c r="B34" t="s">
        <v>104</v>
      </c>
      <c r="C34" t="s">
        <v>3165</v>
      </c>
      <c r="D34" t="s">
        <v>105</v>
      </c>
      <c r="E34">
        <v>255493.31450467501</v>
      </c>
      <c r="F34">
        <v>7174.35</v>
      </c>
      <c r="G34">
        <v>85.340594394228305</v>
      </c>
      <c r="H34">
        <v>3.9316959639451698</v>
      </c>
      <c r="I34">
        <v>5.5125094438529496</v>
      </c>
      <c r="J34">
        <v>1.69392868369734</v>
      </c>
      <c r="K34">
        <v>7114.6644965004898</v>
      </c>
      <c r="L34">
        <v>6358.6330108434104</v>
      </c>
      <c r="M34">
        <v>59.695976543205902</v>
      </c>
      <c r="N34">
        <v>0.724839438282319</v>
      </c>
      <c r="O34">
        <v>13.318976632029299</v>
      </c>
      <c r="P34">
        <v>114.479820627802</v>
      </c>
      <c r="Q34">
        <v>0.16089970628175701</v>
      </c>
    </row>
    <row r="35" spans="1:17" x14ac:dyDescent="0.3">
      <c r="A35" t="s">
        <v>106</v>
      </c>
      <c r="B35" t="s">
        <v>107</v>
      </c>
      <c r="C35" t="s">
        <v>3161</v>
      </c>
      <c r="D35" t="s">
        <v>108</v>
      </c>
      <c r="E35">
        <v>253215.51177068899</v>
      </c>
      <c r="F35">
        <v>1598.55</v>
      </c>
      <c r="G35">
        <v>44.667113176798502</v>
      </c>
      <c r="H35">
        <v>-2.7618687539098099</v>
      </c>
      <c r="I35">
        <v>-18.1150093384096</v>
      </c>
      <c r="J35">
        <v>1.23647635643399</v>
      </c>
      <c r="K35">
        <v>1756.7951094488601</v>
      </c>
      <c r="L35">
        <v>1729.8401110669299</v>
      </c>
      <c r="M35">
        <v>37.804100218062501</v>
      </c>
      <c r="N35">
        <v>0.51415467418352701</v>
      </c>
      <c r="O35">
        <v>36.004504081824102</v>
      </c>
      <c r="P35">
        <v>75.664835164835097</v>
      </c>
      <c r="Q35">
        <v>3.8854499771168997E-2</v>
      </c>
    </row>
    <row r="36" spans="1:17" x14ac:dyDescent="0.3">
      <c r="A36" t="s">
        <v>109</v>
      </c>
      <c r="B36" t="s">
        <v>110</v>
      </c>
      <c r="C36" t="s">
        <v>3168</v>
      </c>
      <c r="D36" t="s">
        <v>111</v>
      </c>
      <c r="E36">
        <v>252126.52719659999</v>
      </c>
      <c r="F36">
        <v>3874.5</v>
      </c>
      <c r="G36">
        <v>-19.830327690862099</v>
      </c>
      <c r="H36">
        <v>-11.186416277540999</v>
      </c>
      <c r="I36">
        <v>-27.670355181118602</v>
      </c>
      <c r="J36">
        <v>-2.1288070598842799</v>
      </c>
      <c r="K36">
        <v>4437.4582262768699</v>
      </c>
      <c r="L36">
        <v>4517.78680187802</v>
      </c>
      <c r="M36">
        <v>25.555078284475002</v>
      </c>
      <c r="N36">
        <v>0.57272597764120703</v>
      </c>
      <c r="O36">
        <v>41.562782294489601</v>
      </c>
      <c r="P36">
        <v>6.3167137721921804</v>
      </c>
      <c r="Q36">
        <v>-7.6644070789120999E-2</v>
      </c>
    </row>
    <row r="37" spans="1:17" x14ac:dyDescent="0.3">
      <c r="A37" t="s">
        <v>112</v>
      </c>
      <c r="B37" t="s">
        <v>113</v>
      </c>
      <c r="C37" t="s">
        <v>3163</v>
      </c>
      <c r="D37" t="s">
        <v>114</v>
      </c>
      <c r="E37">
        <v>243079.38811184</v>
      </c>
      <c r="F37">
        <v>996.4</v>
      </c>
      <c r="G37">
        <v>7.4802433615985704</v>
      </c>
      <c r="H37">
        <v>1.12918694366131</v>
      </c>
      <c r="I37">
        <v>6.9616254471607704</v>
      </c>
      <c r="J37">
        <v>2.8259287761357799</v>
      </c>
      <c r="K37">
        <v>971.43979360666901</v>
      </c>
      <c r="L37">
        <v>909.94723207608195</v>
      </c>
      <c r="M37">
        <v>58.728847101712702</v>
      </c>
      <c r="N37">
        <v>0.95028959037169902</v>
      </c>
      <c r="O37">
        <v>6.6840626254516202</v>
      </c>
      <c r="P37">
        <v>33.744966442953</v>
      </c>
      <c r="Q37">
        <v>4.2260971915843999E-2</v>
      </c>
    </row>
    <row r="38" spans="1:17" x14ac:dyDescent="0.3">
      <c r="A38" t="s">
        <v>115</v>
      </c>
      <c r="B38" t="s">
        <v>116</v>
      </c>
      <c r="C38" t="s">
        <v>3161</v>
      </c>
      <c r="D38" t="s">
        <v>57</v>
      </c>
      <c r="E38">
        <v>227173.70362489999</v>
      </c>
      <c r="F38">
        <v>589</v>
      </c>
      <c r="G38">
        <v>25.5236111032488</v>
      </c>
      <c r="H38">
        <v>0.55943037730270395</v>
      </c>
      <c r="I38">
        <v>-6.8377102673965604</v>
      </c>
      <c r="J38">
        <v>0.86811689255598501</v>
      </c>
      <c r="K38">
        <v>628.28172191159797</v>
      </c>
      <c r="L38">
        <v>610.36065143959001</v>
      </c>
      <c r="M38">
        <v>40.781703617622902</v>
      </c>
      <c r="N38">
        <v>0.42954030805335203</v>
      </c>
      <c r="O38">
        <v>52.096774193548299</v>
      </c>
      <c r="P38">
        <v>54.979607946322801</v>
      </c>
      <c r="Q38">
        <v>0.16131666292202701</v>
      </c>
    </row>
    <row r="39" spans="1:17" x14ac:dyDescent="0.3">
      <c r="A39" t="s">
        <v>117</v>
      </c>
      <c r="B39" t="s">
        <v>118</v>
      </c>
      <c r="C39" t="s">
        <v>3168</v>
      </c>
      <c r="D39" t="s">
        <v>119</v>
      </c>
      <c r="E39">
        <v>223919.77424659501</v>
      </c>
      <c r="F39">
        <v>6298.95</v>
      </c>
      <c r="G39">
        <v>132.604496717784</v>
      </c>
      <c r="H39">
        <v>-10.068932491434699</v>
      </c>
      <c r="I39">
        <v>31.744474676282401</v>
      </c>
      <c r="J39">
        <v>-9.0409876416500907</v>
      </c>
      <c r="K39">
        <v>7171.0585340535399</v>
      </c>
      <c r="L39">
        <v>5611.52088056499</v>
      </c>
      <c r="M39">
        <v>9.5603200102521608</v>
      </c>
      <c r="N39">
        <v>1.00533879819798</v>
      </c>
      <c r="O39">
        <v>32.482397859960699</v>
      </c>
      <c r="P39">
        <v>163.43865665711701</v>
      </c>
      <c r="Q39">
        <v>0.24095561156638401</v>
      </c>
    </row>
    <row r="40" spans="1:17" x14ac:dyDescent="0.3">
      <c r="A40" t="s">
        <v>120</v>
      </c>
      <c r="B40" t="s">
        <v>121</v>
      </c>
      <c r="C40" t="s">
        <v>3158</v>
      </c>
      <c r="D40" t="s">
        <v>122</v>
      </c>
      <c r="E40">
        <v>221336.73843540001</v>
      </c>
      <c r="F40">
        <v>2295.65</v>
      </c>
      <c r="G40">
        <v>-29.653799226343299</v>
      </c>
      <c r="H40">
        <v>-8.2718466759457598</v>
      </c>
      <c r="I40">
        <v>-17.860235918814499</v>
      </c>
      <c r="J40">
        <v>0.106225630667137</v>
      </c>
      <c r="K40">
        <v>2428.5768867821598</v>
      </c>
      <c r="L40">
        <v>2472.0798373410498</v>
      </c>
      <c r="M40">
        <v>47.266384363815099</v>
      </c>
      <c r="N40">
        <v>0.82929877566421495</v>
      </c>
      <c r="O40">
        <v>21.0114782305665</v>
      </c>
      <c r="P40">
        <v>3.59431407942238</v>
      </c>
      <c r="Q40">
        <v>-1.6885803328104E-2</v>
      </c>
    </row>
    <row r="41" spans="1:17" x14ac:dyDescent="0.3">
      <c r="A41" t="s">
        <v>123</v>
      </c>
      <c r="B41" t="s">
        <v>124</v>
      </c>
      <c r="C41" t="s">
        <v>3165</v>
      </c>
      <c r="D41" t="s">
        <v>125</v>
      </c>
      <c r="E41">
        <v>217648.66463347501</v>
      </c>
      <c r="F41">
        <v>297.75</v>
      </c>
      <c r="G41">
        <v>87.875874300707693</v>
      </c>
      <c r="H41">
        <v>15.990764916103</v>
      </c>
      <c r="I41">
        <v>20.286422326547399</v>
      </c>
      <c r="J41">
        <v>4.4979409283383296</v>
      </c>
      <c r="K41">
        <v>287.21433852516401</v>
      </c>
      <c r="L41">
        <v>259.534716937356</v>
      </c>
      <c r="M41">
        <v>64.723168962541706</v>
      </c>
      <c r="N41">
        <v>1.1914797665729999</v>
      </c>
      <c r="O41">
        <v>14.357682619647299</v>
      </c>
      <c r="P41">
        <v>117.25647573878101</v>
      </c>
      <c r="Q41">
        <v>0.20516064305436901</v>
      </c>
    </row>
    <row r="42" spans="1:17" x14ac:dyDescent="0.3">
      <c r="A42" t="s">
        <v>126</v>
      </c>
      <c r="B42" t="s">
        <v>127</v>
      </c>
      <c r="C42" t="s">
        <v>3168</v>
      </c>
      <c r="D42" t="s">
        <v>128</v>
      </c>
      <c r="E42">
        <v>216598.778405655</v>
      </c>
      <c r="F42">
        <v>248.73</v>
      </c>
      <c r="G42">
        <v>74.548730121585905</v>
      </c>
      <c r="H42">
        <v>0.260560278879514</v>
      </c>
      <c r="I42">
        <v>18.984415001880102</v>
      </c>
      <c r="J42">
        <v>3.1816499395505802</v>
      </c>
      <c r="K42">
        <v>258.49014565487801</v>
      </c>
      <c r="L42">
        <v>214.673236002023</v>
      </c>
      <c r="M42">
        <v>43.649249126647902</v>
      </c>
      <c r="N42">
        <v>0.79824910659958104</v>
      </c>
      <c r="O42">
        <v>19.909138423189798</v>
      </c>
      <c r="P42">
        <v>121.09333333333301</v>
      </c>
      <c r="Q42">
        <v>5.5044699947669001E-2</v>
      </c>
    </row>
    <row r="43" spans="1:17" x14ac:dyDescent="0.3">
      <c r="A43" t="s">
        <v>129</v>
      </c>
      <c r="B43" t="s">
        <v>130</v>
      </c>
      <c r="C43" t="s">
        <v>3163</v>
      </c>
      <c r="D43" t="s">
        <v>131</v>
      </c>
      <c r="E43">
        <v>213906.77437500001</v>
      </c>
      <c r="F43">
        <v>506.25</v>
      </c>
      <c r="G43">
        <v>46.257770182603601</v>
      </c>
      <c r="H43">
        <v>5.49838717290229</v>
      </c>
      <c r="I43">
        <v>-0.98530136495242104</v>
      </c>
      <c r="J43">
        <v>-9.2776643886576693</v>
      </c>
      <c r="K43">
        <v>527.91372768351198</v>
      </c>
      <c r="L43">
        <v>498.56128297921498</v>
      </c>
      <c r="M43">
        <v>37.660484265513503</v>
      </c>
      <c r="N43">
        <v>1.07064948611385</v>
      </c>
      <c r="O43">
        <v>59.545679012345602</v>
      </c>
      <c r="P43">
        <v>77.881236823611999</v>
      </c>
      <c r="Q43">
        <v>4.4498808703010997E-2</v>
      </c>
    </row>
    <row r="44" spans="1:17" x14ac:dyDescent="0.3">
      <c r="A44" t="s">
        <v>132</v>
      </c>
      <c r="B44" t="s">
        <v>133</v>
      </c>
      <c r="C44" t="s">
        <v>3156</v>
      </c>
      <c r="D44" t="s">
        <v>54</v>
      </c>
      <c r="E44">
        <v>200795.54676174</v>
      </c>
      <c r="F44">
        <v>316.05</v>
      </c>
      <c r="G44">
        <v>23.386694258760901</v>
      </c>
      <c r="H44">
        <v>-0.35595847329144498</v>
      </c>
      <c r="I44">
        <v>-19.297713298715099</v>
      </c>
      <c r="J44">
        <v>-0.51030446616718395</v>
      </c>
      <c r="K44">
        <v>331.86287668495999</v>
      </c>
      <c r="L44">
        <v>316.64978390440098</v>
      </c>
      <c r="M44">
        <v>38.579392459145801</v>
      </c>
      <c r="N44">
        <v>0.47896123308378802</v>
      </c>
      <c r="O44">
        <v>24.8853029583926</v>
      </c>
      <c r="P44">
        <v>47.825070159027099</v>
      </c>
    </row>
    <row r="45" spans="1:17" x14ac:dyDescent="0.3">
      <c r="A45" t="s">
        <v>134</v>
      </c>
      <c r="B45" t="s">
        <v>135</v>
      </c>
      <c r="C45" t="s">
        <v>3154</v>
      </c>
      <c r="D45" t="s">
        <v>18</v>
      </c>
      <c r="E45">
        <v>198177.45946702201</v>
      </c>
      <c r="F45">
        <v>140.34</v>
      </c>
      <c r="G45">
        <v>11.4242977101751</v>
      </c>
      <c r="H45">
        <v>-7.7960975781063997</v>
      </c>
      <c r="I45">
        <v>-22.2567529198563</v>
      </c>
      <c r="J45">
        <v>0.66329356785149995</v>
      </c>
      <c r="K45">
        <v>159.030011411093</v>
      </c>
      <c r="L45">
        <v>157.31546979899301</v>
      </c>
      <c r="M45">
        <v>31.4695198804569</v>
      </c>
      <c r="N45">
        <v>1.16435348097507</v>
      </c>
      <c r="O45">
        <v>40.2308678922616</v>
      </c>
      <c r="P45">
        <v>44.086242299794598</v>
      </c>
      <c r="Q45">
        <v>5.1964485347179998E-2</v>
      </c>
    </row>
    <row r="46" spans="1:17" x14ac:dyDescent="0.3">
      <c r="A46" t="s">
        <v>136</v>
      </c>
      <c r="B46" t="s">
        <v>137</v>
      </c>
      <c r="C46" t="s">
        <v>3169</v>
      </c>
      <c r="D46" t="s">
        <v>138</v>
      </c>
      <c r="E46">
        <v>194559.5000916</v>
      </c>
      <c r="F46">
        <v>786</v>
      </c>
      <c r="G46">
        <v>7.70455045385114</v>
      </c>
      <c r="H46">
        <v>0.73956976816305597</v>
      </c>
      <c r="I46">
        <v>-16.076340349519601</v>
      </c>
      <c r="J46">
        <v>-2.2875048993433902</v>
      </c>
      <c r="K46">
        <v>838.60678932743804</v>
      </c>
      <c r="L46">
        <v>809.560837040754</v>
      </c>
      <c r="M46">
        <v>37.808046111944101</v>
      </c>
      <c r="N46">
        <v>1.1350162038315801</v>
      </c>
      <c r="O46">
        <v>23.104325699745502</v>
      </c>
      <c r="P46">
        <v>32.994923857868002</v>
      </c>
      <c r="Q46">
        <v>8.6902716309940994E-2</v>
      </c>
    </row>
    <row r="47" spans="1:17" x14ac:dyDescent="0.3">
      <c r="A47" t="s">
        <v>139</v>
      </c>
      <c r="B47" t="s">
        <v>140</v>
      </c>
      <c r="C47" t="s">
        <v>3156</v>
      </c>
      <c r="D47" t="s">
        <v>141</v>
      </c>
      <c r="E47">
        <v>194119.588124</v>
      </c>
      <c r="F47">
        <v>148.54</v>
      </c>
      <c r="G47">
        <v>72.284706209539706</v>
      </c>
      <c r="H47">
        <v>10.073845320852699</v>
      </c>
      <c r="I47">
        <v>-10.712535448451</v>
      </c>
      <c r="J47">
        <v>-2.8926860141628499</v>
      </c>
      <c r="K47">
        <v>156.48987459272001</v>
      </c>
      <c r="L47">
        <v>151.414478451733</v>
      </c>
      <c r="M47">
        <v>45.3145434427122</v>
      </c>
      <c r="N47">
        <v>1.3833840256069201</v>
      </c>
      <c r="O47">
        <v>54.167227682779</v>
      </c>
      <c r="P47">
        <v>104.319119669876</v>
      </c>
      <c r="Q47">
        <v>0.161038875321802</v>
      </c>
    </row>
    <row r="48" spans="1:17" x14ac:dyDescent="0.3">
      <c r="A48" t="s">
        <v>142</v>
      </c>
      <c r="B48" t="s">
        <v>143</v>
      </c>
      <c r="C48" t="s">
        <v>3158</v>
      </c>
      <c r="D48" t="s">
        <v>144</v>
      </c>
      <c r="E48">
        <v>192178.351332775</v>
      </c>
      <c r="F48">
        <v>591.54999999999995</v>
      </c>
      <c r="G48">
        <v>22.393401662191099</v>
      </c>
      <c r="H48">
        <v>14.049592989728501</v>
      </c>
      <c r="I48">
        <v>-9.9005127030885998</v>
      </c>
      <c r="J48">
        <v>-1.10945530252424</v>
      </c>
      <c r="K48">
        <v>605.64804513634294</v>
      </c>
      <c r="L48">
        <v>573.36650310377695</v>
      </c>
      <c r="M48">
        <v>44.030855554649897</v>
      </c>
      <c r="N48">
        <v>0.71470740352288198</v>
      </c>
      <c r="O48">
        <v>15.141577212408</v>
      </c>
      <c r="P48">
        <v>48.825098118144197</v>
      </c>
      <c r="Q48">
        <v>0.19983592267382699</v>
      </c>
    </row>
    <row r="49" spans="1:17" x14ac:dyDescent="0.3">
      <c r="A49" t="s">
        <v>145</v>
      </c>
      <c r="B49" t="s">
        <v>146</v>
      </c>
      <c r="C49" t="s">
        <v>3163</v>
      </c>
      <c r="D49" t="s">
        <v>114</v>
      </c>
      <c r="E49">
        <v>184219.474950537</v>
      </c>
      <c r="F49">
        <v>147.57</v>
      </c>
      <c r="G49">
        <v>-0.240454398359258</v>
      </c>
      <c r="H49">
        <v>-2.7084887184114601</v>
      </c>
      <c r="I49">
        <v>-19.404931797701899</v>
      </c>
      <c r="J49">
        <v>1.28252025068501</v>
      </c>
      <c r="K49">
        <v>154.40150362077401</v>
      </c>
      <c r="L49">
        <v>153.34315245401001</v>
      </c>
      <c r="M49">
        <v>39.462611978288102</v>
      </c>
      <c r="N49">
        <v>0.867913894280264</v>
      </c>
      <c r="O49">
        <v>25.093176119807499</v>
      </c>
      <c r="P49">
        <v>24.479122733023999</v>
      </c>
      <c r="Q49">
        <v>-2.3888356576100001E-3</v>
      </c>
    </row>
    <row r="50" spans="1:17" x14ac:dyDescent="0.3">
      <c r="A50" t="s">
        <v>147</v>
      </c>
      <c r="B50" t="s">
        <v>148</v>
      </c>
      <c r="C50" t="s">
        <v>3163</v>
      </c>
      <c r="D50" t="s">
        <v>149</v>
      </c>
      <c r="E50">
        <v>178765.26866748001</v>
      </c>
      <c r="F50">
        <v>457.9</v>
      </c>
      <c r="G50">
        <v>68.8877703742736</v>
      </c>
      <c r="H50">
        <v>-3.7463962412554799</v>
      </c>
      <c r="I50">
        <v>4.8278647849260903</v>
      </c>
      <c r="J50">
        <v>-1.2641205336506101</v>
      </c>
      <c r="K50">
        <v>468.61068147529198</v>
      </c>
      <c r="L50">
        <v>411.50400007836402</v>
      </c>
      <c r="M50">
        <v>39.602722483944802</v>
      </c>
      <c r="N50">
        <v>0.64030724190856503</v>
      </c>
      <c r="O50">
        <v>14.3590303559729</v>
      </c>
      <c r="P50">
        <v>98.4398699891657</v>
      </c>
      <c r="Q50">
        <v>3.2239581360096997E-2</v>
      </c>
    </row>
    <row r="51" spans="1:17" x14ac:dyDescent="0.3">
      <c r="A51" t="s">
        <v>150</v>
      </c>
      <c r="B51" t="s">
        <v>151</v>
      </c>
      <c r="C51" t="s">
        <v>3155</v>
      </c>
      <c r="D51" t="s">
        <v>21</v>
      </c>
      <c r="E51">
        <v>175512.06291923899</v>
      </c>
      <c r="F51">
        <v>5926.95</v>
      </c>
      <c r="G51">
        <v>-10.9443963213551</v>
      </c>
      <c r="H51">
        <v>-2.4405472635941101</v>
      </c>
      <c r="I51">
        <v>17.460382611166398</v>
      </c>
      <c r="J51">
        <v>3.4188002632062</v>
      </c>
      <c r="K51">
        <v>5988.8445330089198</v>
      </c>
      <c r="L51">
        <v>5616.4624145452799</v>
      </c>
      <c r="M51">
        <v>52.301606009473304</v>
      </c>
      <c r="N51">
        <v>0.40129377933229698</v>
      </c>
      <c r="O51">
        <v>10.9331106218206</v>
      </c>
      <c r="P51">
        <v>31.314597157448102</v>
      </c>
      <c r="Q51">
        <v>-6.3865805107271995E-2</v>
      </c>
    </row>
    <row r="52" spans="1:17" x14ac:dyDescent="0.3">
      <c r="A52" t="s">
        <v>152</v>
      </c>
      <c r="B52" t="s">
        <v>153</v>
      </c>
      <c r="C52" t="s">
        <v>3164</v>
      </c>
      <c r="D52" t="s">
        <v>75</v>
      </c>
      <c r="E52">
        <v>170643.09976168899</v>
      </c>
      <c r="F52">
        <v>2544.85</v>
      </c>
      <c r="G52">
        <v>7.9214790291800199</v>
      </c>
      <c r="H52">
        <v>-2.17418799201503</v>
      </c>
      <c r="I52">
        <v>-1.2300937555490401</v>
      </c>
      <c r="J52">
        <v>-3.7076203940058901</v>
      </c>
      <c r="K52">
        <v>2678.7237842756299</v>
      </c>
      <c r="L52">
        <v>2495.3726872331799</v>
      </c>
      <c r="M52">
        <v>31.4635824081092</v>
      </c>
      <c r="N52">
        <v>0.68417692538359198</v>
      </c>
      <c r="O52">
        <v>13.081321099475399</v>
      </c>
      <c r="P52">
        <v>33.498908524818702</v>
      </c>
      <c r="Q52">
        <v>2.8489350485302E-2</v>
      </c>
    </row>
    <row r="53" spans="1:17" x14ac:dyDescent="0.3">
      <c r="A53" t="s">
        <v>154</v>
      </c>
      <c r="B53" t="s">
        <v>155</v>
      </c>
      <c r="C53" t="s">
        <v>3155</v>
      </c>
      <c r="D53" t="s">
        <v>21</v>
      </c>
      <c r="E53">
        <v>164509.65665277001</v>
      </c>
      <c r="F53">
        <v>1681.35</v>
      </c>
      <c r="G53">
        <v>23.400117147844799</v>
      </c>
      <c r="H53">
        <v>5.02672917945499</v>
      </c>
      <c r="I53">
        <v>22.3652718017699</v>
      </c>
      <c r="J53">
        <v>3.2527945482340099</v>
      </c>
      <c r="K53">
        <v>1636.7107569017301</v>
      </c>
      <c r="L53">
        <v>1471.3996750859999</v>
      </c>
      <c r="M53">
        <v>54.205556813898397</v>
      </c>
      <c r="N53">
        <v>0.84228600130817499</v>
      </c>
      <c r="O53">
        <v>4.7878193118624903</v>
      </c>
      <c r="P53">
        <v>50.496777658431697</v>
      </c>
      <c r="Q53">
        <v>-1.603624525169E-2</v>
      </c>
    </row>
    <row r="54" spans="1:17" x14ac:dyDescent="0.3">
      <c r="A54" t="s">
        <v>156</v>
      </c>
      <c r="B54" t="s">
        <v>157</v>
      </c>
      <c r="C54" t="s">
        <v>3170</v>
      </c>
      <c r="D54" t="s">
        <v>158</v>
      </c>
      <c r="E54">
        <v>158977.32325784999</v>
      </c>
      <c r="F54">
        <v>3125.7</v>
      </c>
      <c r="G54">
        <v>2.1886036981974999</v>
      </c>
      <c r="H54">
        <v>4.0087523408572903</v>
      </c>
      <c r="I54">
        <v>2.7595741300521199</v>
      </c>
      <c r="J54">
        <v>0.53810170149064895</v>
      </c>
      <c r="K54">
        <v>3166.5480930812801</v>
      </c>
      <c r="L54">
        <v>3024.0910642556501</v>
      </c>
      <c r="M54">
        <v>45.172468105941498</v>
      </c>
      <c r="N54">
        <v>0.65311519552473996</v>
      </c>
      <c r="O54">
        <v>9.2555267620053101</v>
      </c>
      <c r="P54">
        <v>29.225235654043299</v>
      </c>
      <c r="Q54">
        <v>7.3400524746110004E-3</v>
      </c>
    </row>
    <row r="55" spans="1:17" x14ac:dyDescent="0.3">
      <c r="A55" t="s">
        <v>159</v>
      </c>
      <c r="B55" t="s">
        <v>160</v>
      </c>
      <c r="C55" t="s">
        <v>3160</v>
      </c>
      <c r="D55" t="s">
        <v>161</v>
      </c>
      <c r="E55">
        <v>157949.82307129999</v>
      </c>
      <c r="F55">
        <v>5949.85</v>
      </c>
      <c r="G55">
        <v>46.242080037577203</v>
      </c>
      <c r="H55">
        <v>13.792690545263699</v>
      </c>
      <c r="I55">
        <v>43.222075485861701</v>
      </c>
      <c r="J55">
        <v>1.90400976935865</v>
      </c>
      <c r="K55">
        <v>5611.6305766878804</v>
      </c>
      <c r="L55">
        <v>4750.8436736302201</v>
      </c>
      <c r="M55">
        <v>60.173552455524103</v>
      </c>
      <c r="N55">
        <v>0.70841375919010097</v>
      </c>
      <c r="O55">
        <v>5.4791297259594698</v>
      </c>
      <c r="P55">
        <v>77.607462686567104</v>
      </c>
      <c r="Q55">
        <v>7.3296900710859998E-3</v>
      </c>
    </row>
    <row r="56" spans="1:17" x14ac:dyDescent="0.3">
      <c r="A56" t="s">
        <v>162</v>
      </c>
      <c r="B56" t="s">
        <v>163</v>
      </c>
      <c r="C56" t="s">
        <v>3156</v>
      </c>
      <c r="D56" t="s">
        <v>43</v>
      </c>
      <c r="E56">
        <v>157297.05115823</v>
      </c>
      <c r="F56">
        <v>1569.95</v>
      </c>
      <c r="G56">
        <v>-7.51524424258466</v>
      </c>
      <c r="H56">
        <v>-7.59936155540227</v>
      </c>
      <c r="I56">
        <v>1.76104307681229</v>
      </c>
      <c r="J56">
        <v>-1.6498740766328699</v>
      </c>
      <c r="K56">
        <v>1705.9935615664899</v>
      </c>
      <c r="L56">
        <v>1603.7536930433</v>
      </c>
      <c r="M56">
        <v>27.601732623702301</v>
      </c>
      <c r="N56">
        <v>0.91578399456488901</v>
      </c>
      <c r="O56">
        <v>23.316029172903502</v>
      </c>
      <c r="P56">
        <v>20.054293798271701</v>
      </c>
      <c r="Q56">
        <v>1.5704902566009E-2</v>
      </c>
    </row>
    <row r="57" spans="1:17" x14ac:dyDescent="0.3">
      <c r="A57" t="s">
        <v>164</v>
      </c>
      <c r="B57" t="s">
        <v>165</v>
      </c>
      <c r="C57" t="s">
        <v>3166</v>
      </c>
      <c r="D57" t="s">
        <v>166</v>
      </c>
      <c r="E57">
        <v>154633.96530501399</v>
      </c>
      <c r="F57">
        <v>4002.95</v>
      </c>
      <c r="G57">
        <v>31.115852039055898</v>
      </c>
      <c r="H57">
        <v>-7.6161617981230503</v>
      </c>
      <c r="I57">
        <v>-10.0595183921491</v>
      </c>
      <c r="J57">
        <v>-1.5136025402817801</v>
      </c>
      <c r="K57">
        <v>4431.8571202277899</v>
      </c>
      <c r="L57">
        <v>4056.00120854856</v>
      </c>
      <c r="M57">
        <v>31.666912676807598</v>
      </c>
      <c r="N57">
        <v>1.32991110206654</v>
      </c>
      <c r="O57">
        <v>25.782235601244</v>
      </c>
      <c r="P57">
        <v>60.567589249899697</v>
      </c>
      <c r="Q57">
        <v>6.8676271156182994E-2</v>
      </c>
    </row>
    <row r="58" spans="1:17" x14ac:dyDescent="0.3">
      <c r="A58" t="s">
        <v>167</v>
      </c>
      <c r="B58" t="s">
        <v>168</v>
      </c>
      <c r="C58" t="s">
        <v>3156</v>
      </c>
      <c r="D58" t="s">
        <v>43</v>
      </c>
      <c r="E58">
        <v>152469.33900770001</v>
      </c>
      <c r="F58">
        <v>708.5</v>
      </c>
      <c r="G58">
        <v>-9.6917247668912694</v>
      </c>
      <c r="H58">
        <v>4.2225287445851603</v>
      </c>
      <c r="I58">
        <v>20.437117447873</v>
      </c>
      <c r="J58">
        <v>-0.79776615238117399</v>
      </c>
      <c r="K58">
        <v>713.75016103738699</v>
      </c>
      <c r="L58">
        <v>664.00432295482005</v>
      </c>
      <c r="M58">
        <v>41.238379603082699</v>
      </c>
      <c r="N58">
        <v>0.68726632880719096</v>
      </c>
      <c r="O58">
        <v>7.4382498235709296</v>
      </c>
      <c r="P58">
        <v>38.541259288228403</v>
      </c>
      <c r="Q58">
        <v>-4.2708502796015999E-2</v>
      </c>
    </row>
    <row r="59" spans="1:17" hidden="1" x14ac:dyDescent="0.3">
      <c r="A59" t="s">
        <v>169</v>
      </c>
      <c r="B59" t="s">
        <v>170</v>
      </c>
      <c r="C59" t="s">
        <v>3171</v>
      </c>
      <c r="D59" t="s">
        <v>62</v>
      </c>
      <c r="E59">
        <v>149519.7505165</v>
      </c>
      <c r="F59">
        <v>1840.15</v>
      </c>
      <c r="G59">
        <v>-23.067406179833601</v>
      </c>
      <c r="H59">
        <v>-1.6325986082045401</v>
      </c>
      <c r="I59">
        <v>-7.1463847471475201</v>
      </c>
      <c r="J59">
        <v>0.35155860346846102</v>
      </c>
      <c r="O59">
        <v>7.0564899600575801</v>
      </c>
      <c r="P59">
        <v>5.03139269406394</v>
      </c>
    </row>
    <row r="60" spans="1:17" x14ac:dyDescent="0.3">
      <c r="A60" t="s">
        <v>171</v>
      </c>
      <c r="B60" t="s">
        <v>172</v>
      </c>
      <c r="C60" t="s">
        <v>3165</v>
      </c>
      <c r="D60" t="s">
        <v>173</v>
      </c>
      <c r="E60">
        <v>149298.986064375</v>
      </c>
      <c r="F60">
        <v>7045.45</v>
      </c>
      <c r="G60">
        <v>40.587872317257201</v>
      </c>
      <c r="H60">
        <v>-6.6979680701812896</v>
      </c>
      <c r="I60">
        <v>-10.2418720428943</v>
      </c>
      <c r="J60">
        <v>-5.6733964225603701</v>
      </c>
      <c r="K60">
        <v>7787.3798255770298</v>
      </c>
      <c r="L60">
        <v>7135.9251705773904</v>
      </c>
      <c r="M60">
        <v>23.209536524356</v>
      </c>
      <c r="N60">
        <v>1.55006475643729</v>
      </c>
      <c r="O60">
        <v>29.870341851833398</v>
      </c>
      <c r="P60">
        <v>67.926731894507199</v>
      </c>
      <c r="Q60">
        <v>0.14652644060467501</v>
      </c>
    </row>
    <row r="61" spans="1:17" x14ac:dyDescent="0.3">
      <c r="A61" t="s">
        <v>174</v>
      </c>
      <c r="B61" t="s">
        <v>175</v>
      </c>
      <c r="C61" t="s">
        <v>3156</v>
      </c>
      <c r="D61" t="s">
        <v>141</v>
      </c>
      <c r="E61">
        <v>148306.5730944</v>
      </c>
      <c r="F61">
        <v>449.4</v>
      </c>
      <c r="G61">
        <v>46.321153014910699</v>
      </c>
      <c r="H61">
        <v>8.9976727067376405</v>
      </c>
      <c r="I61">
        <v>-6.3478790377133896</v>
      </c>
      <c r="J61">
        <v>1.52685360475709</v>
      </c>
      <c r="K61">
        <v>475.79928675050701</v>
      </c>
      <c r="L61">
        <v>450.05666363032799</v>
      </c>
      <c r="M61">
        <v>42.1118070420751</v>
      </c>
      <c r="N61">
        <v>0.81616324133134599</v>
      </c>
      <c r="O61">
        <v>29.0609701824655</v>
      </c>
      <c r="P61">
        <v>72.846153846153797</v>
      </c>
      <c r="Q61">
        <v>0.17952828547118799</v>
      </c>
    </row>
    <row r="62" spans="1:17" x14ac:dyDescent="0.3">
      <c r="A62" t="s">
        <v>176</v>
      </c>
      <c r="B62" t="s">
        <v>177</v>
      </c>
      <c r="C62" t="s">
        <v>3163</v>
      </c>
      <c r="D62" t="s">
        <v>178</v>
      </c>
      <c r="E62">
        <v>145439.191156485</v>
      </c>
      <c r="F62">
        <v>650.45000000000005</v>
      </c>
      <c r="G62">
        <v>9.0785039002741801</v>
      </c>
      <c r="H62">
        <v>-6.9078303910407302</v>
      </c>
      <c r="I62">
        <v>-5.60014215811914</v>
      </c>
      <c r="J62">
        <v>-5.3686891217484503</v>
      </c>
      <c r="K62">
        <v>698.06886345132398</v>
      </c>
      <c r="L62">
        <v>645.11777538761703</v>
      </c>
      <c r="M62">
        <v>31.6436553690591</v>
      </c>
      <c r="N62">
        <v>1.0040833989407301</v>
      </c>
      <c r="O62">
        <v>18.786993619801599</v>
      </c>
      <c r="P62">
        <v>36.0347171389731</v>
      </c>
      <c r="Q62">
        <v>3.0543073564312E-2</v>
      </c>
    </row>
    <row r="63" spans="1:17" x14ac:dyDescent="0.3">
      <c r="A63" t="s">
        <v>179</v>
      </c>
      <c r="B63" t="s">
        <v>180</v>
      </c>
      <c r="C63" t="s">
        <v>3164</v>
      </c>
      <c r="D63" t="s">
        <v>75</v>
      </c>
      <c r="E63">
        <v>139141.84527222</v>
      </c>
      <c r="F63">
        <v>564.9</v>
      </c>
      <c r="G63">
        <v>9.9837472933788707</v>
      </c>
      <c r="H63">
        <v>0.83875066085175298</v>
      </c>
      <c r="I63">
        <v>-13.2627187707164</v>
      </c>
      <c r="J63">
        <v>-1.60981324694992</v>
      </c>
      <c r="K63">
        <v>595.90798305603698</v>
      </c>
      <c r="L63">
        <v>595.42955225273499</v>
      </c>
      <c r="M63">
        <v>39.275851774741597</v>
      </c>
      <c r="N63">
        <v>0.65216846191434796</v>
      </c>
      <c r="O63">
        <v>25.1460435475305</v>
      </c>
      <c r="P63">
        <v>38.252569750367101</v>
      </c>
      <c r="Q63">
        <v>2.5665312779714001E-2</v>
      </c>
    </row>
    <row r="64" spans="1:17" x14ac:dyDescent="0.3">
      <c r="A64" t="s">
        <v>181</v>
      </c>
      <c r="B64" t="s">
        <v>182</v>
      </c>
      <c r="C64" t="s">
        <v>3158</v>
      </c>
      <c r="D64" t="s">
        <v>122</v>
      </c>
      <c r="E64">
        <v>138430.62273563899</v>
      </c>
      <c r="F64">
        <v>5747.15</v>
      </c>
      <c r="G64">
        <v>-1.1472741371839501</v>
      </c>
      <c r="H64">
        <v>-3.2813631603547</v>
      </c>
      <c r="I64">
        <v>1.6460195522216201</v>
      </c>
      <c r="J64">
        <v>-9.1257663419227406E-2</v>
      </c>
      <c r="K64">
        <v>5857.6954573145304</v>
      </c>
      <c r="L64">
        <v>5513.4497327090803</v>
      </c>
      <c r="M64">
        <v>51.284997512356497</v>
      </c>
      <c r="N64">
        <v>0.686594040009888</v>
      </c>
      <c r="O64">
        <v>12.5757984392264</v>
      </c>
      <c r="P64">
        <v>24.370266176152299</v>
      </c>
      <c r="Q64">
        <v>5.1081248953922999E-2</v>
      </c>
    </row>
    <row r="65" spans="1:17" x14ac:dyDescent="0.3">
      <c r="A65" t="s">
        <v>183</v>
      </c>
      <c r="B65" t="s">
        <v>184</v>
      </c>
      <c r="C65" t="s">
        <v>3161</v>
      </c>
      <c r="D65" t="s">
        <v>88</v>
      </c>
      <c r="E65">
        <v>138278.31889642499</v>
      </c>
      <c r="F65">
        <v>432.75</v>
      </c>
      <c r="G65">
        <v>45.542389270125199</v>
      </c>
      <c r="H65">
        <v>3.7736519023913302</v>
      </c>
      <c r="I65">
        <v>-8.8044287042137395</v>
      </c>
      <c r="J65">
        <v>0.55265049830823998</v>
      </c>
      <c r="K65">
        <v>443.15303469917802</v>
      </c>
      <c r="L65">
        <v>411.30656519466299</v>
      </c>
      <c r="M65">
        <v>43.735641829740601</v>
      </c>
      <c r="N65">
        <v>0.88788070575463196</v>
      </c>
      <c r="O65">
        <v>14.3500866551126</v>
      </c>
      <c r="P65">
        <v>75.308892039700197</v>
      </c>
      <c r="Q65">
        <v>7.7049572898191004E-2</v>
      </c>
    </row>
    <row r="66" spans="1:17" x14ac:dyDescent="0.3">
      <c r="A66" t="s">
        <v>185</v>
      </c>
      <c r="B66" t="s">
        <v>186</v>
      </c>
      <c r="C66" t="s">
        <v>3156</v>
      </c>
      <c r="D66" t="s">
        <v>141</v>
      </c>
      <c r="E66">
        <v>135492.54092</v>
      </c>
      <c r="F66">
        <v>514.54999999999995</v>
      </c>
      <c r="G66">
        <v>41.680078370869303</v>
      </c>
      <c r="H66">
        <v>10.0406423922629</v>
      </c>
      <c r="I66">
        <v>-11.918075936633899</v>
      </c>
      <c r="J66">
        <v>1.09853458829961</v>
      </c>
      <c r="K66">
        <v>543.25983637089701</v>
      </c>
      <c r="L66">
        <v>507.27758596919602</v>
      </c>
      <c r="M66">
        <v>40.945132748513899</v>
      </c>
      <c r="N66">
        <v>0.95709918421270301</v>
      </c>
      <c r="O66">
        <v>27.1013506947818</v>
      </c>
      <c r="P66">
        <v>67.115946735953202</v>
      </c>
      <c r="Q66">
        <v>0.19468120653805901</v>
      </c>
    </row>
    <row r="67" spans="1:17" x14ac:dyDescent="0.3">
      <c r="A67" t="s">
        <v>187</v>
      </c>
      <c r="B67" t="s">
        <v>188</v>
      </c>
      <c r="C67" t="s">
        <v>3154</v>
      </c>
      <c r="D67" t="s">
        <v>18</v>
      </c>
      <c r="E67">
        <v>134688.90287496001</v>
      </c>
      <c r="F67">
        <v>310.45</v>
      </c>
      <c r="G67">
        <v>37.411761948256</v>
      </c>
      <c r="H67">
        <v>-1.6339140472009099</v>
      </c>
      <c r="I67">
        <v>-8.1790264492830893</v>
      </c>
      <c r="J67">
        <v>1.50703089529476</v>
      </c>
      <c r="K67">
        <v>328.720319023093</v>
      </c>
      <c r="L67">
        <v>306.40837686991301</v>
      </c>
      <c r="M67">
        <v>40.573765976901399</v>
      </c>
      <c r="N67">
        <v>0.80391519796077304</v>
      </c>
      <c r="O67">
        <v>21.1145111934289</v>
      </c>
      <c r="P67">
        <v>65.993851089426499</v>
      </c>
      <c r="Q67">
        <v>3.5460059487037003E-2</v>
      </c>
    </row>
    <row r="68" spans="1:17" x14ac:dyDescent="0.3">
      <c r="A68" t="s">
        <v>189</v>
      </c>
      <c r="B68" t="s">
        <v>190</v>
      </c>
      <c r="C68" t="s">
        <v>3154</v>
      </c>
      <c r="D68" t="s">
        <v>191</v>
      </c>
      <c r="E68">
        <v>134243.80941113099</v>
      </c>
      <c r="F68">
        <v>204.17</v>
      </c>
      <c r="G68">
        <v>39.621917066606102</v>
      </c>
      <c r="H68">
        <v>-1.9667379991832099</v>
      </c>
      <c r="I68">
        <v>-6.7743867003046603</v>
      </c>
      <c r="J68">
        <v>5.3704923126722601</v>
      </c>
      <c r="K68">
        <v>217.02147573921701</v>
      </c>
      <c r="L68">
        <v>202.94777732019901</v>
      </c>
      <c r="M68">
        <v>43.613360001167003</v>
      </c>
      <c r="N68">
        <v>1.0503850849693801</v>
      </c>
      <c r="O68">
        <v>20.6347651466914</v>
      </c>
      <c r="P68">
        <v>66.126932465419003</v>
      </c>
      <c r="Q68">
        <v>9.4153779891373995E-2</v>
      </c>
    </row>
    <row r="69" spans="1:17" x14ac:dyDescent="0.3">
      <c r="A69" t="s">
        <v>192</v>
      </c>
      <c r="B69" t="s">
        <v>193</v>
      </c>
      <c r="C69" t="s">
        <v>3156</v>
      </c>
      <c r="D69" t="s">
        <v>34</v>
      </c>
      <c r="E69">
        <v>132697.15351313999</v>
      </c>
      <c r="F69">
        <v>256.60000000000002</v>
      </c>
      <c r="G69">
        <v>9.1019260267595197</v>
      </c>
      <c r="H69">
        <v>10.988163217757799</v>
      </c>
      <c r="I69">
        <v>-10.5233728868747</v>
      </c>
      <c r="J69">
        <v>4.4141995400994798</v>
      </c>
      <c r="K69">
        <v>248.71547883189101</v>
      </c>
      <c r="L69">
        <v>246.40185210951901</v>
      </c>
      <c r="M69">
        <v>56.657969191211102</v>
      </c>
      <c r="N69">
        <v>1.1203692804913901</v>
      </c>
      <c r="O69">
        <v>16.796570537802001</v>
      </c>
      <c r="P69">
        <v>33.959801618376403</v>
      </c>
      <c r="Q69">
        <v>0.127775227638285</v>
      </c>
    </row>
    <row r="70" spans="1:17" x14ac:dyDescent="0.3">
      <c r="A70" t="s">
        <v>194</v>
      </c>
      <c r="B70" t="s">
        <v>195</v>
      </c>
      <c r="C70" t="s">
        <v>3162</v>
      </c>
      <c r="D70" t="s">
        <v>196</v>
      </c>
      <c r="E70">
        <v>131144.90125274999</v>
      </c>
      <c r="F70">
        <v>4785.25</v>
      </c>
      <c r="G70">
        <v>10.5876091462763</v>
      </c>
      <c r="H70">
        <v>8.9259709832402301</v>
      </c>
      <c r="I70">
        <v>-4.2508413373535596</v>
      </c>
      <c r="J70">
        <v>-1.42734635329858</v>
      </c>
      <c r="K70">
        <v>4810.1595291742897</v>
      </c>
      <c r="L70">
        <v>4537.1241689836697</v>
      </c>
      <c r="M70">
        <v>44.788751121280796</v>
      </c>
      <c r="N70">
        <v>0.99701313580037099</v>
      </c>
      <c r="O70">
        <v>6.6819915364923297</v>
      </c>
      <c r="P70">
        <v>36.639444904485799</v>
      </c>
      <c r="Q70">
        <v>7.4625068647504997E-2</v>
      </c>
    </row>
    <row r="71" spans="1:17" x14ac:dyDescent="0.3">
      <c r="A71" t="s">
        <v>197</v>
      </c>
      <c r="B71" t="s">
        <v>198</v>
      </c>
      <c r="C71" t="s">
        <v>3160</v>
      </c>
      <c r="D71" t="s">
        <v>51</v>
      </c>
      <c r="E71">
        <v>128617.650411439</v>
      </c>
      <c r="F71">
        <v>1592.6</v>
      </c>
      <c r="G71">
        <v>4.1352150584369296</v>
      </c>
      <c r="H71">
        <v>0.109828411460547</v>
      </c>
      <c r="I71">
        <v>6.73417575092303</v>
      </c>
      <c r="J71">
        <v>1.4805825682183</v>
      </c>
      <c r="K71">
        <v>1573.72374242554</v>
      </c>
      <c r="L71">
        <v>1488.86804490074</v>
      </c>
      <c r="M71">
        <v>60.4901472108033</v>
      </c>
      <c r="N71">
        <v>1.90241581036691</v>
      </c>
      <c r="O71">
        <v>6.8724098957679303</v>
      </c>
      <c r="P71">
        <v>36.756687132368697</v>
      </c>
      <c r="Q71">
        <v>6.5308858191822999E-2</v>
      </c>
    </row>
    <row r="72" spans="1:17" x14ac:dyDescent="0.3">
      <c r="A72" t="s">
        <v>199</v>
      </c>
      <c r="B72" t="s">
        <v>200</v>
      </c>
      <c r="C72" t="s">
        <v>3158</v>
      </c>
      <c r="D72" t="s">
        <v>201</v>
      </c>
      <c r="E72">
        <v>127983.396698935</v>
      </c>
      <c r="F72">
        <v>1251.05</v>
      </c>
      <c r="G72">
        <v>-1.0013050602234099</v>
      </c>
      <c r="H72">
        <v>-1.52503135559076</v>
      </c>
      <c r="I72">
        <v>-15.6259723092253</v>
      </c>
      <c r="J72">
        <v>-1.5263657024083599</v>
      </c>
      <c r="K72">
        <v>1343.4198986234901</v>
      </c>
      <c r="L72">
        <v>1310.5474262492601</v>
      </c>
      <c r="M72">
        <v>31.469748754130698</v>
      </c>
      <c r="N72">
        <v>0.70427440512566597</v>
      </c>
      <c r="O72">
        <v>23.244474641301299</v>
      </c>
      <c r="P72">
        <v>28.405008724212198</v>
      </c>
      <c r="Q72">
        <v>2.0597748301827999E-2</v>
      </c>
    </row>
    <row r="73" spans="1:17" x14ac:dyDescent="0.3">
      <c r="A73" t="s">
        <v>202</v>
      </c>
      <c r="B73" t="s">
        <v>203</v>
      </c>
      <c r="C73" t="s">
        <v>3161</v>
      </c>
      <c r="D73" t="s">
        <v>57</v>
      </c>
      <c r="E73">
        <v>124258.17851974499</v>
      </c>
      <c r="F73">
        <v>712.05</v>
      </c>
      <c r="G73">
        <v>60.895504426524496</v>
      </c>
      <c r="H73">
        <v>8.2981101720489097</v>
      </c>
      <c r="I73">
        <v>19.503519377433399</v>
      </c>
      <c r="J73">
        <v>4.6587756021283102</v>
      </c>
      <c r="K73">
        <v>699.43634182954304</v>
      </c>
      <c r="L73">
        <v>631.64128635583995</v>
      </c>
      <c r="M73">
        <v>62.977124422339401</v>
      </c>
      <c r="N73">
        <v>0.92343712874483297</v>
      </c>
      <c r="O73">
        <v>13.039814619759801</v>
      </c>
      <c r="P73">
        <v>88.1241743725231</v>
      </c>
      <c r="Q73">
        <v>8.6136639361831996E-2</v>
      </c>
    </row>
    <row r="74" spans="1:17" x14ac:dyDescent="0.3">
      <c r="A74" t="s">
        <v>204</v>
      </c>
      <c r="B74" t="s">
        <v>205</v>
      </c>
      <c r="C74" t="s">
        <v>3162</v>
      </c>
      <c r="D74" t="s">
        <v>206</v>
      </c>
      <c r="E74">
        <v>123895.08353973601</v>
      </c>
      <c r="F74">
        <v>176.08</v>
      </c>
      <c r="G74">
        <v>65.442427743674799</v>
      </c>
      <c r="H74">
        <v>-3.8812357777512299</v>
      </c>
      <c r="I74">
        <v>28.485411209287999</v>
      </c>
      <c r="J74">
        <v>0.90590988455992805</v>
      </c>
      <c r="K74">
        <v>193.622431011689</v>
      </c>
      <c r="L74">
        <v>166.27526721145301</v>
      </c>
      <c r="M74">
        <v>26.215262729291201</v>
      </c>
      <c r="N74">
        <v>0.69981696582295805</v>
      </c>
      <c r="O74">
        <v>23.233757383007699</v>
      </c>
      <c r="P74">
        <v>102.85714285714199</v>
      </c>
      <c r="Q74">
        <v>2.1380968002505E-2</v>
      </c>
    </row>
    <row r="75" spans="1:17" x14ac:dyDescent="0.3">
      <c r="A75" t="s">
        <v>207</v>
      </c>
      <c r="B75" t="s">
        <v>208</v>
      </c>
      <c r="C75" t="s">
        <v>3156</v>
      </c>
      <c r="D75" t="s">
        <v>34</v>
      </c>
      <c r="E75">
        <v>120434.552505371</v>
      </c>
      <c r="F75">
        <v>104.79</v>
      </c>
      <c r="G75">
        <v>14.0486073138102</v>
      </c>
      <c r="H75">
        <v>7.9322321299411502</v>
      </c>
      <c r="I75">
        <v>-24.3094076854095</v>
      </c>
      <c r="J75">
        <v>6.8850104366098002</v>
      </c>
      <c r="K75">
        <v>105.95829109759801</v>
      </c>
      <c r="L75">
        <v>108.85431694395101</v>
      </c>
      <c r="M75">
        <v>57.237242090369598</v>
      </c>
      <c r="N75">
        <v>1.7898953895594101</v>
      </c>
      <c r="O75">
        <v>36.367974043324701</v>
      </c>
      <c r="P75">
        <v>38.794701986754902</v>
      </c>
      <c r="Q75">
        <v>0.117564745375405</v>
      </c>
    </row>
    <row r="76" spans="1:17" x14ac:dyDescent="0.3">
      <c r="A76" t="s">
        <v>209</v>
      </c>
      <c r="B76" t="s">
        <v>210</v>
      </c>
      <c r="C76" t="s">
        <v>3162</v>
      </c>
      <c r="D76" t="s">
        <v>96</v>
      </c>
      <c r="E76">
        <v>117160.12557406</v>
      </c>
      <c r="F76">
        <v>2467.9</v>
      </c>
      <c r="G76">
        <v>25.649911026974301</v>
      </c>
      <c r="H76">
        <v>-2.4077338888529098</v>
      </c>
      <c r="I76">
        <v>15.326279566699201</v>
      </c>
      <c r="J76">
        <v>-0.88849938467218503</v>
      </c>
      <c r="K76">
        <v>2620.1174646220802</v>
      </c>
      <c r="L76">
        <v>2369.4039005831</v>
      </c>
      <c r="M76">
        <v>39.3228370759999</v>
      </c>
      <c r="N76">
        <v>0.85442061009776105</v>
      </c>
      <c r="O76">
        <v>19.858989424206801</v>
      </c>
      <c r="P76">
        <v>53.095533498759302</v>
      </c>
      <c r="Q76">
        <v>0.203844116975826</v>
      </c>
    </row>
    <row r="77" spans="1:17" x14ac:dyDescent="0.3">
      <c r="A77" t="s">
        <v>211</v>
      </c>
      <c r="B77" t="s">
        <v>212</v>
      </c>
      <c r="C77" t="s">
        <v>3156</v>
      </c>
      <c r="D77" t="s">
        <v>213</v>
      </c>
      <c r="E77">
        <v>116727.97209330001</v>
      </c>
      <c r="F77">
        <v>10488.3</v>
      </c>
      <c r="G77">
        <v>22.8928601699245</v>
      </c>
      <c r="H77">
        <v>5.0438620205708498</v>
      </c>
      <c r="I77">
        <v>17.332629394277198</v>
      </c>
      <c r="J77">
        <v>2.4248333737088701</v>
      </c>
      <c r="K77">
        <v>10326.546484697599</v>
      </c>
      <c r="L77">
        <v>9295.2023307782001</v>
      </c>
      <c r="M77">
        <v>54.245524810372103</v>
      </c>
      <c r="N77">
        <v>0.61353290465699495</v>
      </c>
      <c r="O77">
        <v>8.2158214391274207</v>
      </c>
      <c r="P77">
        <v>49.511407616481698</v>
      </c>
      <c r="Q77">
        <v>9.5162454878690003E-2</v>
      </c>
    </row>
    <row r="78" spans="1:17" x14ac:dyDescent="0.3">
      <c r="A78" t="s">
        <v>214</v>
      </c>
      <c r="B78" t="s">
        <v>215</v>
      </c>
      <c r="C78" t="s">
        <v>3169</v>
      </c>
      <c r="D78" t="s">
        <v>138</v>
      </c>
      <c r="E78">
        <v>116617.54508544</v>
      </c>
      <c r="F78">
        <v>1170.3</v>
      </c>
      <c r="G78">
        <v>14.324855786825999</v>
      </c>
      <c r="H78">
        <v>7.4829341014276398</v>
      </c>
      <c r="I78">
        <v>-3.0755201208863299</v>
      </c>
      <c r="J78">
        <v>0.78644533239745695</v>
      </c>
      <c r="K78">
        <v>1212.1480144893701</v>
      </c>
      <c r="L78">
        <v>1191.8627171353701</v>
      </c>
      <c r="M78">
        <v>47.519077603322998</v>
      </c>
      <c r="N78">
        <v>1.00378365404422</v>
      </c>
      <c r="O78">
        <v>40.9852174656071</v>
      </c>
      <c r="P78">
        <v>41.682808716707001</v>
      </c>
      <c r="Q78">
        <v>6.9108159967708999E-2</v>
      </c>
    </row>
    <row r="79" spans="1:17" x14ac:dyDescent="0.3">
      <c r="A79" t="s">
        <v>216</v>
      </c>
      <c r="B79" t="s">
        <v>217</v>
      </c>
      <c r="C79" t="s">
        <v>3156</v>
      </c>
      <c r="D79" t="s">
        <v>54</v>
      </c>
      <c r="E79">
        <v>113101.63858521001</v>
      </c>
      <c r="F79">
        <v>3007.95</v>
      </c>
      <c r="G79">
        <v>27.746750098704499</v>
      </c>
      <c r="H79">
        <v>-3.7461899725646699</v>
      </c>
      <c r="I79">
        <v>14.5980206705482</v>
      </c>
      <c r="J79">
        <v>-1.76852051164254</v>
      </c>
      <c r="K79">
        <v>3229.20373393407</v>
      </c>
      <c r="L79">
        <v>2818.0739204146098</v>
      </c>
      <c r="M79">
        <v>27.371071824684101</v>
      </c>
      <c r="N79">
        <v>1.25733626302502</v>
      </c>
      <c r="O79">
        <v>21.4199039212752</v>
      </c>
      <c r="P79">
        <v>56.103067102600001</v>
      </c>
      <c r="Q79">
        <v>8.0248915713346997E-2</v>
      </c>
    </row>
    <row r="80" spans="1:17" hidden="1" x14ac:dyDescent="0.3">
      <c r="A80" t="s">
        <v>218</v>
      </c>
      <c r="B80" t="s">
        <v>219</v>
      </c>
      <c r="C80" t="s">
        <v>3171</v>
      </c>
      <c r="D80" t="s">
        <v>54</v>
      </c>
      <c r="E80">
        <v>112813.075211745</v>
      </c>
      <c r="F80">
        <v>135.46</v>
      </c>
      <c r="G80">
        <v>-42.099805574972002</v>
      </c>
      <c r="H80">
        <v>5.4332169509969903</v>
      </c>
      <c r="I80">
        <v>-26.178784142285899</v>
      </c>
      <c r="J80">
        <v>2.0199687886766799</v>
      </c>
      <c r="M80">
        <v>44.930808220065899</v>
      </c>
      <c r="O80">
        <v>39.1554702495201</v>
      </c>
      <c r="P80">
        <v>5.61359738032123</v>
      </c>
    </row>
    <row r="81" spans="1:17" x14ac:dyDescent="0.3">
      <c r="A81" t="s">
        <v>220</v>
      </c>
      <c r="B81" t="s">
        <v>221</v>
      </c>
      <c r="C81" t="s">
        <v>3161</v>
      </c>
      <c r="D81" t="s">
        <v>222</v>
      </c>
      <c r="E81">
        <v>112470.08735725</v>
      </c>
      <c r="F81">
        <v>936.25</v>
      </c>
      <c r="G81">
        <v>-0.67279611764401104</v>
      </c>
      <c r="H81">
        <v>7.0301770624044897</v>
      </c>
      <c r="I81">
        <v>-16.4415213723601</v>
      </c>
      <c r="J81">
        <v>-1.24537098385782</v>
      </c>
      <c r="K81">
        <v>1000.3344748492</v>
      </c>
      <c r="L81">
        <v>1034.49351061005</v>
      </c>
      <c r="M81">
        <v>40.8867056216856</v>
      </c>
      <c r="N81">
        <v>1.10506488959375</v>
      </c>
      <c r="O81">
        <v>43.978638184245597</v>
      </c>
      <c r="P81">
        <v>30.0347222222222</v>
      </c>
      <c r="Q81">
        <v>-4.210339203414E-2</v>
      </c>
    </row>
    <row r="82" spans="1:17" x14ac:dyDescent="0.3">
      <c r="A82" t="s">
        <v>223</v>
      </c>
      <c r="B82" t="s">
        <v>224</v>
      </c>
      <c r="C82" t="s">
        <v>3165</v>
      </c>
      <c r="D82" t="s">
        <v>173</v>
      </c>
      <c r="E82">
        <v>109477.95973274999</v>
      </c>
      <c r="F82">
        <v>716.25</v>
      </c>
      <c r="G82">
        <v>62.984722180037799</v>
      </c>
      <c r="H82">
        <v>-0.20596907363769701</v>
      </c>
      <c r="I82">
        <v>14.8018301456227</v>
      </c>
      <c r="J82">
        <v>1.5026329640816101</v>
      </c>
      <c r="K82">
        <v>741.21243279269004</v>
      </c>
      <c r="L82">
        <v>646.49648965591405</v>
      </c>
      <c r="M82">
        <v>40.2997327008704</v>
      </c>
      <c r="N82">
        <v>0.812758099990042</v>
      </c>
      <c r="O82">
        <v>22.122164048865599</v>
      </c>
      <c r="P82">
        <v>89.034045922406904</v>
      </c>
      <c r="Q82">
        <v>0.186554676379284</v>
      </c>
    </row>
    <row r="83" spans="1:17" x14ac:dyDescent="0.3">
      <c r="A83" t="s">
        <v>225</v>
      </c>
      <c r="B83" t="s">
        <v>226</v>
      </c>
      <c r="C83" t="s">
        <v>3160</v>
      </c>
      <c r="D83" t="s">
        <v>51</v>
      </c>
      <c r="E83">
        <v>108297.46411840001</v>
      </c>
      <c r="F83">
        <v>3199.85</v>
      </c>
      <c r="G83">
        <v>33.578975430686299</v>
      </c>
      <c r="H83">
        <v>-3.3001699504739799</v>
      </c>
      <c r="I83">
        <v>15.3875570146408</v>
      </c>
      <c r="J83">
        <v>-0.51842364066308799</v>
      </c>
      <c r="K83">
        <v>3316.0369229156399</v>
      </c>
      <c r="L83">
        <v>2958.5272029140301</v>
      </c>
      <c r="M83">
        <v>41.4198904692756</v>
      </c>
      <c r="N83">
        <v>2.14578795613743</v>
      </c>
      <c r="O83">
        <v>12.2146350610184</v>
      </c>
      <c r="P83">
        <v>59.824684081714103</v>
      </c>
      <c r="Q83">
        <v>0.121735575261844</v>
      </c>
    </row>
    <row r="84" spans="1:17" x14ac:dyDescent="0.3">
      <c r="A84" t="s">
        <v>227</v>
      </c>
      <c r="B84" t="s">
        <v>228</v>
      </c>
      <c r="C84" t="s">
        <v>3160</v>
      </c>
      <c r="D84" t="s">
        <v>51</v>
      </c>
      <c r="E84">
        <v>106933.9703284</v>
      </c>
      <c r="F84">
        <v>1283.6500000000001</v>
      </c>
      <c r="G84">
        <v>-6.5073802906910299</v>
      </c>
      <c r="H84">
        <v>0.70674788166795599</v>
      </c>
      <c r="I84">
        <v>-2.3002075118472698</v>
      </c>
      <c r="J84">
        <v>1.02455875392899</v>
      </c>
      <c r="K84">
        <v>1315.54855575798</v>
      </c>
      <c r="L84">
        <v>1267.7223546862599</v>
      </c>
      <c r="M84">
        <v>45.819473839154398</v>
      </c>
      <c r="N84">
        <v>0.93249947838814895</v>
      </c>
      <c r="O84">
        <v>10.738129552447999</v>
      </c>
      <c r="P84">
        <v>19.520484171322099</v>
      </c>
      <c r="Q84">
        <v>1.1936147512111001E-2</v>
      </c>
    </row>
    <row r="85" spans="1:17" x14ac:dyDescent="0.3">
      <c r="A85" t="s">
        <v>229</v>
      </c>
      <c r="B85" t="s">
        <v>230</v>
      </c>
      <c r="C85" t="s">
        <v>3160</v>
      </c>
      <c r="D85" t="s">
        <v>231</v>
      </c>
      <c r="E85">
        <v>106708.34534597999</v>
      </c>
      <c r="F85">
        <v>7421.4</v>
      </c>
      <c r="G85">
        <v>21.009106217800799</v>
      </c>
      <c r="H85">
        <v>12.405824477997699</v>
      </c>
      <c r="I85">
        <v>18.6617301255095</v>
      </c>
      <c r="J85">
        <v>6.3689075867271496</v>
      </c>
      <c r="K85">
        <v>6960.9786140789101</v>
      </c>
      <c r="L85">
        <v>6439.5189456153803</v>
      </c>
      <c r="M85">
        <v>82.972290989116104</v>
      </c>
      <c r="N85">
        <v>1.31719851339298</v>
      </c>
      <c r="O85">
        <v>1.6654539574743199</v>
      </c>
      <c r="P85">
        <v>45.876617952019103</v>
      </c>
      <c r="Q85">
        <v>4.8226111586034001E-2</v>
      </c>
    </row>
    <row r="86" spans="1:17" x14ac:dyDescent="0.3">
      <c r="A86" t="s">
        <v>232</v>
      </c>
      <c r="B86" t="s">
        <v>233</v>
      </c>
      <c r="C86" t="s">
        <v>3160</v>
      </c>
      <c r="D86" t="s">
        <v>51</v>
      </c>
      <c r="E86">
        <v>106551.30850109999</v>
      </c>
      <c r="F86">
        <v>2659.5</v>
      </c>
      <c r="G86">
        <v>20.0590285900673</v>
      </c>
      <c r="H86">
        <v>11.5328845003353</v>
      </c>
      <c r="I86">
        <v>13.5687506735037</v>
      </c>
      <c r="J86">
        <v>0.899830522350202</v>
      </c>
      <c r="K86">
        <v>2557.6512305103602</v>
      </c>
      <c r="L86">
        <v>2283.2424480873601</v>
      </c>
      <c r="M86">
        <v>50.464956033932999</v>
      </c>
      <c r="N86">
        <v>0.85184515455018694</v>
      </c>
      <c r="O86">
        <v>8.0654258319232799</v>
      </c>
      <c r="P86">
        <v>47.980191408858197</v>
      </c>
    </row>
    <row r="87" spans="1:17" x14ac:dyDescent="0.3">
      <c r="A87" t="s">
        <v>234</v>
      </c>
      <c r="B87" t="s">
        <v>235</v>
      </c>
      <c r="C87" t="s">
        <v>3156</v>
      </c>
      <c r="D87" t="s">
        <v>54</v>
      </c>
      <c r="E87">
        <v>105954.56139135</v>
      </c>
      <c r="F87">
        <v>1260.7</v>
      </c>
      <c r="G87">
        <v>-13.9137852881251</v>
      </c>
      <c r="H87">
        <v>-9.6178996568672002</v>
      </c>
      <c r="I87">
        <v>-8.5328842637186799</v>
      </c>
      <c r="J87">
        <v>0.35492026400577897</v>
      </c>
      <c r="K87">
        <v>1413.2411533145901</v>
      </c>
      <c r="L87">
        <v>1338.6139633038399</v>
      </c>
      <c r="M87">
        <v>30.121525402751701</v>
      </c>
      <c r="N87">
        <v>1.39651405855195</v>
      </c>
      <c r="O87">
        <v>31.038312048861702</v>
      </c>
      <c r="P87">
        <v>24.6736550632911</v>
      </c>
      <c r="Q87">
        <v>8.2441069165665001E-2</v>
      </c>
    </row>
    <row r="88" spans="1:17" x14ac:dyDescent="0.3">
      <c r="A88" t="s">
        <v>236</v>
      </c>
      <c r="B88" t="s">
        <v>237</v>
      </c>
      <c r="C88" t="s">
        <v>3158</v>
      </c>
      <c r="D88" t="s">
        <v>238</v>
      </c>
      <c r="E88">
        <v>105367.681319845</v>
      </c>
      <c r="F88">
        <v>1448.65</v>
      </c>
      <c r="G88">
        <v>7.5525767356977198</v>
      </c>
      <c r="H88">
        <v>-0.30083908332531301</v>
      </c>
      <c r="I88">
        <v>8.7585004829288398</v>
      </c>
      <c r="J88">
        <v>-0.66410678096618203</v>
      </c>
      <c r="K88">
        <v>1480.18408485483</v>
      </c>
      <c r="L88">
        <v>1327.48277211647</v>
      </c>
      <c r="M88">
        <v>41.732109710230297</v>
      </c>
      <c r="N88">
        <v>0.71389256319346694</v>
      </c>
      <c r="O88">
        <v>13.7265730162565</v>
      </c>
      <c r="P88">
        <v>41.476634601298798</v>
      </c>
      <c r="Q88">
        <v>4.5011289758578002E-2</v>
      </c>
    </row>
    <row r="89" spans="1:17" x14ac:dyDescent="0.3">
      <c r="A89" t="s">
        <v>239</v>
      </c>
      <c r="B89" t="s">
        <v>240</v>
      </c>
      <c r="C89" t="s">
        <v>3160</v>
      </c>
      <c r="D89" t="s">
        <v>231</v>
      </c>
      <c r="E89">
        <v>104917.351820025</v>
      </c>
      <c r="F89">
        <v>1079.25</v>
      </c>
      <c r="G89">
        <v>58.541118395514999</v>
      </c>
      <c r="H89">
        <v>20.9432784227855</v>
      </c>
      <c r="I89">
        <v>25.942626959152399</v>
      </c>
      <c r="J89">
        <v>6.59965271131811</v>
      </c>
      <c r="K89">
        <v>965.81835012420902</v>
      </c>
      <c r="L89">
        <v>861.95124029357203</v>
      </c>
      <c r="M89">
        <v>80.723453487118206</v>
      </c>
      <c r="N89">
        <v>0.89607991001293097</v>
      </c>
      <c r="O89">
        <v>3.59045633541812</v>
      </c>
      <c r="P89">
        <v>84.818905728230106</v>
      </c>
      <c r="Q89">
        <v>0.13843426170270201</v>
      </c>
    </row>
    <row r="90" spans="1:17" x14ac:dyDescent="0.3">
      <c r="A90" t="s">
        <v>241</v>
      </c>
      <c r="B90" t="s">
        <v>242</v>
      </c>
      <c r="C90" t="s">
        <v>3168</v>
      </c>
      <c r="D90" t="s">
        <v>243</v>
      </c>
      <c r="E90">
        <v>104323.34791683</v>
      </c>
      <c r="F90">
        <v>732.9</v>
      </c>
      <c r="G90">
        <v>56.476218688368803</v>
      </c>
      <c r="H90">
        <v>8.1746732918331695</v>
      </c>
      <c r="I90">
        <v>21.7748184258494</v>
      </c>
      <c r="J90">
        <v>0.227418963246108</v>
      </c>
      <c r="K90">
        <v>676.49301478977395</v>
      </c>
      <c r="L90">
        <v>604.70008406393504</v>
      </c>
      <c r="M90">
        <v>73.345996190595201</v>
      </c>
      <c r="N90">
        <v>1.53617441350045</v>
      </c>
      <c r="O90">
        <v>1.3576204120616799</v>
      </c>
      <c r="P90">
        <v>83.684210526315695</v>
      </c>
      <c r="Q90">
        <v>0.18908290640471001</v>
      </c>
    </row>
    <row r="91" spans="1:17" x14ac:dyDescent="0.3">
      <c r="A91" t="s">
        <v>244</v>
      </c>
      <c r="B91" t="s">
        <v>245</v>
      </c>
      <c r="C91" t="s">
        <v>3167</v>
      </c>
      <c r="D91" t="s">
        <v>246</v>
      </c>
      <c r="E91">
        <v>104113.07872458</v>
      </c>
      <c r="F91">
        <v>1660.65</v>
      </c>
      <c r="G91">
        <v>8.4377041817541691</v>
      </c>
      <c r="H91">
        <v>-9.6441182591236405</v>
      </c>
      <c r="I91">
        <v>-10.0792603289224</v>
      </c>
      <c r="J91">
        <v>1.58461632700832</v>
      </c>
      <c r="K91">
        <v>1814.15507916661</v>
      </c>
      <c r="L91">
        <v>1728.9467810435699</v>
      </c>
      <c r="M91">
        <v>34.918273198368098</v>
      </c>
      <c r="N91">
        <v>0.95776999104589799</v>
      </c>
      <c r="O91">
        <v>26.8178123024116</v>
      </c>
      <c r="P91">
        <v>33.492765273311903</v>
      </c>
      <c r="Q91">
        <v>-1.9219450421989999E-3</v>
      </c>
    </row>
    <row r="92" spans="1:17" x14ac:dyDescent="0.3">
      <c r="A92" t="s">
        <v>247</v>
      </c>
      <c r="B92" t="s">
        <v>248</v>
      </c>
      <c r="C92" t="s">
        <v>3162</v>
      </c>
      <c r="D92" t="s">
        <v>206</v>
      </c>
      <c r="E92">
        <v>103579.8940616</v>
      </c>
      <c r="F92">
        <v>35119.4</v>
      </c>
      <c r="G92">
        <v>54.555651949586199</v>
      </c>
      <c r="H92">
        <v>-0.17404052044705901</v>
      </c>
      <c r="I92">
        <v>8.6034644676972807</v>
      </c>
      <c r="J92">
        <v>0.48440003002082399</v>
      </c>
      <c r="K92">
        <v>35666.545937590599</v>
      </c>
      <c r="L92">
        <v>31698.1183175802</v>
      </c>
      <c r="M92">
        <v>36.5366374152389</v>
      </c>
      <c r="N92">
        <v>0.62171694517277099</v>
      </c>
      <c r="O92">
        <v>11.302584896097301</v>
      </c>
      <c r="P92">
        <v>81.822606030483698</v>
      </c>
      <c r="Q92">
        <v>0.105168009063004</v>
      </c>
    </row>
    <row r="93" spans="1:17" x14ac:dyDescent="0.3">
      <c r="A93" t="s">
        <v>249</v>
      </c>
      <c r="B93" t="s">
        <v>250</v>
      </c>
      <c r="C93" t="s">
        <v>3156</v>
      </c>
      <c r="D93" t="s">
        <v>43</v>
      </c>
      <c r="E93">
        <v>102627.942052985</v>
      </c>
      <c r="F93">
        <v>710.35</v>
      </c>
      <c r="G93">
        <v>9.6799680375192008</v>
      </c>
      <c r="H93">
        <v>0.218401298483929</v>
      </c>
      <c r="I93">
        <v>12.7378747808465</v>
      </c>
      <c r="J93">
        <v>-4.1203801334550301</v>
      </c>
      <c r="K93">
        <v>738.06362163569497</v>
      </c>
      <c r="L93">
        <v>662.91859345268597</v>
      </c>
      <c r="M93">
        <v>30.3840376175012</v>
      </c>
      <c r="N93">
        <v>0.73309832208046799</v>
      </c>
      <c r="O93">
        <v>12.170057014147901</v>
      </c>
      <c r="P93">
        <v>53.274355378142197</v>
      </c>
      <c r="Q93">
        <v>-2.4004300330654999E-2</v>
      </c>
    </row>
    <row r="94" spans="1:17" x14ac:dyDescent="0.3">
      <c r="A94" t="s">
        <v>251</v>
      </c>
      <c r="B94" t="s">
        <v>252</v>
      </c>
      <c r="C94" t="s">
        <v>3165</v>
      </c>
      <c r="D94" t="s">
        <v>253</v>
      </c>
      <c r="E94">
        <v>101326.302</v>
      </c>
      <c r="F94">
        <v>3655.35</v>
      </c>
      <c r="G94">
        <v>82.647384981566603</v>
      </c>
      <c r="H94">
        <v>2.25723063289723</v>
      </c>
      <c r="I94">
        <v>-2.15594138189552</v>
      </c>
      <c r="J94">
        <v>1.5079590584512901</v>
      </c>
      <c r="K94">
        <v>3638.0000163254499</v>
      </c>
      <c r="L94">
        <v>3330.15152839964</v>
      </c>
      <c r="M94">
        <v>63.939479235974702</v>
      </c>
      <c r="N94">
        <v>1.2268937315766699</v>
      </c>
      <c r="O94">
        <v>14.1313417319818</v>
      </c>
      <c r="P94">
        <v>116.037234042553</v>
      </c>
      <c r="Q94">
        <v>0.221037240333535</v>
      </c>
    </row>
    <row r="95" spans="1:17" x14ac:dyDescent="0.3">
      <c r="A95" t="s">
        <v>254</v>
      </c>
      <c r="B95" t="s">
        <v>255</v>
      </c>
      <c r="C95" t="s">
        <v>3165</v>
      </c>
      <c r="D95" t="s">
        <v>246</v>
      </c>
      <c r="E95">
        <v>101151.1658837</v>
      </c>
      <c r="F95">
        <v>6725.8</v>
      </c>
      <c r="G95">
        <v>6.9513410996361102</v>
      </c>
      <c r="H95">
        <v>-0.32818685853950402</v>
      </c>
      <c r="I95">
        <v>5.3059941827993402</v>
      </c>
      <c r="J95">
        <v>5.1137419489898202</v>
      </c>
      <c r="K95">
        <v>6779.1911379716203</v>
      </c>
      <c r="L95">
        <v>6212.8265864818404</v>
      </c>
      <c r="M95">
        <v>52.396801239420903</v>
      </c>
      <c r="N95">
        <v>0.71594166978762697</v>
      </c>
      <c r="O95">
        <v>13.072050908442099</v>
      </c>
      <c r="P95">
        <v>76.948171533806899</v>
      </c>
      <c r="Q95">
        <v>0.132055990920046</v>
      </c>
    </row>
    <row r="96" spans="1:17" x14ac:dyDescent="0.3">
      <c r="A96" t="s">
        <v>256</v>
      </c>
      <c r="B96" t="s">
        <v>257</v>
      </c>
      <c r="C96" t="s">
        <v>3156</v>
      </c>
      <c r="D96" t="s">
        <v>34</v>
      </c>
      <c r="E96">
        <v>100390.71149161601</v>
      </c>
      <c r="F96">
        <v>53.11</v>
      </c>
      <c r="G96">
        <v>9.2623442249135497</v>
      </c>
      <c r="H96">
        <v>7.3988678014477598</v>
      </c>
      <c r="I96">
        <v>-24.5060377509276</v>
      </c>
      <c r="J96">
        <v>0.38793212662827598</v>
      </c>
      <c r="K96">
        <v>56.041396615368001</v>
      </c>
      <c r="L96">
        <v>56.908151122551899</v>
      </c>
      <c r="M96">
        <v>44.928597775296197</v>
      </c>
      <c r="N96">
        <v>0.93287630216761297</v>
      </c>
      <c r="O96">
        <v>57.691583505931</v>
      </c>
      <c r="P96">
        <v>36.354300385109099</v>
      </c>
      <c r="Q96">
        <v>9.5990726035629997E-2</v>
      </c>
    </row>
    <row r="97" spans="1:17" x14ac:dyDescent="0.3">
      <c r="A97" t="s">
        <v>258</v>
      </c>
      <c r="B97" t="s">
        <v>259</v>
      </c>
      <c r="C97" t="s">
        <v>3155</v>
      </c>
      <c r="D97" t="s">
        <v>260</v>
      </c>
      <c r="E97">
        <v>99973.324053470002</v>
      </c>
      <c r="F97">
        <v>11518.15</v>
      </c>
      <c r="G97">
        <v>158.093525567467</v>
      </c>
      <c r="H97">
        <v>7.4948479650238804</v>
      </c>
      <c r="I97">
        <v>42.431125229142403</v>
      </c>
      <c r="J97">
        <v>5.6360437576443099</v>
      </c>
      <c r="K97">
        <v>11134.851136089101</v>
      </c>
      <c r="L97">
        <v>9354.56736873318</v>
      </c>
      <c r="M97">
        <v>61.805216798331301</v>
      </c>
      <c r="N97">
        <v>0.45384093602380499</v>
      </c>
      <c r="O97">
        <v>9.5575244288362295</v>
      </c>
      <c r="P97">
        <v>193.082697201017</v>
      </c>
      <c r="Q97">
        <v>0.109165368420236</v>
      </c>
    </row>
    <row r="98" spans="1:17" x14ac:dyDescent="0.3">
      <c r="A98" t="s">
        <v>261</v>
      </c>
      <c r="B98" t="s">
        <v>262</v>
      </c>
      <c r="C98" t="s">
        <v>3168</v>
      </c>
      <c r="D98" t="s">
        <v>128</v>
      </c>
      <c r="E98">
        <v>98974.254331060001</v>
      </c>
      <c r="F98">
        <v>7654.6</v>
      </c>
      <c r="G98">
        <v>45.6864863020295</v>
      </c>
      <c r="H98">
        <v>2.0599860800752601</v>
      </c>
      <c r="I98">
        <v>19.2998496973815</v>
      </c>
      <c r="J98">
        <v>6.4815026246985701</v>
      </c>
      <c r="K98">
        <v>7744.0251095866497</v>
      </c>
      <c r="L98">
        <v>6716.1890114448197</v>
      </c>
      <c r="M98">
        <v>44.482771104952</v>
      </c>
      <c r="N98">
        <v>1.10982479962517</v>
      </c>
      <c r="O98">
        <v>10.678546233637199</v>
      </c>
      <c r="P98">
        <v>75.564220183486199</v>
      </c>
      <c r="Q98">
        <v>7.8412578040189997E-3</v>
      </c>
    </row>
    <row r="99" spans="1:17" x14ac:dyDescent="0.3">
      <c r="A99" t="s">
        <v>263</v>
      </c>
      <c r="B99" t="s">
        <v>264</v>
      </c>
      <c r="C99" t="s">
        <v>3158</v>
      </c>
      <c r="D99" t="s">
        <v>265</v>
      </c>
      <c r="E99">
        <v>98248.293474309903</v>
      </c>
      <c r="F99">
        <v>992.95</v>
      </c>
      <c r="G99">
        <v>-14.4846678583281</v>
      </c>
      <c r="H99">
        <v>-7.8966543616059699</v>
      </c>
      <c r="I99">
        <v>-18.1190756426777</v>
      </c>
      <c r="J99">
        <v>-1.34299216404919</v>
      </c>
      <c r="K99">
        <v>1087.3172810548101</v>
      </c>
      <c r="L99">
        <v>1094.40811020348</v>
      </c>
      <c r="M99">
        <v>38.851840331508498</v>
      </c>
      <c r="N99">
        <v>0.83589454777762995</v>
      </c>
      <c r="O99">
        <v>26.231975308237502</v>
      </c>
      <c r="P99">
        <v>12.1351969025032</v>
      </c>
      <c r="Q99">
        <v>-1.2002071458742001E-2</v>
      </c>
    </row>
    <row r="100" spans="1:17" x14ac:dyDescent="0.3">
      <c r="A100" t="s">
        <v>266</v>
      </c>
      <c r="B100" t="s">
        <v>267</v>
      </c>
      <c r="C100" t="s">
        <v>3160</v>
      </c>
      <c r="D100" t="s">
        <v>51</v>
      </c>
      <c r="E100">
        <v>97639.915219650007</v>
      </c>
      <c r="F100">
        <v>970.35</v>
      </c>
      <c r="G100">
        <v>30.153832533560401</v>
      </c>
      <c r="H100">
        <v>-3.34115703547881</v>
      </c>
      <c r="I100">
        <v>-11.781123767656601</v>
      </c>
      <c r="J100">
        <v>-3.1675639290061399</v>
      </c>
      <c r="K100">
        <v>1046.56006261681</v>
      </c>
      <c r="L100">
        <v>997.954697060802</v>
      </c>
      <c r="M100">
        <v>29.778975873194</v>
      </c>
      <c r="N100">
        <v>0.41587569041505001</v>
      </c>
      <c r="O100">
        <v>36.4765290874426</v>
      </c>
      <c r="P100">
        <v>62.2523200401304</v>
      </c>
      <c r="Q100">
        <v>8.6297905949052997E-2</v>
      </c>
    </row>
    <row r="101" spans="1:17" x14ac:dyDescent="0.3">
      <c r="A101" t="s">
        <v>268</v>
      </c>
      <c r="B101" t="s">
        <v>269</v>
      </c>
      <c r="C101" t="s">
        <v>3160</v>
      </c>
      <c r="D101" t="s">
        <v>51</v>
      </c>
      <c r="E101">
        <v>96010.783073660001</v>
      </c>
      <c r="F101">
        <v>2104.6</v>
      </c>
      <c r="G101">
        <v>49.579130929032502</v>
      </c>
      <c r="H101">
        <v>0.98234487266691095</v>
      </c>
      <c r="I101">
        <v>21.947307138995001</v>
      </c>
      <c r="J101">
        <v>-2.8935450786097201</v>
      </c>
      <c r="K101">
        <v>2148.6817291468101</v>
      </c>
      <c r="L101">
        <v>1838.4475833440499</v>
      </c>
      <c r="M101">
        <v>32.807675688811301</v>
      </c>
      <c r="N101">
        <v>1.01511186786221</v>
      </c>
      <c r="O101">
        <v>9.8546042003231094</v>
      </c>
      <c r="P101">
        <v>82.445494343548106</v>
      </c>
      <c r="Q101">
        <v>0.110256901667839</v>
      </c>
    </row>
    <row r="102" spans="1:17" x14ac:dyDescent="0.3">
      <c r="A102" t="s">
        <v>270</v>
      </c>
      <c r="B102" t="s">
        <v>271</v>
      </c>
      <c r="C102" t="s">
        <v>3156</v>
      </c>
      <c r="D102" t="s">
        <v>213</v>
      </c>
      <c r="E102">
        <v>95828.067659414999</v>
      </c>
      <c r="F102">
        <v>4484.55</v>
      </c>
      <c r="G102">
        <v>39.118288731408597</v>
      </c>
      <c r="H102">
        <v>13.628340722929799</v>
      </c>
      <c r="I102">
        <v>12.4145509444353</v>
      </c>
      <c r="J102">
        <v>4.7014969202584904</v>
      </c>
      <c r="K102">
        <v>4391.1835753087198</v>
      </c>
      <c r="L102">
        <v>3969.9338636103298</v>
      </c>
      <c r="M102">
        <v>57.522117750425203</v>
      </c>
      <c r="N102">
        <v>0.87496711986478204</v>
      </c>
      <c r="O102">
        <v>8.4612725914528593</v>
      </c>
      <c r="P102">
        <v>64.585741811175296</v>
      </c>
      <c r="Q102">
        <v>6.5967470780949E-2</v>
      </c>
    </row>
    <row r="103" spans="1:17" x14ac:dyDescent="0.3">
      <c r="A103" t="s">
        <v>272</v>
      </c>
      <c r="B103" t="s">
        <v>273</v>
      </c>
      <c r="C103" t="s">
        <v>3162</v>
      </c>
      <c r="D103" t="s">
        <v>96</v>
      </c>
      <c r="E103">
        <v>95368.518473019998</v>
      </c>
      <c r="F103">
        <v>4768.8999999999996</v>
      </c>
      <c r="G103">
        <v>28.0620925802979</v>
      </c>
      <c r="H103">
        <v>-7.96375882816813</v>
      </c>
      <c r="I103">
        <v>-4.9163398944367698</v>
      </c>
      <c r="J103">
        <v>-3.6510012197125898</v>
      </c>
      <c r="K103">
        <v>5286.1080451993903</v>
      </c>
      <c r="L103">
        <v>4996.6542047078901</v>
      </c>
      <c r="M103">
        <v>30.401602696345599</v>
      </c>
      <c r="N103">
        <v>0.94637787438821297</v>
      </c>
      <c r="O103">
        <v>30.978842080983</v>
      </c>
      <c r="P103">
        <v>54.076539101497403</v>
      </c>
      <c r="Q103">
        <v>7.3791474344629002E-2</v>
      </c>
    </row>
    <row r="104" spans="1:17" x14ac:dyDescent="0.3">
      <c r="A104" t="s">
        <v>274</v>
      </c>
      <c r="B104" t="s">
        <v>275</v>
      </c>
      <c r="C104" t="s">
        <v>3156</v>
      </c>
      <c r="D104" t="s">
        <v>43</v>
      </c>
      <c r="E104">
        <v>94547.602444295</v>
      </c>
      <c r="F104">
        <v>1910.15</v>
      </c>
      <c r="G104">
        <v>15.4340726812746</v>
      </c>
      <c r="H104">
        <v>-5.8995046501820099</v>
      </c>
      <c r="I104">
        <v>2.6182955076238401</v>
      </c>
      <c r="J104">
        <v>-0.380091235641842</v>
      </c>
      <c r="K104">
        <v>2015.71422907084</v>
      </c>
      <c r="L104">
        <v>1844.16380922947</v>
      </c>
      <c r="M104">
        <v>38.542492505546001</v>
      </c>
      <c r="N104">
        <v>0.75651197387931801</v>
      </c>
      <c r="O104">
        <v>20.508860560688898</v>
      </c>
      <c r="P104">
        <v>42.975299401197603</v>
      </c>
      <c r="Q104">
        <v>2.6519908903610001E-3</v>
      </c>
    </row>
    <row r="105" spans="1:17" x14ac:dyDescent="0.3">
      <c r="A105" t="s">
        <v>276</v>
      </c>
      <c r="B105" t="s">
        <v>277</v>
      </c>
      <c r="C105" t="s">
        <v>3158</v>
      </c>
      <c r="D105" t="s">
        <v>201</v>
      </c>
      <c r="E105">
        <v>94198.349900150002</v>
      </c>
      <c r="F105">
        <v>531.5</v>
      </c>
      <c r="G105">
        <v>-25.633956542224499</v>
      </c>
      <c r="H105">
        <v>-2.6877607769007001</v>
      </c>
      <c r="I105">
        <v>-12.785275937710599</v>
      </c>
      <c r="J105">
        <v>-1.1309304864546701</v>
      </c>
      <c r="K105">
        <v>580.61559224920404</v>
      </c>
      <c r="L105">
        <v>583.31230893997804</v>
      </c>
      <c r="M105">
        <v>32.776276007187498</v>
      </c>
      <c r="N105">
        <v>0.92414054300509996</v>
      </c>
      <c r="O105">
        <v>26.434619002822199</v>
      </c>
      <c r="P105">
        <v>8.6467702371218298</v>
      </c>
      <c r="Q105">
        <v>-9.1233864045241003E-2</v>
      </c>
    </row>
    <row r="106" spans="1:17" x14ac:dyDescent="0.3">
      <c r="A106" t="s">
        <v>278</v>
      </c>
      <c r="B106" t="s">
        <v>279</v>
      </c>
      <c r="C106" t="s">
        <v>3156</v>
      </c>
      <c r="D106" t="s">
        <v>34</v>
      </c>
      <c r="E106">
        <v>94053.582914939994</v>
      </c>
      <c r="F106">
        <v>103.69</v>
      </c>
      <c r="G106">
        <v>10.465562390395799</v>
      </c>
      <c r="H106">
        <v>5.1714370554737696</v>
      </c>
      <c r="I106">
        <v>-15.3135878001665</v>
      </c>
      <c r="J106">
        <v>1.429048324579</v>
      </c>
      <c r="K106">
        <v>105.156757993117</v>
      </c>
      <c r="L106">
        <v>105.125638128893</v>
      </c>
      <c r="M106">
        <v>52.656365975866798</v>
      </c>
      <c r="N106">
        <v>1.15643125166516</v>
      </c>
      <c r="O106">
        <v>24.3128556273507</v>
      </c>
      <c r="P106">
        <v>36.076115485564202</v>
      </c>
      <c r="Q106">
        <v>0.106407920470161</v>
      </c>
    </row>
    <row r="107" spans="1:17" x14ac:dyDescent="0.3">
      <c r="A107" t="s">
        <v>280</v>
      </c>
      <c r="B107" t="s">
        <v>281</v>
      </c>
      <c r="C107" t="s">
        <v>3163</v>
      </c>
      <c r="D107" t="s">
        <v>114</v>
      </c>
      <c r="E107">
        <v>93898.188887490003</v>
      </c>
      <c r="F107">
        <v>928.05</v>
      </c>
      <c r="G107">
        <v>23.39387358302</v>
      </c>
      <c r="H107">
        <v>-1.6871640432047601</v>
      </c>
      <c r="I107">
        <v>-9.9236978833421698</v>
      </c>
      <c r="J107">
        <v>2.2508841863635198</v>
      </c>
      <c r="K107">
        <v>960.94505345965797</v>
      </c>
      <c r="L107">
        <v>916.26510463826003</v>
      </c>
      <c r="M107">
        <v>46.077897607120903</v>
      </c>
      <c r="N107">
        <v>0.71623132703889902</v>
      </c>
      <c r="O107">
        <v>18.204838101395399</v>
      </c>
      <c r="P107">
        <v>49.300193050193002</v>
      </c>
      <c r="Q107">
        <v>0.10987966386227099</v>
      </c>
    </row>
    <row r="108" spans="1:17" x14ac:dyDescent="0.3">
      <c r="A108" t="s">
        <v>282</v>
      </c>
      <c r="B108" t="s">
        <v>283</v>
      </c>
      <c r="C108" t="s">
        <v>3167</v>
      </c>
      <c r="D108" t="s">
        <v>284</v>
      </c>
      <c r="E108">
        <v>93447.911765450001</v>
      </c>
      <c r="F108">
        <v>15621.1</v>
      </c>
      <c r="G108">
        <v>167.38853822552801</v>
      </c>
      <c r="H108">
        <v>19.657092871000302</v>
      </c>
      <c r="I108">
        <v>77.421125079926696</v>
      </c>
      <c r="J108">
        <v>10.9323850903859</v>
      </c>
      <c r="K108">
        <v>14149.8087861327</v>
      </c>
      <c r="L108">
        <v>11061.666019504401</v>
      </c>
      <c r="M108">
        <v>66.011602124263007</v>
      </c>
      <c r="N108">
        <v>1.70475938462692</v>
      </c>
      <c r="O108">
        <v>2.2283962076934301</v>
      </c>
      <c r="P108">
        <v>200.02496830945299</v>
      </c>
      <c r="Q108">
        <v>0.13119718830989999</v>
      </c>
    </row>
    <row r="109" spans="1:17" x14ac:dyDescent="0.3">
      <c r="A109" t="s">
        <v>285</v>
      </c>
      <c r="B109" t="s">
        <v>286</v>
      </c>
      <c r="C109" t="s">
        <v>3159</v>
      </c>
      <c r="D109" t="s">
        <v>141</v>
      </c>
      <c r="E109">
        <v>93398.4753795</v>
      </c>
      <c r="F109">
        <v>447.95</v>
      </c>
      <c r="G109">
        <v>152.23025342290501</v>
      </c>
      <c r="H109">
        <v>14.3923978169723</v>
      </c>
      <c r="I109">
        <v>57.662382852724299</v>
      </c>
      <c r="J109">
        <v>1.6038128864769201</v>
      </c>
      <c r="K109">
        <v>488.00856470915602</v>
      </c>
      <c r="L109">
        <v>415.19360191535299</v>
      </c>
      <c r="M109">
        <v>43.261304646786698</v>
      </c>
      <c r="N109">
        <v>0.53748836998740201</v>
      </c>
      <c r="O109">
        <v>44.435762919968703</v>
      </c>
      <c r="P109">
        <v>188.441725692208</v>
      </c>
      <c r="Q109">
        <v>0.20317090686317801</v>
      </c>
    </row>
    <row r="110" spans="1:17" x14ac:dyDescent="0.3">
      <c r="A110" t="s">
        <v>287</v>
      </c>
      <c r="B110" t="s">
        <v>288</v>
      </c>
      <c r="C110" t="s">
        <v>3170</v>
      </c>
      <c r="D110" t="s">
        <v>289</v>
      </c>
      <c r="E110">
        <v>91843.786222800001</v>
      </c>
      <c r="F110">
        <v>10149.6</v>
      </c>
      <c r="G110">
        <v>45.139616803136398</v>
      </c>
      <c r="H110">
        <v>-0.259177479234942</v>
      </c>
      <c r="I110">
        <v>8.6026072657777597</v>
      </c>
      <c r="J110">
        <v>-0.92640488510758201</v>
      </c>
      <c r="K110">
        <v>10721.9298376558</v>
      </c>
      <c r="L110">
        <v>9526.6475464298801</v>
      </c>
      <c r="M110">
        <v>39.393011595224401</v>
      </c>
      <c r="N110">
        <v>1.05409007975455</v>
      </c>
      <c r="O110">
        <v>31.019941672578199</v>
      </c>
      <c r="P110">
        <v>71.754930745344197</v>
      </c>
      <c r="Q110">
        <v>0.15804677406773501</v>
      </c>
    </row>
    <row r="111" spans="1:17" hidden="1" x14ac:dyDescent="0.3">
      <c r="A111" t="s">
        <v>290</v>
      </c>
      <c r="B111" t="s">
        <v>291</v>
      </c>
      <c r="C111" t="s">
        <v>3171</v>
      </c>
      <c r="D111" t="s">
        <v>292</v>
      </c>
      <c r="E111">
        <v>90025.936070630007</v>
      </c>
      <c r="F111">
        <v>3133.7</v>
      </c>
      <c r="G111">
        <v>9.7850110378619508</v>
      </c>
      <c r="H111">
        <v>36.470235079021201</v>
      </c>
      <c r="I111">
        <v>25.706032470547999</v>
      </c>
      <c r="J111">
        <v>18.710667412638301</v>
      </c>
      <c r="O111">
        <v>19.4434693812426</v>
      </c>
      <c r="P111">
        <v>36.247826086956501</v>
      </c>
    </row>
    <row r="112" spans="1:17" x14ac:dyDescent="0.3">
      <c r="A112" t="s">
        <v>293</v>
      </c>
      <c r="B112" t="s">
        <v>294</v>
      </c>
      <c r="C112" t="s">
        <v>3156</v>
      </c>
      <c r="D112" t="s">
        <v>34</v>
      </c>
      <c r="E112">
        <v>89710.133093463999</v>
      </c>
      <c r="F112">
        <v>117.52</v>
      </c>
      <c r="G112">
        <v>-11.142422217588701</v>
      </c>
      <c r="H112">
        <v>9.2372076018082208</v>
      </c>
      <c r="I112">
        <v>-26.721277780962801</v>
      </c>
      <c r="J112">
        <v>2.3967148693093101</v>
      </c>
      <c r="K112">
        <v>118.792082786173</v>
      </c>
      <c r="L112">
        <v>125.15232333741299</v>
      </c>
      <c r="M112">
        <v>54.553961005556701</v>
      </c>
      <c r="N112">
        <v>0.78770357025722304</v>
      </c>
      <c r="O112">
        <v>46.783526208304899</v>
      </c>
      <c r="P112">
        <v>14.430379746835399</v>
      </c>
      <c r="Q112">
        <v>0.10083879307098099</v>
      </c>
    </row>
    <row r="113" spans="1:17" x14ac:dyDescent="0.3">
      <c r="A113" t="s">
        <v>295</v>
      </c>
      <c r="B113" t="s">
        <v>296</v>
      </c>
      <c r="C113" t="s">
        <v>3156</v>
      </c>
      <c r="D113" t="s">
        <v>297</v>
      </c>
      <c r="E113">
        <v>88535.27950895</v>
      </c>
      <c r="F113">
        <v>82.34</v>
      </c>
      <c r="G113">
        <v>5.57469832931905</v>
      </c>
      <c r="H113">
        <v>8.8002596458588904</v>
      </c>
      <c r="I113">
        <v>-12.3083878718897</v>
      </c>
      <c r="J113">
        <v>1.0807623478167101</v>
      </c>
      <c r="K113">
        <v>85.5465141576029</v>
      </c>
      <c r="L113">
        <v>84.148675299409703</v>
      </c>
      <c r="M113">
        <v>45.954559993041798</v>
      </c>
      <c r="N113">
        <v>0.91786208459005703</v>
      </c>
      <c r="O113">
        <v>31.042020888996799</v>
      </c>
      <c r="P113">
        <v>38.386554621848703</v>
      </c>
      <c r="Q113">
        <v>4.7559442025418001E-2</v>
      </c>
    </row>
    <row r="114" spans="1:17" x14ac:dyDescent="0.3">
      <c r="A114" t="s">
        <v>298</v>
      </c>
      <c r="B114" t="s">
        <v>299</v>
      </c>
      <c r="C114" t="s">
        <v>3164</v>
      </c>
      <c r="D114" t="s">
        <v>75</v>
      </c>
      <c r="E114">
        <v>88516.899068400002</v>
      </c>
      <c r="F114">
        <v>24533</v>
      </c>
      <c r="G114">
        <v>-30.8106577637101</v>
      </c>
      <c r="H114">
        <v>1.4166685895861599</v>
      </c>
      <c r="I114">
        <v>-12.669480371721001</v>
      </c>
      <c r="J114">
        <v>-1.26155098618282</v>
      </c>
      <c r="K114">
        <v>25216.896606280799</v>
      </c>
      <c r="L114">
        <v>25765.250371335998</v>
      </c>
      <c r="M114">
        <v>38.016182481028203</v>
      </c>
      <c r="N114">
        <v>0.49213060686698401</v>
      </c>
      <c r="O114">
        <v>25.291444177230598</v>
      </c>
      <c r="P114">
        <v>3.5147679324894598</v>
      </c>
      <c r="Q114">
        <v>-7.0879283055064995E-2</v>
      </c>
    </row>
    <row r="115" spans="1:17" x14ac:dyDescent="0.3">
      <c r="A115" t="s">
        <v>300</v>
      </c>
      <c r="B115" t="s">
        <v>301</v>
      </c>
      <c r="C115" t="s">
        <v>3155</v>
      </c>
      <c r="D115" t="s">
        <v>260</v>
      </c>
      <c r="E115">
        <v>86871.967558210003</v>
      </c>
      <c r="F115">
        <v>5668.7</v>
      </c>
      <c r="G115">
        <v>56.093918704268297</v>
      </c>
      <c r="H115">
        <v>12.627422639377301</v>
      </c>
      <c r="I115">
        <v>59.051124961145703</v>
      </c>
      <c r="J115">
        <v>6.8906257293218696</v>
      </c>
      <c r="K115">
        <v>5349.3431343795501</v>
      </c>
      <c r="L115">
        <v>4529.11022410637</v>
      </c>
      <c r="M115">
        <v>58.930655859896497</v>
      </c>
      <c r="N115">
        <v>0.91037115836590599</v>
      </c>
      <c r="O115">
        <v>2.8454495739764099</v>
      </c>
      <c r="P115">
        <v>84.561037946246898</v>
      </c>
      <c r="Q115">
        <v>0.13268086349038599</v>
      </c>
    </row>
    <row r="116" spans="1:17" x14ac:dyDescent="0.3">
      <c r="A116" t="s">
        <v>302</v>
      </c>
      <c r="B116" t="s">
        <v>303</v>
      </c>
      <c r="C116" t="s">
        <v>3157</v>
      </c>
      <c r="D116" t="s">
        <v>304</v>
      </c>
      <c r="E116">
        <v>86047.878637279995</v>
      </c>
      <c r="F116">
        <v>326.2</v>
      </c>
      <c r="G116">
        <v>52.893344163454501</v>
      </c>
      <c r="H116">
        <v>-2.4194793915444999</v>
      </c>
      <c r="I116">
        <v>-11.5665928549687</v>
      </c>
      <c r="J116">
        <v>-0.50761704686528097</v>
      </c>
      <c r="K116">
        <v>373.95202397743901</v>
      </c>
      <c r="L116">
        <v>343.791610161444</v>
      </c>
      <c r="M116">
        <v>22.834408704427901</v>
      </c>
      <c r="N116">
        <v>0.68238279212448205</v>
      </c>
      <c r="O116">
        <v>41.125076640098101</v>
      </c>
      <c r="P116">
        <v>84.763523081279999</v>
      </c>
      <c r="Q116">
        <v>3.5371894114580001E-3</v>
      </c>
    </row>
    <row r="117" spans="1:17" x14ac:dyDescent="0.3">
      <c r="A117" t="s">
        <v>305</v>
      </c>
      <c r="B117" t="s">
        <v>306</v>
      </c>
      <c r="C117" t="s">
        <v>3165</v>
      </c>
      <c r="D117" t="s">
        <v>292</v>
      </c>
      <c r="E117">
        <v>85291.685599999997</v>
      </c>
      <c r="F117">
        <v>62.5</v>
      </c>
      <c r="G117">
        <v>42.327288899181198</v>
      </c>
      <c r="H117">
        <v>1.26178783693306</v>
      </c>
      <c r="I117">
        <v>48.169803106926999</v>
      </c>
      <c r="J117">
        <v>-1.2664798343915999</v>
      </c>
      <c r="K117">
        <v>71.436097227942795</v>
      </c>
      <c r="L117">
        <v>58.636576827420797</v>
      </c>
      <c r="M117">
        <v>28.228209959273901</v>
      </c>
      <c r="N117">
        <v>0.85027387626361395</v>
      </c>
      <c r="O117">
        <v>37.664000000000001</v>
      </c>
      <c r="P117">
        <v>84.365781710914405</v>
      </c>
      <c r="Q117">
        <v>0.20085917135423101</v>
      </c>
    </row>
    <row r="118" spans="1:17" x14ac:dyDescent="0.3">
      <c r="A118" t="s">
        <v>307</v>
      </c>
      <c r="B118" t="s">
        <v>308</v>
      </c>
      <c r="C118" t="s">
        <v>3166</v>
      </c>
      <c r="D118" t="s">
        <v>46</v>
      </c>
      <c r="E118">
        <v>84778.017918607904</v>
      </c>
      <c r="F118">
        <v>80.290000000000006</v>
      </c>
      <c r="G118">
        <v>17.5331452929302</v>
      </c>
      <c r="H118">
        <v>-3.0059411922316799</v>
      </c>
      <c r="I118">
        <v>-8.6603692238710597</v>
      </c>
      <c r="J118">
        <v>1.26444548762975</v>
      </c>
      <c r="K118">
        <v>86.643171390262196</v>
      </c>
      <c r="L118">
        <v>85.127775456639895</v>
      </c>
      <c r="M118">
        <v>45.405957481967199</v>
      </c>
      <c r="N118">
        <v>0.72276458050735504</v>
      </c>
      <c r="O118">
        <v>29.219080831984002</v>
      </c>
      <c r="P118">
        <v>44.147217235188499</v>
      </c>
      <c r="Q118">
        <v>9.4705518681187997E-2</v>
      </c>
    </row>
    <row r="119" spans="1:17" x14ac:dyDescent="0.3">
      <c r="A119" t="s">
        <v>309</v>
      </c>
      <c r="B119" t="s">
        <v>310</v>
      </c>
      <c r="C119" t="s">
        <v>3165</v>
      </c>
      <c r="D119" t="s">
        <v>311</v>
      </c>
      <c r="E119">
        <v>83985.732900000003</v>
      </c>
      <c r="F119">
        <v>4164.1000000000004</v>
      </c>
      <c r="G119">
        <v>85.539298063406207</v>
      </c>
      <c r="H119">
        <v>13.3059771792585</v>
      </c>
      <c r="I119">
        <v>75.846106790386997</v>
      </c>
      <c r="J119">
        <v>4.0296115727453596</v>
      </c>
      <c r="K119">
        <v>4253.4523057122697</v>
      </c>
      <c r="L119">
        <v>3629.0943003308298</v>
      </c>
      <c r="M119">
        <v>48.8597190533917</v>
      </c>
      <c r="N119">
        <v>0.75496243784810702</v>
      </c>
      <c r="O119">
        <v>40.726687639585897</v>
      </c>
      <c r="P119">
        <v>131.93160298540701</v>
      </c>
      <c r="Q119">
        <v>0.24130734022200501</v>
      </c>
    </row>
    <row r="120" spans="1:17" x14ac:dyDescent="0.3">
      <c r="A120" t="s">
        <v>312</v>
      </c>
      <c r="B120" t="s">
        <v>313</v>
      </c>
      <c r="C120" t="s">
        <v>3165</v>
      </c>
      <c r="D120" t="s">
        <v>173</v>
      </c>
      <c r="E120">
        <v>83235.242437919995</v>
      </c>
      <c r="F120">
        <v>239.04</v>
      </c>
      <c r="G120">
        <v>65.747358806270498</v>
      </c>
      <c r="H120">
        <v>-0.98559409852901403</v>
      </c>
      <c r="I120">
        <v>-24.782914160596899</v>
      </c>
      <c r="J120">
        <v>1.52622732306924</v>
      </c>
      <c r="K120">
        <v>258.29426600542502</v>
      </c>
      <c r="L120">
        <v>253.45013881211699</v>
      </c>
      <c r="M120">
        <v>47.270698242861698</v>
      </c>
      <c r="N120">
        <v>1.4152385182149601</v>
      </c>
      <c r="O120">
        <v>40.290327978580997</v>
      </c>
      <c r="P120">
        <v>96.014760147601393</v>
      </c>
      <c r="Q120">
        <v>0.14814286493529799</v>
      </c>
    </row>
    <row r="121" spans="1:17" x14ac:dyDescent="0.3">
      <c r="A121" t="s">
        <v>314</v>
      </c>
      <c r="B121" t="s">
        <v>315</v>
      </c>
      <c r="C121" t="s">
        <v>3154</v>
      </c>
      <c r="D121" t="s">
        <v>72</v>
      </c>
      <c r="E121">
        <v>82721.139211304995</v>
      </c>
      <c r="F121">
        <v>508.55</v>
      </c>
      <c r="G121">
        <v>121.40045589354401</v>
      </c>
      <c r="H121">
        <v>-0.86486431529628804</v>
      </c>
      <c r="I121">
        <v>10.7947214592692</v>
      </c>
      <c r="J121">
        <v>11.5058401511832</v>
      </c>
      <c r="K121">
        <v>544.29297230427005</v>
      </c>
      <c r="L121">
        <v>480.87474973509399</v>
      </c>
      <c r="M121">
        <v>52.220208606201403</v>
      </c>
      <c r="N121">
        <v>0.41880342436003198</v>
      </c>
      <c r="O121">
        <v>50.997935306262796</v>
      </c>
      <c r="P121">
        <v>160.172237380627</v>
      </c>
      <c r="Q121">
        <v>0.127685451480546</v>
      </c>
    </row>
    <row r="122" spans="1:17" x14ac:dyDescent="0.3">
      <c r="A122" t="s">
        <v>316</v>
      </c>
      <c r="B122" t="s">
        <v>317</v>
      </c>
      <c r="C122" t="s">
        <v>3161</v>
      </c>
      <c r="D122" t="s">
        <v>108</v>
      </c>
      <c r="E122">
        <v>82720.861619175004</v>
      </c>
      <c r="F122">
        <v>82.35</v>
      </c>
      <c r="G122">
        <v>36.329540517531797</v>
      </c>
      <c r="H122">
        <v>-2.2221885219855202</v>
      </c>
      <c r="I122">
        <v>-24.967711350636499</v>
      </c>
      <c r="J122">
        <v>1.14188305085268</v>
      </c>
      <c r="K122">
        <v>88.454781929046504</v>
      </c>
      <c r="L122">
        <v>88.451895208142005</v>
      </c>
      <c r="M122">
        <v>46.820011384597599</v>
      </c>
      <c r="N122">
        <v>0.95807169654478197</v>
      </c>
      <c r="O122">
        <v>43.776563448694603</v>
      </c>
      <c r="P122">
        <v>63.230921704658002</v>
      </c>
      <c r="Q122">
        <v>0.113790641124159</v>
      </c>
    </row>
    <row r="123" spans="1:17" x14ac:dyDescent="0.3">
      <c r="A123" t="s">
        <v>318</v>
      </c>
      <c r="B123" t="s">
        <v>319</v>
      </c>
      <c r="C123" t="s">
        <v>3156</v>
      </c>
      <c r="D123" t="s">
        <v>24</v>
      </c>
      <c r="E123">
        <v>82093.074172339999</v>
      </c>
      <c r="F123">
        <v>1053.8</v>
      </c>
      <c r="G123">
        <v>-53.422068263647297</v>
      </c>
      <c r="H123">
        <v>-18.7130981778033</v>
      </c>
      <c r="I123">
        <v>-35.222027669411602</v>
      </c>
      <c r="J123">
        <v>-0.16938595066728299</v>
      </c>
      <c r="K123">
        <v>1270.2699549275601</v>
      </c>
      <c r="L123">
        <v>1388.6782304291501</v>
      </c>
      <c r="M123">
        <v>24.714101295663301</v>
      </c>
      <c r="N123">
        <v>2.2503863528819701</v>
      </c>
      <c r="O123">
        <v>60.799013095463998</v>
      </c>
      <c r="P123">
        <v>3.5065317748747602</v>
      </c>
      <c r="Q123">
        <v>-2.4731767697983E-2</v>
      </c>
    </row>
    <row r="124" spans="1:17" x14ac:dyDescent="0.3">
      <c r="A124" t="s">
        <v>320</v>
      </c>
      <c r="B124" t="s">
        <v>321</v>
      </c>
      <c r="C124" t="s">
        <v>3154</v>
      </c>
      <c r="D124" t="s">
        <v>18</v>
      </c>
      <c r="E124">
        <v>81506.241513685003</v>
      </c>
      <c r="F124">
        <v>383.05</v>
      </c>
      <c r="G124">
        <v>67.647965963450503</v>
      </c>
      <c r="H124">
        <v>5.4122109810866901</v>
      </c>
      <c r="I124">
        <v>1.54362689468926</v>
      </c>
      <c r="J124">
        <v>4.6561187144371097</v>
      </c>
      <c r="K124">
        <v>397.25318652239798</v>
      </c>
      <c r="L124">
        <v>354.337460672124</v>
      </c>
      <c r="M124">
        <v>45.279045596357598</v>
      </c>
      <c r="N124">
        <v>0.76498532600368896</v>
      </c>
      <c r="O124">
        <v>19.3447330635687</v>
      </c>
      <c r="P124">
        <v>103.713880517638</v>
      </c>
      <c r="Q124">
        <v>5.4812367221283E-2</v>
      </c>
    </row>
    <row r="125" spans="1:17" x14ac:dyDescent="0.3">
      <c r="A125" t="s">
        <v>322</v>
      </c>
      <c r="B125" t="s">
        <v>323</v>
      </c>
      <c r="C125" t="s">
        <v>3158</v>
      </c>
      <c r="D125" t="s">
        <v>201</v>
      </c>
      <c r="E125">
        <v>81465.244052009904</v>
      </c>
      <c r="F125">
        <v>629.85</v>
      </c>
      <c r="G125">
        <v>-3.1532468775918199</v>
      </c>
      <c r="H125">
        <v>-3.8431636001435598</v>
      </c>
      <c r="I125">
        <v>-2.5341270449972999</v>
      </c>
      <c r="J125">
        <v>-1.16086482069179</v>
      </c>
      <c r="K125">
        <v>660.22482900251305</v>
      </c>
      <c r="L125">
        <v>620.12346839565396</v>
      </c>
      <c r="M125">
        <v>37.863669052787102</v>
      </c>
      <c r="N125">
        <v>1.0940793090452099</v>
      </c>
      <c r="O125">
        <v>14.2891164562991</v>
      </c>
      <c r="P125">
        <v>29.5188155459592</v>
      </c>
      <c r="Q125">
        <v>-1.7354339686485001E-2</v>
      </c>
    </row>
    <row r="126" spans="1:17" x14ac:dyDescent="0.3">
      <c r="A126" t="s">
        <v>324</v>
      </c>
      <c r="B126" t="s">
        <v>325</v>
      </c>
      <c r="C126" t="s">
        <v>3161</v>
      </c>
      <c r="D126" t="s">
        <v>88</v>
      </c>
      <c r="E126">
        <v>81421.28937744</v>
      </c>
      <c r="F126">
        <v>1694.1</v>
      </c>
      <c r="G126">
        <v>100.887925452166</v>
      </c>
      <c r="H126">
        <v>1.54763338514104</v>
      </c>
      <c r="I126">
        <v>19.014050052847299</v>
      </c>
      <c r="J126">
        <v>-3.0828513661946899</v>
      </c>
      <c r="K126">
        <v>1815.23104255611</v>
      </c>
      <c r="L126">
        <v>1528.0892794797201</v>
      </c>
      <c r="M126">
        <v>27.900949500460801</v>
      </c>
      <c r="N126">
        <v>0.46837305585064198</v>
      </c>
      <c r="O126">
        <v>20.240835842039999</v>
      </c>
      <c r="P126">
        <v>129.630633683497</v>
      </c>
      <c r="Q126">
        <v>0.14340668209822</v>
      </c>
    </row>
    <row r="127" spans="1:17" x14ac:dyDescent="0.3">
      <c r="A127" t="s">
        <v>326</v>
      </c>
      <c r="B127" t="s">
        <v>327</v>
      </c>
      <c r="C127" t="s">
        <v>3154</v>
      </c>
      <c r="D127" t="s">
        <v>191</v>
      </c>
      <c r="E127">
        <v>78372.466514579995</v>
      </c>
      <c r="F127">
        <v>712.6</v>
      </c>
      <c r="G127">
        <v>7.0975591361650796</v>
      </c>
      <c r="H127">
        <v>1.8113049482506101</v>
      </c>
      <c r="I127">
        <v>-28.7089829593986</v>
      </c>
      <c r="J127">
        <v>0.87728421100799103</v>
      </c>
      <c r="K127">
        <v>765.90435417545405</v>
      </c>
      <c r="L127">
        <v>868.24639544154797</v>
      </c>
      <c r="M127">
        <v>42.7153229845309</v>
      </c>
      <c r="N127">
        <v>0.29474562444756403</v>
      </c>
      <c r="O127">
        <v>76.733090092618596</v>
      </c>
      <c r="P127">
        <v>35.218216318785501</v>
      </c>
      <c r="Q127">
        <v>-3.1567016798492997E-2</v>
      </c>
    </row>
    <row r="128" spans="1:17" x14ac:dyDescent="0.3">
      <c r="A128" t="s">
        <v>328</v>
      </c>
      <c r="B128" t="s">
        <v>329</v>
      </c>
      <c r="C128" t="s">
        <v>3158</v>
      </c>
      <c r="D128" t="s">
        <v>201</v>
      </c>
      <c r="E128">
        <v>78084.355665059993</v>
      </c>
      <c r="F128">
        <v>2870.9</v>
      </c>
      <c r="G128">
        <v>10.1049111594197</v>
      </c>
      <c r="H128">
        <v>-17.761887415225399</v>
      </c>
      <c r="I128">
        <v>-6.6419809389990201</v>
      </c>
      <c r="J128">
        <v>-4.9133482519568901</v>
      </c>
      <c r="K128">
        <v>3333.5295163754099</v>
      </c>
      <c r="L128">
        <v>3038.07398130412</v>
      </c>
      <c r="M128">
        <v>7.0518367142669796</v>
      </c>
      <c r="N128">
        <v>1.0633702442570401</v>
      </c>
      <c r="O128">
        <v>35.4975791563621</v>
      </c>
      <c r="P128">
        <v>37.019448753131996</v>
      </c>
      <c r="Q128">
        <v>8.8699954464570005E-2</v>
      </c>
    </row>
    <row r="129" spans="1:17" x14ac:dyDescent="0.3">
      <c r="A129" t="s">
        <v>330</v>
      </c>
      <c r="B129" t="s">
        <v>331</v>
      </c>
      <c r="C129" t="s">
        <v>3160</v>
      </c>
      <c r="D129" t="s">
        <v>51</v>
      </c>
      <c r="E129">
        <v>77104.319461364998</v>
      </c>
      <c r="F129">
        <v>1327.55</v>
      </c>
      <c r="G129">
        <v>17.552197019980699</v>
      </c>
      <c r="H129">
        <v>-3.5607101651416402</v>
      </c>
      <c r="I129">
        <v>8.5757557109599603</v>
      </c>
      <c r="J129">
        <v>-3.1986103117457101</v>
      </c>
      <c r="K129">
        <v>1443.3096514584799</v>
      </c>
      <c r="L129">
        <v>1292.61791353843</v>
      </c>
      <c r="M129">
        <v>12.9017940167848</v>
      </c>
      <c r="N129">
        <v>0.77344265907071397</v>
      </c>
      <c r="O129">
        <v>19.920153666528499</v>
      </c>
      <c r="P129">
        <v>46.934144991698901</v>
      </c>
      <c r="Q129">
        <v>7.8696446682176999E-2</v>
      </c>
    </row>
    <row r="130" spans="1:17" x14ac:dyDescent="0.3">
      <c r="A130" t="s">
        <v>332</v>
      </c>
      <c r="B130" t="s">
        <v>333</v>
      </c>
      <c r="C130" t="s">
        <v>3156</v>
      </c>
      <c r="D130" t="s">
        <v>128</v>
      </c>
      <c r="E130">
        <v>76154.194276180002</v>
      </c>
      <c r="F130">
        <v>1678.7</v>
      </c>
      <c r="G130">
        <v>106.9654389941</v>
      </c>
      <c r="H130">
        <v>7.2819758480522001</v>
      </c>
      <c r="I130">
        <v>26.7168077786929</v>
      </c>
      <c r="J130">
        <v>2.40682202334244</v>
      </c>
      <c r="K130">
        <v>1674.02062374412</v>
      </c>
      <c r="L130">
        <v>1409.13930683783</v>
      </c>
      <c r="M130">
        <v>48.508632683142103</v>
      </c>
      <c r="N130">
        <v>0.65674499682634602</v>
      </c>
      <c r="O130">
        <v>17.1442187406922</v>
      </c>
      <c r="P130">
        <v>140.00285938952001</v>
      </c>
      <c r="Q130">
        <v>2.5862724522891001E-2</v>
      </c>
    </row>
    <row r="131" spans="1:17" x14ac:dyDescent="0.3">
      <c r="A131" t="s">
        <v>334</v>
      </c>
      <c r="B131" t="s">
        <v>335</v>
      </c>
      <c r="C131" t="s">
        <v>3156</v>
      </c>
      <c r="D131" t="s">
        <v>34</v>
      </c>
      <c r="E131">
        <v>75564.679334100001</v>
      </c>
      <c r="F131">
        <v>561</v>
      </c>
      <c r="G131">
        <v>8.0521639076904705</v>
      </c>
      <c r="H131">
        <v>14.3825130455806</v>
      </c>
      <c r="I131">
        <v>-2.9631951758428898</v>
      </c>
      <c r="J131">
        <v>-2.3453684687924898</v>
      </c>
      <c r="K131">
        <v>543.06198284995105</v>
      </c>
      <c r="L131">
        <v>518.262530957085</v>
      </c>
      <c r="M131">
        <v>51.2166464850579</v>
      </c>
      <c r="N131">
        <v>1.58120921083191</v>
      </c>
      <c r="O131">
        <v>12.780748663101599</v>
      </c>
      <c r="P131">
        <v>43.5149654643131</v>
      </c>
      <c r="Q131">
        <v>0.15249047233368801</v>
      </c>
    </row>
    <row r="132" spans="1:17" x14ac:dyDescent="0.3">
      <c r="A132" t="s">
        <v>336</v>
      </c>
      <c r="B132" t="s">
        <v>337</v>
      </c>
      <c r="C132" t="s">
        <v>3162</v>
      </c>
      <c r="D132" t="s">
        <v>338</v>
      </c>
      <c r="E132">
        <v>75250.736424179995</v>
      </c>
      <c r="F132">
        <v>3890.55</v>
      </c>
      <c r="G132">
        <v>-4.5722018931021902</v>
      </c>
      <c r="H132">
        <v>2.6151131097590001</v>
      </c>
      <c r="I132">
        <v>-11.267862153576599</v>
      </c>
      <c r="J132">
        <v>-11.2333315295513</v>
      </c>
      <c r="K132">
        <v>4251.0480031585503</v>
      </c>
      <c r="L132">
        <v>3950.3852212726401</v>
      </c>
      <c r="M132">
        <v>17.784945410560201</v>
      </c>
      <c r="N132">
        <v>0.64535587556051799</v>
      </c>
      <c r="O132">
        <v>23.653468018660501</v>
      </c>
      <c r="P132">
        <v>25.106116148948399</v>
      </c>
      <c r="Q132">
        <v>9.3780564126074994E-2</v>
      </c>
    </row>
    <row r="133" spans="1:17" x14ac:dyDescent="0.3">
      <c r="A133" t="s">
        <v>339</v>
      </c>
      <c r="B133" t="s">
        <v>340</v>
      </c>
      <c r="C133" t="s">
        <v>3169</v>
      </c>
      <c r="D133" t="s">
        <v>138</v>
      </c>
      <c r="E133">
        <v>74665.238314240007</v>
      </c>
      <c r="F133">
        <v>2685.2</v>
      </c>
      <c r="G133">
        <v>27.2442038042524</v>
      </c>
      <c r="H133">
        <v>1.1018328920574101</v>
      </c>
      <c r="I133">
        <v>-12.8308216409867</v>
      </c>
      <c r="J133">
        <v>-2.3637314564254401</v>
      </c>
      <c r="K133">
        <v>2958.5274265231701</v>
      </c>
      <c r="L133">
        <v>2736.5449251329901</v>
      </c>
      <c r="M133">
        <v>26.057386666803001</v>
      </c>
      <c r="N133">
        <v>0.64459949241317505</v>
      </c>
      <c r="O133">
        <v>26.720542231491098</v>
      </c>
      <c r="P133">
        <v>53.0377293970135</v>
      </c>
      <c r="Q133">
        <v>6.9074879191590001E-3</v>
      </c>
    </row>
    <row r="134" spans="1:17" x14ac:dyDescent="0.3">
      <c r="A134" t="s">
        <v>341</v>
      </c>
      <c r="B134" t="s">
        <v>342</v>
      </c>
      <c r="C134" t="s">
        <v>3169</v>
      </c>
      <c r="D134" t="s">
        <v>138</v>
      </c>
      <c r="E134">
        <v>73331.299158159905</v>
      </c>
      <c r="F134">
        <v>2016.8</v>
      </c>
      <c r="G134">
        <v>40.884668617720102</v>
      </c>
      <c r="H134">
        <v>20.163410797291601</v>
      </c>
      <c r="I134">
        <v>26.2313823485527</v>
      </c>
      <c r="J134">
        <v>3.44751602714702</v>
      </c>
      <c r="K134">
        <v>1902.7164576005</v>
      </c>
      <c r="L134">
        <v>1690.7847114747999</v>
      </c>
      <c r="M134">
        <v>59.373464904007101</v>
      </c>
      <c r="N134">
        <v>1.04824333038224</v>
      </c>
      <c r="O134">
        <v>3.6245537485124899</v>
      </c>
      <c r="P134">
        <v>67.9267277268942</v>
      </c>
      <c r="Q134">
        <v>9.8906422426682003E-2</v>
      </c>
    </row>
    <row r="135" spans="1:17" x14ac:dyDescent="0.3">
      <c r="A135" t="s">
        <v>343</v>
      </c>
      <c r="B135" t="s">
        <v>344</v>
      </c>
      <c r="C135" t="s">
        <v>3156</v>
      </c>
      <c r="D135" t="s">
        <v>54</v>
      </c>
      <c r="E135">
        <v>72446.166450404999</v>
      </c>
      <c r="F135">
        <v>1804.55</v>
      </c>
      <c r="G135">
        <v>12.1964071474679</v>
      </c>
      <c r="H135">
        <v>-0.47913045394289999</v>
      </c>
      <c r="I135">
        <v>0.47793747635932698</v>
      </c>
      <c r="J135">
        <v>-5.2573263606279399</v>
      </c>
      <c r="K135">
        <v>1923.9050539677701</v>
      </c>
      <c r="L135">
        <v>1749.02653137635</v>
      </c>
      <c r="M135">
        <v>19.0895572691377</v>
      </c>
      <c r="N135">
        <v>0.761459970209029</v>
      </c>
      <c r="O135">
        <v>15.194923942257001</v>
      </c>
      <c r="P135">
        <v>48.400493421052602</v>
      </c>
      <c r="Q135">
        <v>-2.8456308691389001E-2</v>
      </c>
    </row>
    <row r="136" spans="1:17" x14ac:dyDescent="0.3">
      <c r="A136" t="s">
        <v>345</v>
      </c>
      <c r="B136" t="s">
        <v>346</v>
      </c>
      <c r="C136" t="s">
        <v>3167</v>
      </c>
      <c r="D136" t="s">
        <v>91</v>
      </c>
      <c r="E136">
        <v>71577.83317949</v>
      </c>
      <c r="F136">
        <v>694.1</v>
      </c>
      <c r="G136">
        <v>75.314578565367796</v>
      </c>
      <c r="H136">
        <v>5.4146598023013803</v>
      </c>
      <c r="I136">
        <v>68.205303877499901</v>
      </c>
      <c r="J136">
        <v>5.9209387755374001</v>
      </c>
      <c r="K136">
        <v>674.91069971443096</v>
      </c>
      <c r="L136">
        <v>528.651910521638</v>
      </c>
      <c r="M136">
        <v>54.0813796596887</v>
      </c>
      <c r="N136">
        <v>0.69118002563393599</v>
      </c>
      <c r="O136">
        <v>13.276184987753901</v>
      </c>
      <c r="P136">
        <v>128.24728707661899</v>
      </c>
      <c r="Q136">
        <v>0.24160510930044701</v>
      </c>
    </row>
    <row r="137" spans="1:17" x14ac:dyDescent="0.3">
      <c r="A137" t="s">
        <v>347</v>
      </c>
      <c r="B137" t="s">
        <v>348</v>
      </c>
      <c r="C137" t="s">
        <v>3170</v>
      </c>
      <c r="D137" t="s">
        <v>158</v>
      </c>
      <c r="E137">
        <v>69212.801757730005</v>
      </c>
      <c r="F137">
        <v>4562.45</v>
      </c>
      <c r="G137">
        <v>3.2780088916747601</v>
      </c>
      <c r="H137">
        <v>7.9625056614497502</v>
      </c>
      <c r="I137">
        <v>21.348509247611201</v>
      </c>
      <c r="J137">
        <v>4.5709264582062996</v>
      </c>
      <c r="K137">
        <v>4483.2623033322698</v>
      </c>
      <c r="L137">
        <v>4099.2809828286699</v>
      </c>
      <c r="M137">
        <v>54.731994234697098</v>
      </c>
      <c r="N137">
        <v>0.67365003302491</v>
      </c>
      <c r="O137">
        <v>5.2954004975397098</v>
      </c>
      <c r="P137">
        <v>41.690993788819803</v>
      </c>
      <c r="Q137">
        <v>6.3915695691298E-2</v>
      </c>
    </row>
    <row r="138" spans="1:17" x14ac:dyDescent="0.3">
      <c r="A138" t="s">
        <v>349</v>
      </c>
      <c r="B138" t="s">
        <v>350</v>
      </c>
      <c r="C138" t="s">
        <v>3163</v>
      </c>
      <c r="D138" t="s">
        <v>351</v>
      </c>
      <c r="E138">
        <v>69153.506242450007</v>
      </c>
      <c r="F138">
        <v>235.97</v>
      </c>
      <c r="G138">
        <v>21.104948865989201</v>
      </c>
      <c r="H138">
        <v>10.640574193012601</v>
      </c>
      <c r="I138">
        <v>-19.831226103123701</v>
      </c>
      <c r="J138">
        <v>7.4656387705320997</v>
      </c>
      <c r="K138">
        <v>227.76392013880701</v>
      </c>
      <c r="L138">
        <v>222.58463862806701</v>
      </c>
      <c r="M138">
        <v>60.889150901546898</v>
      </c>
      <c r="N138">
        <v>1.11111905973641</v>
      </c>
      <c r="O138">
        <v>21.350171631987099</v>
      </c>
      <c r="P138">
        <v>46.156704862186402</v>
      </c>
      <c r="Q138">
        <v>0.106550971220256</v>
      </c>
    </row>
    <row r="139" spans="1:17" hidden="1" x14ac:dyDescent="0.3">
      <c r="A139" t="s">
        <v>352</v>
      </c>
      <c r="B139" t="s">
        <v>353</v>
      </c>
      <c r="C139" t="s">
        <v>3157</v>
      </c>
      <c r="D139" t="s">
        <v>27</v>
      </c>
      <c r="E139">
        <v>68967.5</v>
      </c>
      <c r="F139">
        <v>1379.35</v>
      </c>
      <c r="G139">
        <v>45.402388628217999</v>
      </c>
      <c r="H139">
        <v>5.5723595973399798</v>
      </c>
      <c r="I139">
        <v>50.297563399348597</v>
      </c>
      <c r="J139">
        <v>0.22375836935106799</v>
      </c>
      <c r="K139">
        <v>1376.69065135851</v>
      </c>
      <c r="M139">
        <v>39.237569290423501</v>
      </c>
      <c r="N139">
        <v>0.74774661182596003</v>
      </c>
      <c r="O139">
        <v>13.676731793960901</v>
      </c>
      <c r="P139">
        <v>82.695364238410505</v>
      </c>
    </row>
    <row r="140" spans="1:17" x14ac:dyDescent="0.3">
      <c r="A140" t="s">
        <v>354</v>
      </c>
      <c r="B140" t="s">
        <v>355</v>
      </c>
      <c r="C140" t="s">
        <v>3170</v>
      </c>
      <c r="D140" t="s">
        <v>158</v>
      </c>
      <c r="E140">
        <v>68354.082520875003</v>
      </c>
      <c r="F140">
        <v>2305.9499999999998</v>
      </c>
      <c r="G140">
        <v>-26.1796877942575</v>
      </c>
      <c r="H140">
        <v>6.6445320780791999</v>
      </c>
      <c r="I140">
        <v>-9.6929655873639398</v>
      </c>
      <c r="J140">
        <v>6.2363864359762804</v>
      </c>
      <c r="K140">
        <v>2354.84271398393</v>
      </c>
      <c r="L140">
        <v>2399.5286028912701</v>
      </c>
      <c r="M140">
        <v>52.015349680451301</v>
      </c>
      <c r="N140">
        <v>0.60230165417026904</v>
      </c>
      <c r="O140">
        <v>16.826036991261699</v>
      </c>
      <c r="P140">
        <v>10.380067971853901</v>
      </c>
      <c r="Q140">
        <v>-3.0619623232826E-2</v>
      </c>
    </row>
    <row r="141" spans="1:17" x14ac:dyDescent="0.3">
      <c r="A141" t="s">
        <v>356</v>
      </c>
      <c r="B141" t="s">
        <v>357</v>
      </c>
      <c r="C141" t="s">
        <v>3160</v>
      </c>
      <c r="D141" t="s">
        <v>51</v>
      </c>
      <c r="E141">
        <v>68229.767250000004</v>
      </c>
      <c r="F141">
        <v>5706.5</v>
      </c>
      <c r="G141">
        <v>10.622607155350501</v>
      </c>
      <c r="H141">
        <v>-2.89422478642767</v>
      </c>
      <c r="I141">
        <v>2.2318082746504699</v>
      </c>
      <c r="J141">
        <v>-1.1766086731895899</v>
      </c>
      <c r="K141">
        <v>5935.2215660523398</v>
      </c>
      <c r="L141">
        <v>5399.1772012682704</v>
      </c>
      <c r="M141">
        <v>36.959848331230504</v>
      </c>
      <c r="N141">
        <v>0.72405467843910798</v>
      </c>
      <c r="O141">
        <v>12.8520108648032</v>
      </c>
      <c r="P141">
        <v>42.269480559953102</v>
      </c>
      <c r="Q141">
        <v>5.1257195834592997E-2</v>
      </c>
    </row>
    <row r="142" spans="1:17" x14ac:dyDescent="0.3">
      <c r="A142" t="s">
        <v>358</v>
      </c>
      <c r="B142" t="s">
        <v>359</v>
      </c>
      <c r="C142" t="s">
        <v>3169</v>
      </c>
      <c r="D142" t="s">
        <v>138</v>
      </c>
      <c r="E142">
        <v>68048.915702519997</v>
      </c>
      <c r="F142">
        <v>1579.85</v>
      </c>
      <c r="G142">
        <v>65.518025088310296</v>
      </c>
      <c r="H142">
        <v>-0.44247983510379302</v>
      </c>
      <c r="I142">
        <v>-6.1390845866050601</v>
      </c>
      <c r="J142">
        <v>0.16211504340937799</v>
      </c>
      <c r="K142">
        <v>1738.5932744484701</v>
      </c>
      <c r="L142">
        <v>1557.67692779034</v>
      </c>
      <c r="M142">
        <v>33.368894828431998</v>
      </c>
      <c r="N142">
        <v>0.44405224236924701</v>
      </c>
      <c r="O142">
        <v>31.328923631990399</v>
      </c>
      <c r="P142">
        <v>93.053094641656898</v>
      </c>
      <c r="Q142">
        <v>0.13651776689341499</v>
      </c>
    </row>
    <row r="143" spans="1:17" x14ac:dyDescent="0.3">
      <c r="A143" t="s">
        <v>360</v>
      </c>
      <c r="B143" t="s">
        <v>361</v>
      </c>
      <c r="C143" t="s">
        <v>3158</v>
      </c>
      <c r="D143" t="s">
        <v>362</v>
      </c>
      <c r="E143">
        <v>67483.080496259994</v>
      </c>
      <c r="F143">
        <v>1864.2</v>
      </c>
      <c r="G143">
        <v>4.1297890565499902</v>
      </c>
      <c r="H143">
        <v>21.3370508693822</v>
      </c>
      <c r="I143">
        <v>23.8854598717081</v>
      </c>
      <c r="J143">
        <v>5.3351411634605803</v>
      </c>
      <c r="K143">
        <v>1775.54907929962</v>
      </c>
      <c r="L143">
        <v>1630.94408431645</v>
      </c>
      <c r="M143">
        <v>61.558518007542297</v>
      </c>
      <c r="N143">
        <v>0.78304970680327002</v>
      </c>
      <c r="O143">
        <v>6.8662160712369804</v>
      </c>
      <c r="P143">
        <v>59.340142741142699</v>
      </c>
      <c r="Q143">
        <v>6.8672521098817996E-2</v>
      </c>
    </row>
    <row r="144" spans="1:17" x14ac:dyDescent="0.3">
      <c r="A144" t="s">
        <v>363</v>
      </c>
      <c r="B144" t="s">
        <v>364</v>
      </c>
      <c r="C144" t="s">
        <v>3168</v>
      </c>
      <c r="D144" t="s">
        <v>128</v>
      </c>
      <c r="E144">
        <v>66600</v>
      </c>
      <c r="F144">
        <v>832.5</v>
      </c>
      <c r="G144">
        <v>-1.2096279828296399</v>
      </c>
      <c r="H144">
        <v>2.2003769840180598</v>
      </c>
      <c r="I144">
        <v>-25.641379924917501</v>
      </c>
      <c r="J144">
        <v>2.61783097008274</v>
      </c>
      <c r="K144">
        <v>878.60025543895597</v>
      </c>
      <c r="L144">
        <v>907.60760627551497</v>
      </c>
      <c r="M144">
        <v>45.904518292093002</v>
      </c>
      <c r="N144">
        <v>1.0822747435120099</v>
      </c>
      <c r="O144">
        <v>36.804804804804803</v>
      </c>
      <c r="P144">
        <v>25.3010234798314</v>
      </c>
      <c r="Q144">
        <v>-4.5557593117839003E-2</v>
      </c>
    </row>
    <row r="145" spans="1:17" x14ac:dyDescent="0.3">
      <c r="A145" t="s">
        <v>365</v>
      </c>
      <c r="B145" t="s">
        <v>366</v>
      </c>
      <c r="C145" t="s">
        <v>3156</v>
      </c>
      <c r="D145" t="s">
        <v>367</v>
      </c>
      <c r="E145">
        <v>66534.220923560002</v>
      </c>
      <c r="F145">
        <v>699.4</v>
      </c>
      <c r="G145">
        <v>-30.750319262856301</v>
      </c>
      <c r="H145">
        <v>-0.72835175256403195</v>
      </c>
      <c r="I145">
        <v>-10.0316184269786</v>
      </c>
      <c r="J145">
        <v>2.1571898583153502</v>
      </c>
      <c r="K145">
        <v>725.26181181696995</v>
      </c>
      <c r="L145">
        <v>737.53156144263505</v>
      </c>
      <c r="M145">
        <v>47.900066171553703</v>
      </c>
      <c r="N145">
        <v>1.0369157131712301</v>
      </c>
      <c r="O145">
        <v>16.871604232199001</v>
      </c>
      <c r="P145">
        <v>7.9404275021220698</v>
      </c>
      <c r="Q145">
        <v>-0.13790032410438999</v>
      </c>
    </row>
    <row r="146" spans="1:17" x14ac:dyDescent="0.3">
      <c r="A146" t="s">
        <v>368</v>
      </c>
      <c r="B146" t="s">
        <v>369</v>
      </c>
      <c r="C146" t="s">
        <v>3162</v>
      </c>
      <c r="D146" t="s">
        <v>114</v>
      </c>
      <c r="E146">
        <v>66115.913687159904</v>
      </c>
      <c r="F146">
        <v>1420.05</v>
      </c>
      <c r="G146">
        <v>13.138814670031101</v>
      </c>
      <c r="H146">
        <v>4.2768534972292498</v>
      </c>
      <c r="I146">
        <v>-7.2153688269794296</v>
      </c>
      <c r="J146">
        <v>3.21994336859485</v>
      </c>
      <c r="K146">
        <v>1488.0295535415</v>
      </c>
      <c r="L146">
        <v>1426.7172168654399</v>
      </c>
      <c r="M146">
        <v>44.054047476351499</v>
      </c>
      <c r="N146">
        <v>0.84902557129742295</v>
      </c>
      <c r="O146">
        <v>27.072990387662401</v>
      </c>
      <c r="P146">
        <v>39.494106090373201</v>
      </c>
      <c r="Q146">
        <v>7.9561692204740006E-2</v>
      </c>
    </row>
    <row r="147" spans="1:17" x14ac:dyDescent="0.3">
      <c r="A147" t="s">
        <v>370</v>
      </c>
      <c r="B147" t="s">
        <v>371</v>
      </c>
      <c r="C147" t="s">
        <v>3165</v>
      </c>
      <c r="D147" t="s">
        <v>196</v>
      </c>
      <c r="E147">
        <v>65156.384827164002</v>
      </c>
      <c r="F147">
        <v>221.89</v>
      </c>
      <c r="G147">
        <v>3.65686921091616</v>
      </c>
      <c r="H147">
        <v>0.74090815100990803</v>
      </c>
      <c r="I147">
        <v>3.5921564203863499</v>
      </c>
      <c r="J147">
        <v>4.2811104536775701</v>
      </c>
      <c r="K147">
        <v>225.47935274325701</v>
      </c>
      <c r="L147">
        <v>215.60619518696001</v>
      </c>
      <c r="M147">
        <v>68.517475372171603</v>
      </c>
      <c r="N147">
        <v>0.98049831210054095</v>
      </c>
      <c r="O147">
        <v>19.270809860741799</v>
      </c>
      <c r="P147">
        <v>40.837829260552198</v>
      </c>
      <c r="Q147">
        <v>4.5591109190218998E-2</v>
      </c>
    </row>
    <row r="148" spans="1:17" x14ac:dyDescent="0.3">
      <c r="A148" t="s">
        <v>372</v>
      </c>
      <c r="B148" t="s">
        <v>373</v>
      </c>
      <c r="C148" t="s">
        <v>3170</v>
      </c>
      <c r="D148" t="s">
        <v>289</v>
      </c>
      <c r="E148">
        <v>64291.085087435</v>
      </c>
      <c r="F148">
        <v>7538.45</v>
      </c>
      <c r="G148">
        <v>-2.35142461167572</v>
      </c>
      <c r="H148">
        <v>0.79806106196037596</v>
      </c>
      <c r="I148">
        <v>-10.0312258422792</v>
      </c>
      <c r="J148">
        <v>0.720833393633594</v>
      </c>
      <c r="K148">
        <v>7940.8987979887797</v>
      </c>
      <c r="L148">
        <v>7482.0768491313402</v>
      </c>
      <c r="M148">
        <v>35.155495480933801</v>
      </c>
      <c r="N148">
        <v>0.51155978127569901</v>
      </c>
      <c r="O148">
        <v>31.791681313797898</v>
      </c>
      <c r="P148">
        <v>41.567136150234703</v>
      </c>
      <c r="Q148">
        <v>0.12648621476129601</v>
      </c>
    </row>
    <row r="149" spans="1:17" x14ac:dyDescent="0.3">
      <c r="A149" t="s">
        <v>374</v>
      </c>
      <c r="B149" t="s">
        <v>375</v>
      </c>
      <c r="C149" t="s">
        <v>3156</v>
      </c>
      <c r="D149" t="s">
        <v>43</v>
      </c>
      <c r="E149">
        <v>63974.196000000004</v>
      </c>
      <c r="F149">
        <v>364.65</v>
      </c>
      <c r="G149">
        <v>34.761376428145297</v>
      </c>
      <c r="H149">
        <v>6.84454497859236</v>
      </c>
      <c r="I149">
        <v>4.0452071957050304</v>
      </c>
      <c r="J149">
        <v>1.35321916626156</v>
      </c>
      <c r="K149">
        <v>381.40030801561301</v>
      </c>
      <c r="L149">
        <v>361.08552827849701</v>
      </c>
      <c r="M149">
        <v>42.866135669040801</v>
      </c>
      <c r="N149">
        <v>0.26972407524112901</v>
      </c>
      <c r="O149">
        <v>28.2873988756341</v>
      </c>
      <c r="P149">
        <v>64.664709866787007</v>
      </c>
      <c r="Q149">
        <v>0.107043447331805</v>
      </c>
    </row>
    <row r="150" spans="1:17" x14ac:dyDescent="0.3">
      <c r="A150" t="s">
        <v>376</v>
      </c>
      <c r="B150" t="s">
        <v>377</v>
      </c>
      <c r="C150" t="s">
        <v>3156</v>
      </c>
      <c r="D150" t="s">
        <v>378</v>
      </c>
      <c r="E150">
        <v>63544.309151009998</v>
      </c>
      <c r="F150">
        <v>4693.8999999999996</v>
      </c>
      <c r="G150">
        <v>102.485023153711</v>
      </c>
      <c r="H150">
        <v>29.350745959821499</v>
      </c>
      <c r="I150">
        <v>58.210023276442598</v>
      </c>
      <c r="J150">
        <v>8.8141028031985993</v>
      </c>
      <c r="K150">
        <v>3956.07712681161</v>
      </c>
      <c r="L150">
        <v>2967.2450341008298</v>
      </c>
      <c r="M150">
        <v>61.893300182956203</v>
      </c>
      <c r="N150">
        <v>0.74941677233237503</v>
      </c>
      <c r="O150">
        <v>6.3039263725260497</v>
      </c>
      <c r="P150">
        <v>141.82272481388901</v>
      </c>
      <c r="Q150">
        <v>0.20892602128799401</v>
      </c>
    </row>
    <row r="151" spans="1:17" x14ac:dyDescent="0.3">
      <c r="A151" t="s">
        <v>379</v>
      </c>
      <c r="B151" t="s">
        <v>380</v>
      </c>
      <c r="C151" t="s">
        <v>3156</v>
      </c>
      <c r="D151" t="s">
        <v>24</v>
      </c>
      <c r="E151">
        <v>63198.373708512001</v>
      </c>
      <c r="F151">
        <v>20.16</v>
      </c>
      <c r="G151">
        <v>-11.884797556064299</v>
      </c>
      <c r="H151">
        <v>1.1083570417899999</v>
      </c>
      <c r="I151">
        <v>-20.432616584353699</v>
      </c>
      <c r="J151">
        <v>1.0289510111254301</v>
      </c>
      <c r="K151">
        <v>21.702756293979199</v>
      </c>
      <c r="L151">
        <v>22.572394093313498</v>
      </c>
      <c r="M151">
        <v>39.153003597609697</v>
      </c>
      <c r="N151">
        <v>0.89342681601055596</v>
      </c>
      <c r="O151">
        <v>62.946428571428498</v>
      </c>
      <c r="P151">
        <v>19.643916913946502</v>
      </c>
      <c r="Q151">
        <v>4.5428453898104001E-2</v>
      </c>
    </row>
    <row r="152" spans="1:17" x14ac:dyDescent="0.3">
      <c r="A152" t="s">
        <v>381</v>
      </c>
      <c r="B152" t="s">
        <v>382</v>
      </c>
      <c r="C152" t="s">
        <v>3166</v>
      </c>
      <c r="D152" t="s">
        <v>85</v>
      </c>
      <c r="E152">
        <v>63076.0432344</v>
      </c>
      <c r="F152">
        <v>304.5</v>
      </c>
      <c r="G152">
        <v>26.2850631268721</v>
      </c>
      <c r="H152">
        <v>4.1454311419084</v>
      </c>
      <c r="I152">
        <v>15.3790684957696</v>
      </c>
      <c r="J152">
        <v>-1.9255917257569599</v>
      </c>
      <c r="K152">
        <v>316.774945815254</v>
      </c>
      <c r="L152">
        <v>283.57213366775198</v>
      </c>
      <c r="M152">
        <v>42.450159886214003</v>
      </c>
      <c r="N152">
        <v>1.329025637602</v>
      </c>
      <c r="O152">
        <v>18.5385878489326</v>
      </c>
      <c r="P152">
        <v>56.274056966897597</v>
      </c>
    </row>
    <row r="153" spans="1:17" x14ac:dyDescent="0.3">
      <c r="A153" t="s">
        <v>383</v>
      </c>
      <c r="B153" t="s">
        <v>384</v>
      </c>
      <c r="C153" t="s">
        <v>3160</v>
      </c>
      <c r="D153" t="s">
        <v>51</v>
      </c>
      <c r="E153">
        <v>60673.238247109999</v>
      </c>
      <c r="F153">
        <v>28553.05</v>
      </c>
      <c r="G153">
        <v>-6.52842035121005</v>
      </c>
      <c r="H153">
        <v>4.3991575725286101</v>
      </c>
      <c r="I153">
        <v>1.81084093498486</v>
      </c>
      <c r="J153">
        <v>-2.6600052575271298</v>
      </c>
      <c r="K153">
        <v>28728.8446283503</v>
      </c>
      <c r="L153">
        <v>27420.457526416401</v>
      </c>
      <c r="M153">
        <v>43.054581482994401</v>
      </c>
      <c r="N153">
        <v>0.77803081328805301</v>
      </c>
      <c r="O153">
        <v>6.8922584452448996</v>
      </c>
      <c r="P153">
        <v>29.786590909090901</v>
      </c>
      <c r="Q153">
        <v>3.0852359292633001E-2</v>
      </c>
    </row>
    <row r="154" spans="1:17" x14ac:dyDescent="0.3">
      <c r="A154" t="s">
        <v>385</v>
      </c>
      <c r="B154" t="s">
        <v>386</v>
      </c>
      <c r="C154" t="s">
        <v>3156</v>
      </c>
      <c r="D154" t="s">
        <v>387</v>
      </c>
      <c r="E154">
        <v>59716.762645139999</v>
      </c>
      <c r="F154">
        <v>997.65</v>
      </c>
      <c r="G154">
        <v>270.22872509870302</v>
      </c>
      <c r="H154">
        <v>35.283540342643199</v>
      </c>
      <c r="I154">
        <v>61.826547951025603</v>
      </c>
      <c r="J154">
        <v>-1.99472469119819</v>
      </c>
      <c r="K154">
        <v>841.196925520901</v>
      </c>
      <c r="L154">
        <v>633.03773826833503</v>
      </c>
      <c r="M154">
        <v>64.895515027946502</v>
      </c>
      <c r="N154">
        <v>1.26225436165264</v>
      </c>
      <c r="O154">
        <v>6.6506289780985304</v>
      </c>
      <c r="P154">
        <v>297.054872891895</v>
      </c>
      <c r="Q154">
        <v>0.15066865411217301</v>
      </c>
    </row>
    <row r="155" spans="1:17" x14ac:dyDescent="0.3">
      <c r="A155" t="s">
        <v>388</v>
      </c>
      <c r="B155" t="s">
        <v>389</v>
      </c>
      <c r="C155" t="s">
        <v>3165</v>
      </c>
      <c r="D155" t="s">
        <v>173</v>
      </c>
      <c r="E155">
        <v>59501.116891124999</v>
      </c>
      <c r="F155">
        <v>14039.35</v>
      </c>
      <c r="G155">
        <v>182.88569681266199</v>
      </c>
      <c r="H155">
        <v>9.6317931618255805</v>
      </c>
      <c r="I155">
        <v>49.086953731653203</v>
      </c>
      <c r="J155">
        <v>3.6352843689829402</v>
      </c>
      <c r="K155">
        <v>13715.126214395101</v>
      </c>
      <c r="L155">
        <v>10852.1470545135</v>
      </c>
      <c r="M155">
        <v>46.558459923911201</v>
      </c>
      <c r="N155">
        <v>1.0434119166195399</v>
      </c>
      <c r="O155">
        <v>17.882594279649702</v>
      </c>
      <c r="P155">
        <v>226.51549508692301</v>
      </c>
      <c r="Q155">
        <v>0.18408723419482001</v>
      </c>
    </row>
    <row r="156" spans="1:17" x14ac:dyDescent="0.3">
      <c r="A156" t="s">
        <v>390</v>
      </c>
      <c r="B156" t="s">
        <v>391</v>
      </c>
      <c r="C156" t="s">
        <v>3167</v>
      </c>
      <c r="D156" t="s">
        <v>99</v>
      </c>
      <c r="E156">
        <v>58785.265770824997</v>
      </c>
      <c r="F156">
        <v>504.25</v>
      </c>
      <c r="G156">
        <v>-38.183982094969501</v>
      </c>
      <c r="H156">
        <v>-5.00021554669868</v>
      </c>
      <c r="I156">
        <v>-7.6872838611986403</v>
      </c>
      <c r="J156">
        <v>-3.6404555791118001</v>
      </c>
      <c r="K156">
        <v>557.17865363141902</v>
      </c>
      <c r="L156">
        <v>552.14102262963797</v>
      </c>
      <c r="M156">
        <v>24.741741224610401</v>
      </c>
      <c r="N156">
        <v>0.64841102546569795</v>
      </c>
      <c r="O156">
        <v>24.838869608329102</v>
      </c>
      <c r="P156">
        <v>14.863325740318899</v>
      </c>
      <c r="Q156">
        <v>-9.7813009064146E-2</v>
      </c>
    </row>
    <row r="157" spans="1:17" x14ac:dyDescent="0.3">
      <c r="A157" t="s">
        <v>392</v>
      </c>
      <c r="B157" t="s">
        <v>393</v>
      </c>
      <c r="C157" t="s">
        <v>3163</v>
      </c>
      <c r="D157" t="s">
        <v>114</v>
      </c>
      <c r="E157">
        <v>58488.558785640002</v>
      </c>
      <c r="F157">
        <v>710.3</v>
      </c>
      <c r="G157">
        <v>27.576729001562398</v>
      </c>
      <c r="H157">
        <v>-0.46840741785765999</v>
      </c>
      <c r="I157">
        <v>-5.8680260422545398</v>
      </c>
      <c r="J157">
        <v>7.5550903269965897</v>
      </c>
      <c r="K157">
        <v>723.00388210118695</v>
      </c>
      <c r="L157">
        <v>688.93964646187499</v>
      </c>
      <c r="M157">
        <v>56.939781535728699</v>
      </c>
      <c r="N157">
        <v>0.54462380911619701</v>
      </c>
      <c r="O157">
        <v>19.386174855694701</v>
      </c>
      <c r="P157">
        <v>56.247250329960302</v>
      </c>
      <c r="Q157">
        <v>0.16228557951181</v>
      </c>
    </row>
    <row r="158" spans="1:17" x14ac:dyDescent="0.3">
      <c r="A158" t="s">
        <v>394</v>
      </c>
      <c r="B158" t="s">
        <v>395</v>
      </c>
      <c r="C158" t="s">
        <v>3167</v>
      </c>
      <c r="D158" t="s">
        <v>284</v>
      </c>
      <c r="E158">
        <v>58434.245084000002</v>
      </c>
      <c r="F158">
        <v>1766</v>
      </c>
      <c r="G158">
        <v>91.116562938250794</v>
      </c>
      <c r="H158">
        <v>3.9070871535023</v>
      </c>
      <c r="I158">
        <v>25.633860962078799</v>
      </c>
      <c r="J158">
        <v>7.4197316300013902</v>
      </c>
      <c r="K158">
        <v>1751.9601981374001</v>
      </c>
      <c r="L158">
        <v>1487.38302880739</v>
      </c>
      <c r="M158">
        <v>57.3048929472235</v>
      </c>
      <c r="N158">
        <v>0.98267692404641904</v>
      </c>
      <c r="O158">
        <v>10.1302378255945</v>
      </c>
      <c r="P158">
        <v>117.71558897861</v>
      </c>
      <c r="Q158">
        <v>3.1539396790761003E-2</v>
      </c>
    </row>
    <row r="159" spans="1:17" x14ac:dyDescent="0.3">
      <c r="A159" t="s">
        <v>396</v>
      </c>
      <c r="B159" t="s">
        <v>397</v>
      </c>
      <c r="C159" t="s">
        <v>3165</v>
      </c>
      <c r="D159" t="s">
        <v>398</v>
      </c>
      <c r="E159">
        <v>58405.049422949996</v>
      </c>
      <c r="F159">
        <v>4597.8500000000004</v>
      </c>
      <c r="G159">
        <v>-19.379777859396601</v>
      </c>
      <c r="H159">
        <v>-10.6828303539068</v>
      </c>
      <c r="I159">
        <v>-22.046934319924802</v>
      </c>
      <c r="J159">
        <v>8.1564434194688697</v>
      </c>
      <c r="K159">
        <v>4942.2550779514004</v>
      </c>
      <c r="L159">
        <v>4920.2860497413103</v>
      </c>
      <c r="M159">
        <v>52.026451775935101</v>
      </c>
      <c r="N159">
        <v>1.59622892995874</v>
      </c>
      <c r="O159">
        <v>40.5004512978892</v>
      </c>
      <c r="P159">
        <v>27.682588169952702</v>
      </c>
      <c r="Q159">
        <v>8.0928207150710002E-2</v>
      </c>
    </row>
    <row r="160" spans="1:17" x14ac:dyDescent="0.3">
      <c r="A160" t="s">
        <v>399</v>
      </c>
      <c r="B160" t="s">
        <v>400</v>
      </c>
      <c r="C160" t="s">
        <v>3165</v>
      </c>
      <c r="D160" t="s">
        <v>253</v>
      </c>
      <c r="E160">
        <v>57792.541317000003</v>
      </c>
      <c r="F160">
        <v>5131</v>
      </c>
      <c r="G160">
        <v>50.341875973912401</v>
      </c>
      <c r="H160">
        <v>3.7548395142393498</v>
      </c>
      <c r="I160">
        <v>1.0351676660862901</v>
      </c>
      <c r="J160">
        <v>2.6407781759655502</v>
      </c>
      <c r="K160">
        <v>5016.1914444452304</v>
      </c>
      <c r="L160">
        <v>4522.03163333868</v>
      </c>
      <c r="M160">
        <v>54.661760795921197</v>
      </c>
      <c r="N160">
        <v>0.94579204156006103</v>
      </c>
      <c r="O160">
        <v>13.8169947378678</v>
      </c>
      <c r="P160">
        <v>105.21947805219401</v>
      </c>
      <c r="Q160">
        <v>0.141359658654542</v>
      </c>
    </row>
    <row r="161" spans="1:17" x14ac:dyDescent="0.3">
      <c r="A161" t="s">
        <v>401</v>
      </c>
      <c r="B161" t="s">
        <v>402</v>
      </c>
      <c r="C161" t="s">
        <v>3170</v>
      </c>
      <c r="D161" t="s">
        <v>403</v>
      </c>
      <c r="E161">
        <v>57317.635456919998</v>
      </c>
      <c r="F161">
        <v>885.8</v>
      </c>
      <c r="G161">
        <v>-5.0976156080762296</v>
      </c>
      <c r="H161">
        <v>8.4477081345203597</v>
      </c>
      <c r="I161">
        <v>22.527553898487898</v>
      </c>
      <c r="J161">
        <v>3.5481162463060598</v>
      </c>
      <c r="K161">
        <v>906.33840387856299</v>
      </c>
      <c r="L161">
        <v>845.32474898891996</v>
      </c>
      <c r="M161">
        <v>56.9994565194297</v>
      </c>
      <c r="N161">
        <v>0.50761521877176996</v>
      </c>
      <c r="O161">
        <v>34.003160984420802</v>
      </c>
      <c r="P161">
        <v>54.697869367796002</v>
      </c>
      <c r="Q161">
        <v>0.151715985608812</v>
      </c>
    </row>
    <row r="162" spans="1:17" x14ac:dyDescent="0.3">
      <c r="A162" t="s">
        <v>404</v>
      </c>
      <c r="B162" t="s">
        <v>405</v>
      </c>
      <c r="C162" t="s">
        <v>3157</v>
      </c>
      <c r="D162" t="s">
        <v>27</v>
      </c>
      <c r="E162">
        <v>54923.455512319997</v>
      </c>
      <c r="F162">
        <v>7.88</v>
      </c>
      <c r="G162">
        <v>-66.467837543003995</v>
      </c>
      <c r="H162">
        <v>-7.7878843886880498</v>
      </c>
      <c r="I162">
        <v>-46.2285097447675</v>
      </c>
      <c r="J162">
        <v>-3.97837549939497</v>
      </c>
      <c r="K162">
        <v>10.216471604261701</v>
      </c>
      <c r="L162">
        <v>12.698796446588901</v>
      </c>
      <c r="M162">
        <v>39.140115807218699</v>
      </c>
      <c r="N162">
        <v>0.90594739633883303</v>
      </c>
      <c r="O162">
        <v>143.40101522842599</v>
      </c>
      <c r="P162">
        <v>3.9577836411609502</v>
      </c>
      <c r="Q162">
        <v>-1.4083763470169999E-2</v>
      </c>
    </row>
    <row r="163" spans="1:17" x14ac:dyDescent="0.3">
      <c r="A163" t="s">
        <v>406</v>
      </c>
      <c r="B163" t="s">
        <v>407</v>
      </c>
      <c r="C163" t="s">
        <v>3162</v>
      </c>
      <c r="D163" t="s">
        <v>408</v>
      </c>
      <c r="E163">
        <v>54690.399636950002</v>
      </c>
      <c r="F163">
        <v>2829.05</v>
      </c>
      <c r="G163">
        <v>-15.408080790111301</v>
      </c>
      <c r="H163">
        <v>4.5048985117891496</v>
      </c>
      <c r="I163">
        <v>6.3326036320319696</v>
      </c>
      <c r="J163">
        <v>0.70356280378573499</v>
      </c>
      <c r="K163">
        <v>2949.07286433843</v>
      </c>
      <c r="L163">
        <v>2836.8860104768401</v>
      </c>
      <c r="M163">
        <v>38.442842195276903</v>
      </c>
      <c r="N163">
        <v>0.59786651428702797</v>
      </c>
      <c r="O163">
        <v>19.2979975610187</v>
      </c>
      <c r="P163">
        <v>28.956604977664298</v>
      </c>
      <c r="Q163">
        <v>3.2208050397239999E-3</v>
      </c>
    </row>
    <row r="164" spans="1:17" x14ac:dyDescent="0.3">
      <c r="A164" t="s">
        <v>409</v>
      </c>
      <c r="B164" t="s">
        <v>410</v>
      </c>
      <c r="C164" t="s">
        <v>3162</v>
      </c>
      <c r="D164" t="s">
        <v>206</v>
      </c>
      <c r="E164">
        <v>54446.038889449999</v>
      </c>
      <c r="F164">
        <v>3483.35</v>
      </c>
      <c r="G164">
        <v>1.96813173470448</v>
      </c>
      <c r="H164">
        <v>-3.58048043652115</v>
      </c>
      <c r="I164">
        <v>-17.478391728943901</v>
      </c>
      <c r="J164">
        <v>1.30163833597742</v>
      </c>
      <c r="K164">
        <v>3773.2858522187898</v>
      </c>
      <c r="L164">
        <v>3727.5273506178801</v>
      </c>
      <c r="M164">
        <v>35.853392278540099</v>
      </c>
      <c r="N164">
        <v>1.01097116339615</v>
      </c>
      <c r="O164">
        <v>42.133291228271602</v>
      </c>
      <c r="P164">
        <v>28.9031565703289</v>
      </c>
      <c r="Q164">
        <v>9.1350763040265001E-2</v>
      </c>
    </row>
    <row r="165" spans="1:17" x14ac:dyDescent="0.3">
      <c r="A165" t="s">
        <v>411</v>
      </c>
      <c r="B165" t="s">
        <v>412</v>
      </c>
      <c r="C165" t="s">
        <v>3156</v>
      </c>
      <c r="D165" t="s">
        <v>34</v>
      </c>
      <c r="E165">
        <v>54375.697784447999</v>
      </c>
      <c r="F165">
        <v>45.48</v>
      </c>
      <c r="G165">
        <v>-2.7548527085239001</v>
      </c>
      <c r="H165">
        <v>7.3778029282209996</v>
      </c>
      <c r="I165">
        <v>-22.947423632876699</v>
      </c>
      <c r="J165">
        <v>1.07295541156545</v>
      </c>
      <c r="K165">
        <v>47.251617302884704</v>
      </c>
      <c r="L165">
        <v>48.669500556661497</v>
      </c>
      <c r="M165">
        <v>47.267898781899802</v>
      </c>
      <c r="N165">
        <v>0.99999256268235703</v>
      </c>
      <c r="O165">
        <v>55.343007915567298</v>
      </c>
      <c r="P165">
        <v>23.9237057220708</v>
      </c>
      <c r="Q165">
        <v>0.112503807106573</v>
      </c>
    </row>
    <row r="166" spans="1:17" x14ac:dyDescent="0.3">
      <c r="A166" t="s">
        <v>413</v>
      </c>
      <c r="B166" t="s">
        <v>414</v>
      </c>
      <c r="C166" t="s">
        <v>3155</v>
      </c>
      <c r="D166" t="s">
        <v>21</v>
      </c>
      <c r="E166">
        <v>54108.586365955001</v>
      </c>
      <c r="F166">
        <v>2858.35</v>
      </c>
      <c r="G166">
        <v>6.78801072384229</v>
      </c>
      <c r="H166">
        <v>2.19728693765019</v>
      </c>
      <c r="I166">
        <v>17.106971957998301</v>
      </c>
      <c r="J166">
        <v>-1.9111082505435899</v>
      </c>
      <c r="K166">
        <v>2944.2064601201901</v>
      </c>
      <c r="L166">
        <v>2715.8266857063199</v>
      </c>
      <c r="M166">
        <v>37.955988925619103</v>
      </c>
      <c r="N166">
        <v>0.74638617466177004</v>
      </c>
      <c r="O166">
        <v>11.525880315566599</v>
      </c>
      <c r="P166">
        <v>33.312345506272997</v>
      </c>
      <c r="Q166">
        <v>-5.2309192727477E-2</v>
      </c>
    </row>
    <row r="167" spans="1:17" x14ac:dyDescent="0.3">
      <c r="A167" t="s">
        <v>415</v>
      </c>
      <c r="B167" t="s">
        <v>416</v>
      </c>
      <c r="C167" t="s">
        <v>3156</v>
      </c>
      <c r="D167" t="s">
        <v>417</v>
      </c>
      <c r="E167">
        <v>54064.330479794997</v>
      </c>
      <c r="F167">
        <v>848.55</v>
      </c>
      <c r="G167">
        <v>-29.508386051387099</v>
      </c>
      <c r="H167">
        <v>24.050450228389298</v>
      </c>
      <c r="I167">
        <v>159.27903096288799</v>
      </c>
      <c r="J167">
        <v>4.7023625184122304</v>
      </c>
      <c r="K167">
        <v>696.71172967311099</v>
      </c>
      <c r="L167">
        <v>593.22478833187199</v>
      </c>
      <c r="M167">
        <v>80.236425603724001</v>
      </c>
      <c r="N167">
        <v>0.71075805332702202</v>
      </c>
      <c r="O167">
        <v>9.2392905544752999</v>
      </c>
      <c r="P167">
        <v>173.72580645161199</v>
      </c>
      <c r="Q167">
        <v>-3.3051223929569003E-2</v>
      </c>
    </row>
    <row r="168" spans="1:17" x14ac:dyDescent="0.3">
      <c r="A168" t="s">
        <v>418</v>
      </c>
      <c r="B168" t="s">
        <v>419</v>
      </c>
      <c r="C168" t="s">
        <v>3155</v>
      </c>
      <c r="D168" t="s">
        <v>260</v>
      </c>
      <c r="E168">
        <v>53989.190867084901</v>
      </c>
      <c r="F168">
        <v>5100.95</v>
      </c>
      <c r="G168">
        <v>-4.9934195045086103</v>
      </c>
      <c r="H168">
        <v>3.9081720180447199</v>
      </c>
      <c r="I168">
        <v>5.0686155501319199</v>
      </c>
      <c r="J168">
        <v>3.8554015225745002</v>
      </c>
      <c r="K168">
        <v>5229.0179565213302</v>
      </c>
      <c r="L168">
        <v>5089.7471080631403</v>
      </c>
      <c r="M168">
        <v>48.009764682744802</v>
      </c>
      <c r="N168">
        <v>0.69740733035728497</v>
      </c>
      <c r="O168">
        <v>17.625148256697202</v>
      </c>
      <c r="P168">
        <v>21.451190476190401</v>
      </c>
      <c r="Q168">
        <v>-3.4779558822128999E-2</v>
      </c>
    </row>
    <row r="169" spans="1:17" x14ac:dyDescent="0.3">
      <c r="A169" t="s">
        <v>420</v>
      </c>
      <c r="B169" t="s">
        <v>421</v>
      </c>
      <c r="C169" t="s">
        <v>3156</v>
      </c>
      <c r="D169" t="s">
        <v>141</v>
      </c>
      <c r="E169">
        <v>53911.184472948</v>
      </c>
      <c r="F169">
        <v>200.58</v>
      </c>
      <c r="G169">
        <v>210.103224728058</v>
      </c>
      <c r="H169">
        <v>2.19725534574459</v>
      </c>
      <c r="I169">
        <v>9.0911273778303308</v>
      </c>
      <c r="J169">
        <v>-2.3298715638637102</v>
      </c>
      <c r="K169">
        <v>218.084471833865</v>
      </c>
      <c r="L169">
        <v>188.74524072253101</v>
      </c>
      <c r="M169">
        <v>37.966801797755998</v>
      </c>
      <c r="N169">
        <v>0.47058936540115298</v>
      </c>
      <c r="O169">
        <v>54.551799780636102</v>
      </c>
      <c r="P169">
        <v>328.58974358974302</v>
      </c>
    </row>
    <row r="170" spans="1:17" x14ac:dyDescent="0.3">
      <c r="A170" t="s">
        <v>422</v>
      </c>
      <c r="B170" t="s">
        <v>423</v>
      </c>
      <c r="C170" t="s">
        <v>3162</v>
      </c>
      <c r="D170" t="s">
        <v>206</v>
      </c>
      <c r="E170">
        <v>53724.510976650003</v>
      </c>
      <c r="F170">
        <v>935.7</v>
      </c>
      <c r="G170">
        <v>31.2351184157658</v>
      </c>
      <c r="H170">
        <v>-0.43878003166285601</v>
      </c>
      <c r="I170">
        <v>21.529337372508198</v>
      </c>
      <c r="J170">
        <v>-3.2785950219125302</v>
      </c>
      <c r="K170">
        <v>1004.72355414137</v>
      </c>
      <c r="L170">
        <v>913.10333096580996</v>
      </c>
      <c r="M170">
        <v>38.588240263667203</v>
      </c>
      <c r="N170">
        <v>0.43256066526886999</v>
      </c>
      <c r="O170">
        <v>34.124185102062597</v>
      </c>
      <c r="P170">
        <v>58.795078489605402</v>
      </c>
      <c r="Q170">
        <v>8.0812123488358006E-2</v>
      </c>
    </row>
    <row r="171" spans="1:17" x14ac:dyDescent="0.3">
      <c r="A171" t="s">
        <v>424</v>
      </c>
      <c r="B171" t="s">
        <v>425</v>
      </c>
      <c r="C171" t="s">
        <v>582</v>
      </c>
      <c r="D171" t="s">
        <v>426</v>
      </c>
      <c r="E171">
        <v>53541.829823460001</v>
      </c>
      <c r="F171">
        <v>48002.9</v>
      </c>
      <c r="G171">
        <v>2.5229784842139802</v>
      </c>
      <c r="H171">
        <v>12.598450949361</v>
      </c>
      <c r="I171">
        <v>30.917755495569999</v>
      </c>
      <c r="J171">
        <v>4.7710806495224096</v>
      </c>
      <c r="K171">
        <v>43216.899858364101</v>
      </c>
      <c r="L171">
        <v>40380.816049014502</v>
      </c>
      <c r="M171">
        <v>83.157494355301196</v>
      </c>
      <c r="N171">
        <v>1.27752874001213</v>
      </c>
      <c r="O171">
        <v>0.68766678679830195</v>
      </c>
      <c r="P171">
        <v>45.155208413655203</v>
      </c>
      <c r="Q171">
        <v>-7.188984669099E-3</v>
      </c>
    </row>
    <row r="172" spans="1:17" x14ac:dyDescent="0.3">
      <c r="A172" t="s">
        <v>427</v>
      </c>
      <c r="B172" t="s">
        <v>428</v>
      </c>
      <c r="C172" t="s">
        <v>3155</v>
      </c>
      <c r="D172" t="s">
        <v>21</v>
      </c>
      <c r="E172">
        <v>53070.592311220003</v>
      </c>
      <c r="F172">
        <v>7953.8</v>
      </c>
      <c r="G172">
        <v>31.403123000648499</v>
      </c>
      <c r="H172">
        <v>12.357593529227101</v>
      </c>
      <c r="I172">
        <v>72.100928588656402</v>
      </c>
      <c r="J172">
        <v>3.9080923083269199</v>
      </c>
      <c r="K172">
        <v>7154.8034898011902</v>
      </c>
      <c r="L172">
        <v>6228.9664387323401</v>
      </c>
      <c r="M172">
        <v>73.953425126659994</v>
      </c>
      <c r="N172">
        <v>0.92837917337207698</v>
      </c>
      <c r="O172">
        <v>0.95803263848725995</v>
      </c>
      <c r="P172">
        <v>85.522187882675297</v>
      </c>
      <c r="Q172">
        <v>3.8990783750514998E-2</v>
      </c>
    </row>
    <row r="173" spans="1:17" x14ac:dyDescent="0.3">
      <c r="A173" t="s">
        <v>429</v>
      </c>
      <c r="B173" t="s">
        <v>430</v>
      </c>
      <c r="C173" t="s">
        <v>3168</v>
      </c>
      <c r="D173" t="s">
        <v>431</v>
      </c>
      <c r="E173">
        <v>52803.244603241998</v>
      </c>
      <c r="F173">
        <v>184.74</v>
      </c>
      <c r="G173">
        <v>-0.50075920230668503</v>
      </c>
      <c r="H173">
        <v>1.1675153569013501</v>
      </c>
      <c r="I173">
        <v>-0.14581529667446999</v>
      </c>
      <c r="J173">
        <v>5.1321399018327103</v>
      </c>
      <c r="K173">
        <v>189.58774805061901</v>
      </c>
      <c r="L173">
        <v>181.37271282310701</v>
      </c>
      <c r="M173">
        <v>51.317579045613599</v>
      </c>
      <c r="N173">
        <v>0.380123749774538</v>
      </c>
      <c r="O173">
        <v>24.391036050665701</v>
      </c>
      <c r="P173">
        <v>32.145922746781103</v>
      </c>
      <c r="Q173">
        <v>-7.6473781032915994E-2</v>
      </c>
    </row>
    <row r="174" spans="1:17" x14ac:dyDescent="0.3">
      <c r="A174" t="s">
        <v>432</v>
      </c>
      <c r="B174" t="s">
        <v>433</v>
      </c>
      <c r="C174" t="s">
        <v>3169</v>
      </c>
      <c r="D174" t="s">
        <v>138</v>
      </c>
      <c r="E174">
        <v>52799.203061100001</v>
      </c>
      <c r="F174">
        <v>1476.9</v>
      </c>
      <c r="G174">
        <v>16.944279773929701</v>
      </c>
      <c r="H174">
        <v>-5.2558743197463702</v>
      </c>
      <c r="I174">
        <v>-7.5459761827286096</v>
      </c>
      <c r="J174">
        <v>-1.1844797574288399</v>
      </c>
      <c r="K174">
        <v>1635.6691422569199</v>
      </c>
      <c r="L174">
        <v>1560.2938054168101</v>
      </c>
      <c r="M174">
        <v>35.261353468633899</v>
      </c>
      <c r="N174">
        <v>1.2004970765643801</v>
      </c>
      <c r="O174">
        <v>40.056875888685703</v>
      </c>
      <c r="P174">
        <v>48.4321608040201</v>
      </c>
      <c r="Q174">
        <v>0.135257525861877</v>
      </c>
    </row>
    <row r="175" spans="1:17" x14ac:dyDescent="0.3">
      <c r="A175" t="s">
        <v>434</v>
      </c>
      <c r="B175" t="s">
        <v>435</v>
      </c>
      <c r="C175" t="s">
        <v>3163</v>
      </c>
      <c r="D175" t="s">
        <v>351</v>
      </c>
      <c r="E175">
        <v>52584.791126115</v>
      </c>
      <c r="F175">
        <v>1006.05</v>
      </c>
      <c r="G175">
        <v>65.391465564767898</v>
      </c>
      <c r="H175">
        <v>14.2199388327523</v>
      </c>
      <c r="I175">
        <v>40.185841379514997</v>
      </c>
      <c r="J175">
        <v>2.6660431549442198</v>
      </c>
      <c r="K175">
        <v>919.08589487537597</v>
      </c>
      <c r="L175">
        <v>758.24762289522596</v>
      </c>
      <c r="M175">
        <v>61.689151241809199</v>
      </c>
      <c r="N175">
        <v>0.49703515636524598</v>
      </c>
      <c r="O175">
        <v>3.3745837682023798</v>
      </c>
      <c r="P175">
        <v>94.274403784879695</v>
      </c>
    </row>
    <row r="176" spans="1:17" x14ac:dyDescent="0.3">
      <c r="A176" t="s">
        <v>436</v>
      </c>
      <c r="B176" t="s">
        <v>437</v>
      </c>
      <c r="C176" t="s">
        <v>3156</v>
      </c>
      <c r="D176" t="s">
        <v>387</v>
      </c>
      <c r="E176">
        <v>52395.456922627003</v>
      </c>
      <c r="F176">
        <v>201.11</v>
      </c>
      <c r="G176">
        <v>-9.0464746707393697</v>
      </c>
      <c r="H176">
        <v>-6.2559746589195102</v>
      </c>
      <c r="I176">
        <v>-15.9599402060218</v>
      </c>
      <c r="J176">
        <v>-1.8284944944428001</v>
      </c>
      <c r="K176">
        <v>216.22479210219799</v>
      </c>
      <c r="L176">
        <v>210.25532258766901</v>
      </c>
      <c r="M176">
        <v>39.687022643649698</v>
      </c>
      <c r="N176">
        <v>1.6326909630495701</v>
      </c>
      <c r="O176">
        <v>22.7686340808512</v>
      </c>
      <c r="P176">
        <v>29.748387096774199</v>
      </c>
      <c r="Q176">
        <v>8.3857388829826005E-2</v>
      </c>
    </row>
    <row r="177" spans="1:17" x14ac:dyDescent="0.3">
      <c r="A177" t="s">
        <v>438</v>
      </c>
      <c r="B177" t="s">
        <v>439</v>
      </c>
      <c r="C177" t="s">
        <v>3170</v>
      </c>
      <c r="D177" t="s">
        <v>403</v>
      </c>
      <c r="E177">
        <v>51601.922128799997</v>
      </c>
      <c r="F177">
        <v>1752</v>
      </c>
      <c r="G177">
        <v>33.740662752037302</v>
      </c>
      <c r="H177">
        <v>18.0904762663504</v>
      </c>
      <c r="I177">
        <v>36.296594223623302</v>
      </c>
      <c r="J177">
        <v>6.46968510475934</v>
      </c>
      <c r="K177">
        <v>1653.03848251114</v>
      </c>
      <c r="L177">
        <v>1473.3700554121999</v>
      </c>
      <c r="M177">
        <v>66.396988498429295</v>
      </c>
      <c r="N177">
        <v>0.98010350839492699</v>
      </c>
      <c r="O177">
        <v>2.68264840182648</v>
      </c>
      <c r="P177">
        <v>70.993558461838703</v>
      </c>
      <c r="Q177">
        <v>0.131373677618074</v>
      </c>
    </row>
    <row r="178" spans="1:17" x14ac:dyDescent="0.3">
      <c r="A178" t="s">
        <v>440</v>
      </c>
      <c r="B178" t="s">
        <v>441</v>
      </c>
      <c r="C178" t="s">
        <v>3158</v>
      </c>
      <c r="D178" t="s">
        <v>238</v>
      </c>
      <c r="E178">
        <v>50911.211439949999</v>
      </c>
      <c r="F178">
        <v>1925.5</v>
      </c>
      <c r="G178">
        <v>-3.3886691138967802</v>
      </c>
      <c r="H178">
        <v>-2.3218309446097298</v>
      </c>
      <c r="I178">
        <v>-12.752995560699301</v>
      </c>
      <c r="J178">
        <v>0.59340606589699096</v>
      </c>
      <c r="K178">
        <v>2009.9786671738</v>
      </c>
      <c r="L178">
        <v>1934.17465663403</v>
      </c>
      <c r="M178">
        <v>38.573172373040002</v>
      </c>
      <c r="N178">
        <v>0.89749526317429096</v>
      </c>
      <c r="O178">
        <v>14.5105167488963</v>
      </c>
      <c r="P178">
        <v>24.466709760827399</v>
      </c>
      <c r="Q178">
        <v>-2.2760197232617001E-2</v>
      </c>
    </row>
    <row r="179" spans="1:17" x14ac:dyDescent="0.3">
      <c r="A179" t="s">
        <v>442</v>
      </c>
      <c r="B179" t="s">
        <v>443</v>
      </c>
      <c r="C179" t="s">
        <v>3156</v>
      </c>
      <c r="D179" t="s">
        <v>34</v>
      </c>
      <c r="E179">
        <v>50825.984056023997</v>
      </c>
      <c r="F179">
        <v>111.64</v>
      </c>
      <c r="G179">
        <v>-16.747304627090902</v>
      </c>
      <c r="H179">
        <v>10.8368984808577</v>
      </c>
      <c r="I179">
        <v>-29.7666117858098</v>
      </c>
      <c r="J179">
        <v>3.5081981051911901</v>
      </c>
      <c r="K179">
        <v>109.5416571295</v>
      </c>
      <c r="L179">
        <v>116.03257500502301</v>
      </c>
      <c r="M179">
        <v>64.092161149138306</v>
      </c>
      <c r="N179">
        <v>1.27092119010882</v>
      </c>
      <c r="O179">
        <v>41.4815478323181</v>
      </c>
      <c r="P179">
        <v>16.2916666666666</v>
      </c>
      <c r="Q179">
        <v>6.7964614849882005E-2</v>
      </c>
    </row>
    <row r="180" spans="1:17" x14ac:dyDescent="0.3">
      <c r="A180" t="s">
        <v>444</v>
      </c>
      <c r="B180" t="s">
        <v>445</v>
      </c>
      <c r="C180" t="s">
        <v>3156</v>
      </c>
      <c r="D180" t="s">
        <v>24</v>
      </c>
      <c r="E180">
        <v>50718.209250742999</v>
      </c>
      <c r="F180">
        <v>206.77</v>
      </c>
      <c r="G180">
        <v>16.4152614502615</v>
      </c>
      <c r="H180">
        <v>15.7556098836247</v>
      </c>
      <c r="I180">
        <v>23.2155021225885</v>
      </c>
      <c r="J180">
        <v>1.1351605080029901</v>
      </c>
      <c r="K180">
        <v>194.56168754514499</v>
      </c>
      <c r="L180">
        <v>177.86386889827</v>
      </c>
      <c r="M180">
        <v>77.169591482464995</v>
      </c>
      <c r="N180">
        <v>1.5984570845066799</v>
      </c>
      <c r="O180">
        <v>0.56100981767179803</v>
      </c>
      <c r="P180">
        <v>48.328550932568099</v>
      </c>
      <c r="Q180">
        <v>0.10547367712981801</v>
      </c>
    </row>
    <row r="181" spans="1:17" x14ac:dyDescent="0.3">
      <c r="A181" t="s">
        <v>446</v>
      </c>
      <c r="B181" t="s">
        <v>447</v>
      </c>
      <c r="C181" t="s">
        <v>3162</v>
      </c>
      <c r="D181" t="s">
        <v>408</v>
      </c>
      <c r="E181">
        <v>50619.86539649</v>
      </c>
      <c r="F181">
        <v>119354.3</v>
      </c>
      <c r="G181">
        <v>-14.0385906798723</v>
      </c>
      <c r="H181">
        <v>-4.6528059350439204</v>
      </c>
      <c r="I181">
        <v>-14.0568446630908</v>
      </c>
      <c r="J181">
        <v>-1.1711868639287499</v>
      </c>
      <c r="K181">
        <v>129007.611190782</v>
      </c>
      <c r="L181">
        <v>129105.49069065999</v>
      </c>
      <c r="M181">
        <v>27.117503157761998</v>
      </c>
      <c r="N181">
        <v>0.95515295974987802</v>
      </c>
      <c r="O181">
        <v>26.8869240571977</v>
      </c>
      <c r="P181">
        <v>11.5116312204501</v>
      </c>
      <c r="Q181">
        <v>4.4251088146718E-2</v>
      </c>
    </row>
    <row r="182" spans="1:17" x14ac:dyDescent="0.3">
      <c r="A182" t="s">
        <v>448</v>
      </c>
      <c r="B182" t="s">
        <v>449</v>
      </c>
      <c r="C182" t="s">
        <v>3157</v>
      </c>
      <c r="D182" t="s">
        <v>27</v>
      </c>
      <c r="E182">
        <v>50577.525000000001</v>
      </c>
      <c r="F182">
        <v>1774.65</v>
      </c>
      <c r="G182">
        <v>-20.806056054953199</v>
      </c>
      <c r="H182">
        <v>-5.7024394423525901</v>
      </c>
      <c r="I182">
        <v>-7.2625768463422196</v>
      </c>
      <c r="J182">
        <v>1.57590779748361</v>
      </c>
      <c r="K182">
        <v>1884.9818807294</v>
      </c>
      <c r="L182">
        <v>1852.42357409633</v>
      </c>
      <c r="M182">
        <v>40.141386377862297</v>
      </c>
      <c r="N182">
        <v>0.66063484654085503</v>
      </c>
      <c r="O182">
        <v>22.559377905502402</v>
      </c>
      <c r="P182">
        <v>11.9264608495474</v>
      </c>
      <c r="Q182">
        <v>3.7674047317653003E-2</v>
      </c>
    </row>
    <row r="183" spans="1:17" x14ac:dyDescent="0.3">
      <c r="A183" t="s">
        <v>450</v>
      </c>
      <c r="B183" t="s">
        <v>451</v>
      </c>
      <c r="C183" t="s">
        <v>3158</v>
      </c>
      <c r="D183" t="s">
        <v>201</v>
      </c>
      <c r="E183">
        <v>50486.831915520001</v>
      </c>
      <c r="F183">
        <v>15553.2</v>
      </c>
      <c r="G183">
        <v>-35.675683983072297</v>
      </c>
      <c r="H183">
        <v>-3.51555778923895</v>
      </c>
      <c r="I183">
        <v>-10.732644578956901</v>
      </c>
      <c r="J183">
        <v>-4.2836626094500803</v>
      </c>
      <c r="K183">
        <v>16342.323643609099</v>
      </c>
      <c r="L183">
        <v>16432.8298786747</v>
      </c>
      <c r="M183">
        <v>32.345266650098402</v>
      </c>
      <c r="N183">
        <v>1.25827619769482</v>
      </c>
      <c r="O183">
        <v>23.7687421238073</v>
      </c>
      <c r="P183">
        <v>1.35415173276682</v>
      </c>
      <c r="Q183">
        <v>-5.2741855222594003E-2</v>
      </c>
    </row>
    <row r="184" spans="1:17" x14ac:dyDescent="0.3">
      <c r="A184" t="s">
        <v>452</v>
      </c>
      <c r="B184" t="s">
        <v>453</v>
      </c>
      <c r="C184" t="s">
        <v>3166</v>
      </c>
      <c r="D184" t="s">
        <v>454</v>
      </c>
      <c r="E184">
        <v>50413.014353519997</v>
      </c>
      <c r="F184">
        <v>827.4</v>
      </c>
      <c r="G184">
        <v>-12.649758082861901</v>
      </c>
      <c r="H184">
        <v>0.70805271465880004</v>
      </c>
      <c r="I184">
        <v>-27.0824855992282</v>
      </c>
      <c r="J184">
        <v>1.0862645634222501</v>
      </c>
      <c r="K184">
        <v>885.81441644987399</v>
      </c>
      <c r="L184">
        <v>921.85008107481895</v>
      </c>
      <c r="M184">
        <v>42.235570889823997</v>
      </c>
      <c r="N184">
        <v>0.85665137704259398</v>
      </c>
      <c r="O184">
        <v>42.615421803239002</v>
      </c>
      <c r="P184">
        <v>13.9669421487603</v>
      </c>
      <c r="Q184">
        <v>6.0564594769100004E-3</v>
      </c>
    </row>
    <row r="185" spans="1:17" hidden="1" x14ac:dyDescent="0.3">
      <c r="A185" t="s">
        <v>455</v>
      </c>
      <c r="B185" t="s">
        <v>456</v>
      </c>
      <c r="C185" t="s">
        <v>3171</v>
      </c>
      <c r="D185" t="s">
        <v>108</v>
      </c>
      <c r="E185">
        <v>50400.599521440003</v>
      </c>
      <c r="F185">
        <v>1127.95</v>
      </c>
      <c r="G185">
        <v>10.0989742220456</v>
      </c>
      <c r="H185">
        <v>13.5330025006614</v>
      </c>
      <c r="I185">
        <v>26.019995654731598</v>
      </c>
      <c r="J185">
        <v>5.3605884208537598</v>
      </c>
      <c r="M185">
        <v>59.344063968194</v>
      </c>
      <c r="O185">
        <v>12.4118976905004</v>
      </c>
      <c r="P185">
        <v>40.624610397706</v>
      </c>
    </row>
    <row r="186" spans="1:17" x14ac:dyDescent="0.3">
      <c r="A186" t="s">
        <v>457</v>
      </c>
      <c r="B186" t="s">
        <v>458</v>
      </c>
      <c r="C186" t="s">
        <v>3156</v>
      </c>
      <c r="D186" t="s">
        <v>54</v>
      </c>
      <c r="E186">
        <v>50169.450087500001</v>
      </c>
      <c r="F186">
        <v>4553</v>
      </c>
      <c r="G186">
        <v>14.7752044606752</v>
      </c>
      <c r="H186">
        <v>-7.3429622942860302</v>
      </c>
      <c r="I186">
        <v>-7.0338561929685897</v>
      </c>
      <c r="J186">
        <v>-1.75951255074475</v>
      </c>
      <c r="K186">
        <v>4852.9378485806901</v>
      </c>
      <c r="L186">
        <v>4403.1288345411303</v>
      </c>
      <c r="M186">
        <v>30.226960570984001</v>
      </c>
      <c r="N186">
        <v>0.60623906081623902</v>
      </c>
      <c r="O186">
        <v>21.586865802767399</v>
      </c>
      <c r="P186">
        <v>46.608491249537103</v>
      </c>
      <c r="Q186">
        <v>7.8169853404394002E-2</v>
      </c>
    </row>
    <row r="187" spans="1:17" x14ac:dyDescent="0.3">
      <c r="A187" t="s">
        <v>459</v>
      </c>
      <c r="B187" t="s">
        <v>460</v>
      </c>
      <c r="C187" t="s">
        <v>3154</v>
      </c>
      <c r="D187" t="s">
        <v>461</v>
      </c>
      <c r="E187">
        <v>49335.002894320001</v>
      </c>
      <c r="F187">
        <v>328.9</v>
      </c>
      <c r="G187">
        <v>40.500270296410697</v>
      </c>
      <c r="H187">
        <v>3.1703768453973802</v>
      </c>
      <c r="I187">
        <v>-1.2642034894915899</v>
      </c>
      <c r="J187">
        <v>3.7656185686811599</v>
      </c>
      <c r="K187">
        <v>343.16036724701502</v>
      </c>
      <c r="L187">
        <v>317.06778385697498</v>
      </c>
      <c r="M187">
        <v>36.347256920439797</v>
      </c>
      <c r="N187">
        <v>0.77307972442086004</v>
      </c>
      <c r="O187">
        <v>16.813621161447202</v>
      </c>
      <c r="P187">
        <v>71.570161711006705</v>
      </c>
      <c r="Q187">
        <v>3.4413422495892999E-2</v>
      </c>
    </row>
    <row r="188" spans="1:17" x14ac:dyDescent="0.3">
      <c r="A188" t="s">
        <v>462</v>
      </c>
      <c r="B188" t="s">
        <v>463</v>
      </c>
      <c r="C188" t="s">
        <v>3163</v>
      </c>
      <c r="D188" t="s">
        <v>114</v>
      </c>
      <c r="E188">
        <v>48826.939441269002</v>
      </c>
      <c r="F188">
        <v>118.21</v>
      </c>
      <c r="G188">
        <v>13.336674408104701</v>
      </c>
      <c r="H188">
        <v>-0.29484717300694402</v>
      </c>
      <c r="I188">
        <v>-34.555766311971603</v>
      </c>
      <c r="J188">
        <v>6.3947279026482198</v>
      </c>
      <c r="K188">
        <v>127.241474855212</v>
      </c>
      <c r="L188">
        <v>131.11904028449399</v>
      </c>
      <c r="M188">
        <v>45.001969675030097</v>
      </c>
      <c r="N188">
        <v>1.0542996189773099</v>
      </c>
      <c r="O188">
        <v>48.337704085948701</v>
      </c>
      <c r="P188">
        <v>39.152442613301901</v>
      </c>
      <c r="Q188">
        <v>-1.3503186480851999E-2</v>
      </c>
    </row>
    <row r="189" spans="1:17" x14ac:dyDescent="0.3">
      <c r="A189" t="s">
        <v>464</v>
      </c>
      <c r="B189" t="s">
        <v>465</v>
      </c>
      <c r="C189" t="s">
        <v>3156</v>
      </c>
      <c r="D189" t="s">
        <v>34</v>
      </c>
      <c r="E189">
        <v>48448.322969991998</v>
      </c>
      <c r="F189">
        <v>55.81</v>
      </c>
      <c r="G189">
        <v>0.24023699115743799</v>
      </c>
      <c r="H189">
        <v>7.9753976476588102</v>
      </c>
      <c r="I189">
        <v>-18.476880146576601</v>
      </c>
      <c r="J189">
        <v>-0.60880798619000498</v>
      </c>
      <c r="K189">
        <v>57.551448196552101</v>
      </c>
      <c r="L189">
        <v>57.562722468037002</v>
      </c>
      <c r="M189">
        <v>47.166817092636599</v>
      </c>
      <c r="N189">
        <v>1.18574181576265</v>
      </c>
      <c r="O189">
        <v>37.788926715642297</v>
      </c>
      <c r="P189">
        <v>28.0045871559633</v>
      </c>
      <c r="Q189">
        <v>0.104351238249533</v>
      </c>
    </row>
    <row r="190" spans="1:17" x14ac:dyDescent="0.3">
      <c r="A190" t="s">
        <v>466</v>
      </c>
      <c r="B190" t="s">
        <v>467</v>
      </c>
      <c r="C190" t="s">
        <v>3165</v>
      </c>
      <c r="D190" t="s">
        <v>468</v>
      </c>
      <c r="E190">
        <v>48053.379965759901</v>
      </c>
      <c r="F190">
        <v>1788.8</v>
      </c>
      <c r="G190">
        <v>-29.551272626439101</v>
      </c>
      <c r="H190">
        <v>-1.85959254024059</v>
      </c>
      <c r="I190">
        <v>-22.656512484702599</v>
      </c>
      <c r="J190">
        <v>1.2833050355709801</v>
      </c>
      <c r="K190">
        <v>1882.32375814118</v>
      </c>
      <c r="L190">
        <v>1977.44956233885</v>
      </c>
      <c r="M190">
        <v>46.479582067844099</v>
      </c>
      <c r="N190">
        <v>1.1054175790091001</v>
      </c>
      <c r="O190">
        <v>37.186940966010702</v>
      </c>
      <c r="P190">
        <v>3.4586466165413601</v>
      </c>
      <c r="Q190">
        <v>-1.76323655318E-2</v>
      </c>
    </row>
    <row r="191" spans="1:17" x14ac:dyDescent="0.3">
      <c r="A191" t="s">
        <v>469</v>
      </c>
      <c r="B191" t="s">
        <v>470</v>
      </c>
      <c r="C191" t="s">
        <v>3156</v>
      </c>
      <c r="D191" t="s">
        <v>24</v>
      </c>
      <c r="E191">
        <v>48034.720082501997</v>
      </c>
      <c r="F191">
        <v>65.63</v>
      </c>
      <c r="G191">
        <v>-45.785783635143702</v>
      </c>
      <c r="H191">
        <v>-4.2556703963947999</v>
      </c>
      <c r="I191">
        <v>-22.986605041334901</v>
      </c>
      <c r="J191">
        <v>-0.51651201763756205</v>
      </c>
      <c r="K191">
        <v>70.609116666009101</v>
      </c>
      <c r="L191">
        <v>75.597919818678307</v>
      </c>
      <c r="M191">
        <v>36.965559415975797</v>
      </c>
      <c r="N191">
        <v>1.7732434076966801</v>
      </c>
      <c r="O191">
        <v>40.865457869876501</v>
      </c>
      <c r="P191">
        <v>10.6745362563237</v>
      </c>
      <c r="Q191">
        <v>1.4215273505224999E-2</v>
      </c>
    </row>
    <row r="192" spans="1:17" x14ac:dyDescent="0.3">
      <c r="A192" t="s">
        <v>471</v>
      </c>
      <c r="B192" t="s">
        <v>472</v>
      </c>
      <c r="C192" t="s">
        <v>3160</v>
      </c>
      <c r="D192" t="s">
        <v>51</v>
      </c>
      <c r="E192">
        <v>47026.6561974</v>
      </c>
      <c r="F192">
        <v>1666.5</v>
      </c>
      <c r="G192">
        <v>87.839613811333194</v>
      </c>
      <c r="H192">
        <v>2.4072034667870801</v>
      </c>
      <c r="I192">
        <v>54.866683752521098</v>
      </c>
      <c r="J192">
        <v>-1.3387744518274201</v>
      </c>
      <c r="K192">
        <v>1672.2703389682599</v>
      </c>
      <c r="L192">
        <v>1354.96783663883</v>
      </c>
      <c r="M192">
        <v>41.933783080683703</v>
      </c>
      <c r="N192">
        <v>0.64896390997341302</v>
      </c>
      <c r="O192">
        <v>9.8679867986798602</v>
      </c>
      <c r="P192">
        <v>130.78520980473601</v>
      </c>
      <c r="Q192">
        <v>0.163065716123693</v>
      </c>
    </row>
    <row r="193" spans="1:17" x14ac:dyDescent="0.3">
      <c r="A193" t="s">
        <v>473</v>
      </c>
      <c r="B193" t="s">
        <v>474</v>
      </c>
      <c r="C193" t="s">
        <v>3160</v>
      </c>
      <c r="D193" t="s">
        <v>231</v>
      </c>
      <c r="E193">
        <v>46864.027037100001</v>
      </c>
      <c r="F193">
        <v>620.75</v>
      </c>
      <c r="G193">
        <v>58.2426075348179</v>
      </c>
      <c r="H193">
        <v>11.0559779936689</v>
      </c>
      <c r="I193">
        <v>25.8679522655525</v>
      </c>
      <c r="J193">
        <v>-1.53194741293883</v>
      </c>
      <c r="K193">
        <v>590.18100006137195</v>
      </c>
      <c r="L193">
        <v>503.50182617399798</v>
      </c>
      <c r="M193">
        <v>55.3285242073216</v>
      </c>
      <c r="N193">
        <v>0.73281649612531996</v>
      </c>
      <c r="O193">
        <v>3.7293596455900002</v>
      </c>
      <c r="P193">
        <v>86.355448814169904</v>
      </c>
      <c r="Q193">
        <v>0.122698574665001</v>
      </c>
    </row>
    <row r="194" spans="1:17" x14ac:dyDescent="0.3">
      <c r="A194" t="s">
        <v>475</v>
      </c>
      <c r="B194" t="s">
        <v>476</v>
      </c>
      <c r="C194" t="s">
        <v>3170</v>
      </c>
      <c r="D194" t="s">
        <v>477</v>
      </c>
      <c r="E194">
        <v>45760.214500000002</v>
      </c>
      <c r="F194">
        <v>4165.7</v>
      </c>
      <c r="G194">
        <v>27.5011180657614</v>
      </c>
      <c r="H194">
        <v>11.7013841155494</v>
      </c>
      <c r="I194">
        <v>17.701806870817698</v>
      </c>
      <c r="J194">
        <v>-0.80161948596934196</v>
      </c>
      <c r="K194">
        <v>4159.6479255500099</v>
      </c>
      <c r="L194">
        <v>3647.4733733437301</v>
      </c>
      <c r="M194">
        <v>36.012026043532899</v>
      </c>
      <c r="N194">
        <v>0.41908550069369999</v>
      </c>
      <c r="O194">
        <v>17.1699834361571</v>
      </c>
      <c r="P194">
        <v>68.243134087237394</v>
      </c>
      <c r="Q194">
        <v>7.2820928783368002E-2</v>
      </c>
    </row>
    <row r="195" spans="1:17" x14ac:dyDescent="0.3">
      <c r="A195" t="s">
        <v>478</v>
      </c>
      <c r="B195" t="s">
        <v>479</v>
      </c>
      <c r="C195" t="s">
        <v>3156</v>
      </c>
      <c r="D195" t="s">
        <v>213</v>
      </c>
      <c r="E195">
        <v>44528.590569120002</v>
      </c>
      <c r="F195">
        <v>703.2</v>
      </c>
      <c r="G195">
        <v>49.389993427144802</v>
      </c>
      <c r="H195">
        <v>16.347532872095002</v>
      </c>
      <c r="I195">
        <v>12.9969891115074</v>
      </c>
      <c r="J195">
        <v>1.0053779929261</v>
      </c>
      <c r="K195">
        <v>684.00054289913703</v>
      </c>
      <c r="L195">
        <v>603.73753146654406</v>
      </c>
      <c r="M195">
        <v>50.229835614267799</v>
      </c>
      <c r="N195">
        <v>1.1358767651334001</v>
      </c>
      <c r="O195">
        <v>6.45620022753128</v>
      </c>
      <c r="P195">
        <v>81.213761113258599</v>
      </c>
      <c r="Q195">
        <v>5.9748618473220001E-2</v>
      </c>
    </row>
    <row r="196" spans="1:17" x14ac:dyDescent="0.3">
      <c r="A196" t="s">
        <v>480</v>
      </c>
      <c r="B196" t="s">
        <v>481</v>
      </c>
      <c r="C196" t="s">
        <v>3163</v>
      </c>
      <c r="D196" t="s">
        <v>178</v>
      </c>
      <c r="E196">
        <v>43875.296759643003</v>
      </c>
      <c r="F196">
        <v>238.89</v>
      </c>
      <c r="G196">
        <v>129.941522600398</v>
      </c>
      <c r="H196">
        <v>16.8698911822597</v>
      </c>
      <c r="I196">
        <v>25.0333979464585</v>
      </c>
      <c r="J196">
        <v>4.3946514942172001</v>
      </c>
      <c r="K196">
        <v>213.43380851934899</v>
      </c>
      <c r="L196">
        <v>180.49008787956001</v>
      </c>
      <c r="M196">
        <v>64.556869917747306</v>
      </c>
      <c r="N196">
        <v>0.87074932262694604</v>
      </c>
      <c r="O196">
        <v>3.8092846079785798</v>
      </c>
      <c r="P196">
        <v>167.66386554621801</v>
      </c>
      <c r="Q196">
        <v>0.104205094976111</v>
      </c>
    </row>
    <row r="197" spans="1:17" x14ac:dyDescent="0.3">
      <c r="A197" t="s">
        <v>482</v>
      </c>
      <c r="B197" t="s">
        <v>483</v>
      </c>
      <c r="C197" t="s">
        <v>3161</v>
      </c>
      <c r="D197" t="s">
        <v>108</v>
      </c>
      <c r="E197">
        <v>43801.497020549999</v>
      </c>
      <c r="F197">
        <v>111.46</v>
      </c>
      <c r="G197">
        <v>20.7447071727916</v>
      </c>
      <c r="H197">
        <v>0.323765919532429</v>
      </c>
      <c r="I197">
        <v>-21.333476148148002</v>
      </c>
      <c r="J197">
        <v>1.02665639895073</v>
      </c>
      <c r="K197">
        <v>121.598908155115</v>
      </c>
      <c r="L197">
        <v>120.670832384495</v>
      </c>
      <c r="M197">
        <v>40.778072714179402</v>
      </c>
      <c r="N197">
        <v>0.53330192425148304</v>
      </c>
      <c r="O197">
        <v>52.969675219809801</v>
      </c>
      <c r="P197">
        <v>53.6319779462439</v>
      </c>
      <c r="Q197">
        <v>0.155537002148943</v>
      </c>
    </row>
    <row r="198" spans="1:17" x14ac:dyDescent="0.3">
      <c r="A198" t="s">
        <v>484</v>
      </c>
      <c r="B198" t="s">
        <v>485</v>
      </c>
      <c r="C198" t="s">
        <v>3156</v>
      </c>
      <c r="D198" t="s">
        <v>141</v>
      </c>
      <c r="E198">
        <v>43745.518799999998</v>
      </c>
      <c r="F198">
        <v>218.52</v>
      </c>
      <c r="G198">
        <v>145.41457574594801</v>
      </c>
      <c r="H198">
        <v>12.554123876839601</v>
      </c>
      <c r="I198">
        <v>-10.6131840068534</v>
      </c>
      <c r="J198">
        <v>4.4780940195298902</v>
      </c>
      <c r="K198">
        <v>233.170895680152</v>
      </c>
      <c r="L198">
        <v>224.410579709649</v>
      </c>
      <c r="M198">
        <v>49.123107770748703</v>
      </c>
      <c r="N198">
        <v>0.67646896592908901</v>
      </c>
      <c r="O198">
        <v>61.861614497528798</v>
      </c>
      <c r="P198">
        <v>179.25878594249201</v>
      </c>
      <c r="Q198">
        <v>0.16296482878926899</v>
      </c>
    </row>
    <row r="199" spans="1:17" x14ac:dyDescent="0.3">
      <c r="A199" t="s">
        <v>486</v>
      </c>
      <c r="B199" t="s">
        <v>487</v>
      </c>
      <c r="C199" t="s">
        <v>3162</v>
      </c>
      <c r="D199" t="s">
        <v>206</v>
      </c>
      <c r="E199">
        <v>43734.246335999997</v>
      </c>
      <c r="F199">
        <v>704</v>
      </c>
      <c r="G199">
        <v>0.93653436190108497</v>
      </c>
      <c r="H199">
        <v>8.07530720987595</v>
      </c>
      <c r="I199">
        <v>6.2889328979290102</v>
      </c>
      <c r="J199">
        <v>0.66376927741219505</v>
      </c>
      <c r="K199">
        <v>690.65338721786702</v>
      </c>
      <c r="L199">
        <v>661.56805316642703</v>
      </c>
      <c r="M199">
        <v>60.408551954306603</v>
      </c>
      <c r="N199">
        <v>0.71741296437902102</v>
      </c>
      <c r="O199">
        <v>9.1832386363636296</v>
      </c>
      <c r="P199">
        <v>32.430398796087204</v>
      </c>
      <c r="Q199">
        <v>-1.8826204090764E-2</v>
      </c>
    </row>
    <row r="200" spans="1:17" x14ac:dyDescent="0.3">
      <c r="A200" t="s">
        <v>488</v>
      </c>
      <c r="B200" t="s">
        <v>489</v>
      </c>
      <c r="C200" t="s">
        <v>3160</v>
      </c>
      <c r="D200" t="s">
        <v>51</v>
      </c>
      <c r="E200">
        <v>43387.42639791</v>
      </c>
      <c r="F200">
        <v>2561.15</v>
      </c>
      <c r="G200">
        <v>53.020910861465303</v>
      </c>
      <c r="H200">
        <v>2.0944820839618301</v>
      </c>
      <c r="I200">
        <v>18.894732021863</v>
      </c>
      <c r="J200">
        <v>-4.0820755016427501</v>
      </c>
      <c r="K200">
        <v>2688.81977181108</v>
      </c>
      <c r="L200">
        <v>2446.47255859401</v>
      </c>
      <c r="M200">
        <v>36.781637305588497</v>
      </c>
      <c r="N200">
        <v>1.02309141498655</v>
      </c>
      <c r="O200">
        <v>20.570837319172998</v>
      </c>
      <c r="P200">
        <v>80.178690773505906</v>
      </c>
      <c r="Q200">
        <v>5.2851445850573997E-2</v>
      </c>
    </row>
    <row r="201" spans="1:17" x14ac:dyDescent="0.3">
      <c r="A201" t="s">
        <v>490</v>
      </c>
      <c r="B201" t="s">
        <v>491</v>
      </c>
      <c r="C201" t="s">
        <v>3158</v>
      </c>
      <c r="D201" t="s">
        <v>122</v>
      </c>
      <c r="E201">
        <v>43363.776655825</v>
      </c>
      <c r="F201">
        <v>333.65</v>
      </c>
      <c r="G201">
        <v>-15.2142503658499</v>
      </c>
      <c r="H201">
        <v>7.6315534991077598</v>
      </c>
      <c r="I201">
        <v>-9.2698191211548</v>
      </c>
      <c r="J201">
        <v>1.01119588684746E-2</v>
      </c>
      <c r="K201">
        <v>341.78904221873898</v>
      </c>
      <c r="L201">
        <v>351.834935439015</v>
      </c>
      <c r="M201">
        <v>45.955663603202801</v>
      </c>
      <c r="N201">
        <v>0.61966967350215896</v>
      </c>
      <c r="O201">
        <v>23.033118537389399</v>
      </c>
      <c r="P201">
        <v>16.742477256822902</v>
      </c>
      <c r="Q201">
        <v>-1.0388001560198999E-2</v>
      </c>
    </row>
    <row r="202" spans="1:17" x14ac:dyDescent="0.3">
      <c r="A202" t="s">
        <v>492</v>
      </c>
      <c r="B202" t="s">
        <v>493</v>
      </c>
      <c r="C202" t="s">
        <v>3165</v>
      </c>
      <c r="D202" t="s">
        <v>173</v>
      </c>
      <c r="E202">
        <v>43337.156281424999</v>
      </c>
      <c r="F202">
        <v>1692.55</v>
      </c>
      <c r="G202">
        <v>313.49394104561702</v>
      </c>
      <c r="H202">
        <v>10.8130756718</v>
      </c>
      <c r="I202">
        <v>53.768286371371303</v>
      </c>
      <c r="J202">
        <v>-2.4126188375590498</v>
      </c>
      <c r="K202">
        <v>1710.1166032809199</v>
      </c>
      <c r="L202">
        <v>1362.9414342851301</v>
      </c>
      <c r="M202">
        <v>38.257158462027803</v>
      </c>
      <c r="N202">
        <v>0.485196899406584</v>
      </c>
      <c r="O202">
        <v>16.3333431804082</v>
      </c>
      <c r="P202">
        <v>356.02855988144898</v>
      </c>
      <c r="Q202">
        <v>0.23931956224126599</v>
      </c>
    </row>
    <row r="203" spans="1:17" x14ac:dyDescent="0.3">
      <c r="A203" t="s">
        <v>494</v>
      </c>
      <c r="B203" t="s">
        <v>495</v>
      </c>
      <c r="C203" t="s">
        <v>3155</v>
      </c>
      <c r="D203" t="s">
        <v>260</v>
      </c>
      <c r="E203">
        <v>43228.673902080001</v>
      </c>
      <c r="F203">
        <v>6940.8</v>
      </c>
      <c r="G203">
        <v>-39.993400246161997</v>
      </c>
      <c r="H203">
        <v>0.15096355808073</v>
      </c>
      <c r="I203">
        <v>-10.7323281267367</v>
      </c>
      <c r="J203">
        <v>1.3452232083390601</v>
      </c>
      <c r="K203">
        <v>7330.0456100843103</v>
      </c>
      <c r="L203">
        <v>7408.22690471428</v>
      </c>
      <c r="M203">
        <v>36.0811725813641</v>
      </c>
      <c r="N203">
        <v>0.24866192893646299</v>
      </c>
      <c r="O203">
        <v>32.5495620101429</v>
      </c>
      <c r="P203">
        <v>8.2605440479161594</v>
      </c>
      <c r="Q203">
        <v>-1.6660263340622001E-2</v>
      </c>
    </row>
    <row r="204" spans="1:17" x14ac:dyDescent="0.3">
      <c r="A204" t="s">
        <v>496</v>
      </c>
      <c r="B204" t="s">
        <v>497</v>
      </c>
      <c r="C204" t="s">
        <v>3156</v>
      </c>
      <c r="D204" t="s">
        <v>54</v>
      </c>
      <c r="E204">
        <v>43186.533155744997</v>
      </c>
      <c r="F204">
        <v>580.65</v>
      </c>
      <c r="G204">
        <v>-38.219134048872199</v>
      </c>
      <c r="H204">
        <v>-14.283073254792701</v>
      </c>
      <c r="I204">
        <v>-15.3494515267006</v>
      </c>
      <c r="J204">
        <v>-1.7321070691220899</v>
      </c>
      <c r="K204">
        <v>659.99478714866098</v>
      </c>
      <c r="L204">
        <v>663.05037841355602</v>
      </c>
      <c r="M204">
        <v>20.880197466989198</v>
      </c>
      <c r="N204">
        <v>1.0733270323469299</v>
      </c>
      <c r="O204">
        <v>40.084388185653999</v>
      </c>
      <c r="P204">
        <v>4.8672566371681301</v>
      </c>
      <c r="Q204">
        <v>-3.1118564835618999E-2</v>
      </c>
    </row>
    <row r="205" spans="1:17" x14ac:dyDescent="0.3">
      <c r="A205" t="s">
        <v>498</v>
      </c>
      <c r="B205" t="s">
        <v>499</v>
      </c>
      <c r="C205" t="s">
        <v>3164</v>
      </c>
      <c r="D205" t="s">
        <v>75</v>
      </c>
      <c r="E205">
        <v>43029.573443820002</v>
      </c>
      <c r="F205">
        <v>2291.4</v>
      </c>
      <c r="G205">
        <v>-0.61454082489057105</v>
      </c>
      <c r="H205">
        <v>2.6289035575484201</v>
      </c>
      <c r="I205">
        <v>-14.3505201943958</v>
      </c>
      <c r="J205">
        <v>0.151482726971337</v>
      </c>
      <c r="K205">
        <v>2362.3148978699801</v>
      </c>
      <c r="L205">
        <v>2394.1310806234701</v>
      </c>
      <c r="M205">
        <v>44.049601636866797</v>
      </c>
      <c r="N205">
        <v>0.65342982832924001</v>
      </c>
      <c r="O205">
        <v>24.1162608012568</v>
      </c>
      <c r="P205">
        <v>27.088186356073201</v>
      </c>
      <c r="Q205">
        <v>-5.0341511443811E-2</v>
      </c>
    </row>
    <row r="206" spans="1:17" x14ac:dyDescent="0.3">
      <c r="A206" t="s">
        <v>500</v>
      </c>
      <c r="B206" t="s">
        <v>501</v>
      </c>
      <c r="C206" t="s">
        <v>3165</v>
      </c>
      <c r="D206" t="s">
        <v>468</v>
      </c>
      <c r="E206">
        <v>42203.160447479997</v>
      </c>
      <c r="F206">
        <v>1520.7</v>
      </c>
      <c r="G206">
        <v>-29.652338080857199</v>
      </c>
      <c r="H206">
        <v>1.9684337821562199</v>
      </c>
      <c r="I206">
        <v>-10.9727497121801</v>
      </c>
      <c r="J206">
        <v>-0.450790869758947</v>
      </c>
      <c r="K206">
        <v>1511.14995816791</v>
      </c>
      <c r="L206">
        <v>1508.7666610323599</v>
      </c>
      <c r="M206">
        <v>50.028878185824297</v>
      </c>
      <c r="N206">
        <v>0.97278192902928695</v>
      </c>
      <c r="O206">
        <v>16.656802788189601</v>
      </c>
      <c r="P206">
        <v>16.528735632183899</v>
      </c>
      <c r="Q206">
        <v>5.5468820019137E-2</v>
      </c>
    </row>
    <row r="207" spans="1:17" x14ac:dyDescent="0.3">
      <c r="A207" t="s">
        <v>502</v>
      </c>
      <c r="B207" t="s">
        <v>503</v>
      </c>
      <c r="C207" t="s">
        <v>3156</v>
      </c>
      <c r="D207" t="s">
        <v>43</v>
      </c>
      <c r="E207">
        <v>42071.216158755</v>
      </c>
      <c r="F207">
        <v>1219.05</v>
      </c>
      <c r="G207">
        <v>6.0644845453366099</v>
      </c>
      <c r="H207">
        <v>10.918850667157701</v>
      </c>
      <c r="I207">
        <v>15.7627076992058</v>
      </c>
      <c r="J207">
        <v>-2.6671226066049898</v>
      </c>
      <c r="K207">
        <v>1188.0527723575699</v>
      </c>
      <c r="L207">
        <v>1063.0358630558101</v>
      </c>
      <c r="M207">
        <v>40.4979236182349</v>
      </c>
      <c r="N207">
        <v>0.573062446066676</v>
      </c>
      <c r="O207">
        <v>7.1695172470366204</v>
      </c>
      <c r="P207">
        <v>42.704126426690003</v>
      </c>
      <c r="Q207">
        <v>8.2814104236609998E-3</v>
      </c>
    </row>
    <row r="208" spans="1:17" x14ac:dyDescent="0.3">
      <c r="A208" t="s">
        <v>504</v>
      </c>
      <c r="B208" t="s">
        <v>505</v>
      </c>
      <c r="C208" t="s">
        <v>3170</v>
      </c>
      <c r="D208" t="s">
        <v>403</v>
      </c>
      <c r="E208">
        <v>41853.882062159901</v>
      </c>
      <c r="F208">
        <v>557.6</v>
      </c>
      <c r="G208">
        <v>-23.854864168828499</v>
      </c>
      <c r="H208">
        <v>1.8361250741866899</v>
      </c>
      <c r="I208">
        <v>8.4135838190052699</v>
      </c>
      <c r="J208">
        <v>1.8650369243827301</v>
      </c>
      <c r="K208">
        <v>566.85511527509402</v>
      </c>
      <c r="L208">
        <v>561.611264421888</v>
      </c>
      <c r="M208">
        <v>51.8496839518833</v>
      </c>
      <c r="N208">
        <v>0.53078390914751195</v>
      </c>
      <c r="O208">
        <v>12.087517934002801</v>
      </c>
      <c r="P208">
        <v>24.519874944171502</v>
      </c>
      <c r="Q208">
        <v>-0.104180823520718</v>
      </c>
    </row>
    <row r="209" spans="1:17" x14ac:dyDescent="0.3">
      <c r="A209" t="s">
        <v>506</v>
      </c>
      <c r="B209" t="s">
        <v>507</v>
      </c>
      <c r="C209" t="s">
        <v>3156</v>
      </c>
      <c r="D209" t="s">
        <v>34</v>
      </c>
      <c r="E209">
        <v>41557.471394849999</v>
      </c>
      <c r="F209">
        <v>54.03</v>
      </c>
      <c r="G209">
        <v>-1.1216044291171701</v>
      </c>
      <c r="H209">
        <v>1.71606855306018</v>
      </c>
      <c r="I209">
        <v>-26.350052550400498</v>
      </c>
      <c r="J209">
        <v>0.26403101422473002</v>
      </c>
      <c r="K209">
        <v>56.500887011045997</v>
      </c>
      <c r="L209">
        <v>57.698459543241803</v>
      </c>
      <c r="M209">
        <v>48.730876479412203</v>
      </c>
      <c r="N209">
        <v>1.43618437810955</v>
      </c>
      <c r="O209">
        <v>36.035535813436901</v>
      </c>
      <c r="P209">
        <v>26.385964912280699</v>
      </c>
      <c r="Q209">
        <v>0.117618164257159</v>
      </c>
    </row>
    <row r="210" spans="1:17" x14ac:dyDescent="0.3">
      <c r="A210" t="s">
        <v>508</v>
      </c>
      <c r="B210" t="s">
        <v>509</v>
      </c>
      <c r="C210" t="s">
        <v>3155</v>
      </c>
      <c r="D210" t="s">
        <v>21</v>
      </c>
      <c r="E210">
        <v>40767.658922349998</v>
      </c>
      <c r="F210">
        <v>1004.95</v>
      </c>
      <c r="G210">
        <v>-47.658313733480199</v>
      </c>
      <c r="H210">
        <v>2.5952818769074901</v>
      </c>
      <c r="I210">
        <v>-10.6414392565295</v>
      </c>
      <c r="J210">
        <v>0.54915276168357496</v>
      </c>
      <c r="K210">
        <v>1040.3578492485301</v>
      </c>
      <c r="L210">
        <v>1071.0141834806</v>
      </c>
      <c r="M210">
        <v>40.191583082910903</v>
      </c>
      <c r="N210">
        <v>0.27548277143317301</v>
      </c>
      <c r="O210">
        <v>39.310413453405602</v>
      </c>
      <c r="P210">
        <v>3.5924131532831498</v>
      </c>
    </row>
    <row r="211" spans="1:17" x14ac:dyDescent="0.3">
      <c r="A211" t="s">
        <v>510</v>
      </c>
      <c r="B211" t="s">
        <v>511</v>
      </c>
      <c r="C211" t="s">
        <v>3156</v>
      </c>
      <c r="D211" t="s">
        <v>512</v>
      </c>
      <c r="E211">
        <v>40580.190892724997</v>
      </c>
      <c r="F211">
        <v>1046.45</v>
      </c>
      <c r="G211">
        <v>71.054647435400298</v>
      </c>
      <c r="H211">
        <v>9.9044573706890997</v>
      </c>
      <c r="I211">
        <v>32.281667248722798</v>
      </c>
      <c r="J211">
        <v>-3.5286206847222101</v>
      </c>
      <c r="K211">
        <v>1044.9987061162301</v>
      </c>
      <c r="L211">
        <v>903.14607178969197</v>
      </c>
      <c r="M211">
        <v>49.622757595979103</v>
      </c>
      <c r="N211">
        <v>0.57199975894447896</v>
      </c>
      <c r="O211">
        <v>16.106837402646999</v>
      </c>
      <c r="P211">
        <v>98.586203624632304</v>
      </c>
      <c r="Q211">
        <v>0.14161302729589301</v>
      </c>
    </row>
    <row r="212" spans="1:17" x14ac:dyDescent="0.3">
      <c r="A212" t="s">
        <v>513</v>
      </c>
      <c r="B212" t="s">
        <v>514</v>
      </c>
      <c r="C212" t="s">
        <v>3172</v>
      </c>
      <c r="D212" t="s">
        <v>515</v>
      </c>
      <c r="E212">
        <v>40470.5525299</v>
      </c>
      <c r="F212">
        <v>35925.699999999997</v>
      </c>
      <c r="G212">
        <v>-10.073931611632</v>
      </c>
      <c r="H212">
        <v>9.6453466684052191</v>
      </c>
      <c r="I212">
        <v>15.0776773279523</v>
      </c>
      <c r="J212">
        <v>0.24256706391379301</v>
      </c>
      <c r="K212">
        <v>35021.924166558398</v>
      </c>
      <c r="L212">
        <v>33977.4313602611</v>
      </c>
      <c r="M212">
        <v>65.273013735010693</v>
      </c>
      <c r="N212">
        <v>0.86009562950958995</v>
      </c>
      <c r="O212">
        <v>13.724993528309801</v>
      </c>
      <c r="P212">
        <v>26.059732025214899</v>
      </c>
      <c r="Q212">
        <v>2.7643859612574002E-2</v>
      </c>
    </row>
    <row r="213" spans="1:17" x14ac:dyDescent="0.3">
      <c r="A213" t="s">
        <v>516</v>
      </c>
      <c r="B213" t="s">
        <v>517</v>
      </c>
      <c r="C213" t="s">
        <v>3156</v>
      </c>
      <c r="D213" t="s">
        <v>378</v>
      </c>
      <c r="E213">
        <v>40157.319056250002</v>
      </c>
      <c r="F213">
        <v>5491.25</v>
      </c>
      <c r="G213">
        <v>5.2024447391336004</v>
      </c>
      <c r="H213">
        <v>31.848394456100699</v>
      </c>
      <c r="I213">
        <v>19.073821179007499</v>
      </c>
      <c r="J213">
        <v>0.77612123446391701</v>
      </c>
      <c r="K213">
        <v>4891.8793037638598</v>
      </c>
      <c r="L213">
        <v>4518.4653332722</v>
      </c>
      <c r="M213">
        <v>72.040997558527494</v>
      </c>
      <c r="N213">
        <v>1.0592787866665501</v>
      </c>
      <c r="O213">
        <v>2.6168905076257598</v>
      </c>
      <c r="P213">
        <v>50.005463435954802</v>
      </c>
      <c r="Q213">
        <v>6.3374138575597996E-2</v>
      </c>
    </row>
    <row r="214" spans="1:17" x14ac:dyDescent="0.3">
      <c r="A214" t="s">
        <v>518</v>
      </c>
      <c r="B214" t="s">
        <v>519</v>
      </c>
      <c r="C214" t="s">
        <v>3165</v>
      </c>
      <c r="D214" t="s">
        <v>520</v>
      </c>
      <c r="E214">
        <v>39983.472578499997</v>
      </c>
      <c r="F214">
        <v>3635.5</v>
      </c>
      <c r="G214">
        <v>-8.6483533159935302</v>
      </c>
      <c r="H214">
        <v>-2.2129226700325799</v>
      </c>
      <c r="I214">
        <v>-5.5315756796355204</v>
      </c>
      <c r="J214">
        <v>-2.1909313097300198</v>
      </c>
      <c r="K214">
        <v>3815.2581742173802</v>
      </c>
      <c r="L214">
        <v>3613.2023138985201</v>
      </c>
      <c r="M214">
        <v>41.1867082156054</v>
      </c>
      <c r="N214">
        <v>1.13477987178298</v>
      </c>
      <c r="O214">
        <v>21.578874982808401</v>
      </c>
      <c r="P214">
        <v>37.271560187282802</v>
      </c>
      <c r="Q214">
        <v>0.104963439323842</v>
      </c>
    </row>
    <row r="215" spans="1:17" x14ac:dyDescent="0.3">
      <c r="A215" t="s">
        <v>521</v>
      </c>
      <c r="B215" t="s">
        <v>522</v>
      </c>
      <c r="C215" t="s">
        <v>3168</v>
      </c>
      <c r="D215" t="s">
        <v>523</v>
      </c>
      <c r="E215">
        <v>39927.757838849997</v>
      </c>
      <c r="F215">
        <v>607.25</v>
      </c>
      <c r="G215">
        <v>-4.6358380795810703</v>
      </c>
      <c r="H215">
        <v>-0.25558957699721302</v>
      </c>
      <c r="I215">
        <v>21.160460591096999</v>
      </c>
      <c r="J215">
        <v>3.6479184655333401</v>
      </c>
      <c r="K215">
        <v>616.26572611131405</v>
      </c>
      <c r="L215">
        <v>573.65936666693597</v>
      </c>
      <c r="M215">
        <v>59.710829596769003</v>
      </c>
      <c r="N215">
        <v>0.824420255250498</v>
      </c>
      <c r="O215">
        <v>17.818032111980202</v>
      </c>
      <c r="P215">
        <v>44.222776392352401</v>
      </c>
      <c r="Q215">
        <v>-7.9875572985173005E-2</v>
      </c>
    </row>
    <row r="216" spans="1:17" x14ac:dyDescent="0.3">
      <c r="A216" t="s">
        <v>524</v>
      </c>
      <c r="B216" t="s">
        <v>525</v>
      </c>
      <c r="C216" t="s">
        <v>3160</v>
      </c>
      <c r="D216" t="s">
        <v>51</v>
      </c>
      <c r="E216">
        <v>39543.60793857</v>
      </c>
      <c r="F216">
        <v>1558.65</v>
      </c>
      <c r="G216">
        <v>23.2770138072365</v>
      </c>
      <c r="H216">
        <v>9.3203545820028904</v>
      </c>
      <c r="I216">
        <v>10.1222103827048</v>
      </c>
      <c r="J216">
        <v>-2.7754518291327201</v>
      </c>
      <c r="K216">
        <v>1523.69579536366</v>
      </c>
      <c r="L216">
        <v>1325.57309772187</v>
      </c>
      <c r="M216">
        <v>39.307154136219197</v>
      </c>
      <c r="N216">
        <v>0.45639701747741701</v>
      </c>
      <c r="O216">
        <v>9.6237128284091895</v>
      </c>
      <c r="P216">
        <v>54.192016619676501</v>
      </c>
      <c r="Q216">
        <v>2.4962189865667998E-2</v>
      </c>
    </row>
    <row r="217" spans="1:17" x14ac:dyDescent="0.3">
      <c r="A217" t="s">
        <v>526</v>
      </c>
      <c r="B217" t="s">
        <v>527</v>
      </c>
      <c r="C217" t="s">
        <v>3165</v>
      </c>
      <c r="D217" t="s">
        <v>125</v>
      </c>
      <c r="E217">
        <v>38691.786668834997</v>
      </c>
      <c r="F217">
        <v>43761.45</v>
      </c>
      <c r="G217">
        <v>-7.5895960143286496</v>
      </c>
      <c r="H217">
        <v>-3.2226352791602002</v>
      </c>
      <c r="I217">
        <v>-8.67031578104217</v>
      </c>
      <c r="J217">
        <v>-3.3077388690427099</v>
      </c>
      <c r="K217">
        <v>48880.177510739501</v>
      </c>
      <c r="L217">
        <v>47752.680333657998</v>
      </c>
      <c r="M217">
        <v>19.9086849580498</v>
      </c>
      <c r="N217">
        <v>1.97136232139362</v>
      </c>
      <c r="O217">
        <v>37.093263591585703</v>
      </c>
      <c r="P217">
        <v>25.112428776048699</v>
      </c>
      <c r="Q217">
        <v>-3.7762255955373997E-2</v>
      </c>
    </row>
    <row r="218" spans="1:17" x14ac:dyDescent="0.3">
      <c r="A218" t="s">
        <v>528</v>
      </c>
      <c r="B218" t="s">
        <v>529</v>
      </c>
      <c r="C218" t="s">
        <v>3155</v>
      </c>
      <c r="D218" t="s">
        <v>21</v>
      </c>
      <c r="E218">
        <v>38615.700036515002</v>
      </c>
      <c r="F218">
        <v>1422.35</v>
      </c>
      <c r="G218">
        <v>-17.0719400243424</v>
      </c>
      <c r="H218">
        <v>-11.7449600745302</v>
      </c>
      <c r="I218">
        <v>-13.404985121563501</v>
      </c>
      <c r="J218">
        <v>2.1815351285428801</v>
      </c>
      <c r="K218">
        <v>1608.9407832228601</v>
      </c>
      <c r="L218">
        <v>1576.0006822387099</v>
      </c>
      <c r="M218">
        <v>39.757351981174899</v>
      </c>
      <c r="N218">
        <v>1.57243480884804</v>
      </c>
      <c r="O218">
        <v>35.599535979189298</v>
      </c>
      <c r="P218">
        <v>11.030014441278601</v>
      </c>
      <c r="Q218">
        <v>0.140089954615883</v>
      </c>
    </row>
    <row r="219" spans="1:17" x14ac:dyDescent="0.3">
      <c r="A219" t="s">
        <v>530</v>
      </c>
      <c r="B219" t="s">
        <v>531</v>
      </c>
      <c r="C219" t="s">
        <v>3165</v>
      </c>
      <c r="D219" t="s">
        <v>82</v>
      </c>
      <c r="E219">
        <v>38500.059374999997</v>
      </c>
      <c r="F219">
        <v>1050.3</v>
      </c>
      <c r="G219">
        <v>74.582500810386094</v>
      </c>
      <c r="H219">
        <v>1.10983966948343</v>
      </c>
      <c r="I219">
        <v>2.9871966469834099</v>
      </c>
      <c r="J219">
        <v>-1.43934060064445</v>
      </c>
      <c r="K219">
        <v>1156.8394295783401</v>
      </c>
      <c r="L219">
        <v>1130.62842936889</v>
      </c>
      <c r="M219">
        <v>41.986061571134996</v>
      </c>
      <c r="N219">
        <v>0.58898537090504799</v>
      </c>
      <c r="O219">
        <v>70.874988098638497</v>
      </c>
      <c r="P219">
        <v>102.95652173913</v>
      </c>
      <c r="Q219">
        <v>0.16275662607185101</v>
      </c>
    </row>
    <row r="220" spans="1:17" x14ac:dyDescent="0.3">
      <c r="A220" t="s">
        <v>532</v>
      </c>
      <c r="B220" t="s">
        <v>533</v>
      </c>
      <c r="C220" t="s">
        <v>3160</v>
      </c>
      <c r="D220" t="s">
        <v>534</v>
      </c>
      <c r="E220">
        <v>38480.637671279997</v>
      </c>
      <c r="F220">
        <v>321.3</v>
      </c>
      <c r="G220">
        <v>17.438666650033099</v>
      </c>
      <c r="H220">
        <v>0.744055549515652</v>
      </c>
      <c r="I220">
        <v>-3.6177733832296202</v>
      </c>
      <c r="J220">
        <v>3.9495641953469498</v>
      </c>
      <c r="K220">
        <v>339.90400656495001</v>
      </c>
      <c r="L220">
        <v>322.70974847676598</v>
      </c>
      <c r="M220">
        <v>45.976877991974497</v>
      </c>
      <c r="N220">
        <v>0.85578565260709805</v>
      </c>
      <c r="O220">
        <v>23.187052598817299</v>
      </c>
      <c r="P220">
        <v>44.372051224443901</v>
      </c>
      <c r="Q220">
        <v>-3.3819304879982998E-2</v>
      </c>
    </row>
    <row r="221" spans="1:17" x14ac:dyDescent="0.3">
      <c r="A221" t="s">
        <v>535</v>
      </c>
      <c r="B221" t="s">
        <v>536</v>
      </c>
      <c r="C221" t="s">
        <v>3165</v>
      </c>
      <c r="D221" t="s">
        <v>311</v>
      </c>
      <c r="E221">
        <v>38092.781540099997</v>
      </c>
      <c r="F221">
        <v>1447.95</v>
      </c>
      <c r="G221">
        <v>152.301052579301</v>
      </c>
      <c r="H221">
        <v>1.45476566785677</v>
      </c>
      <c r="I221">
        <v>3.5523277177415302</v>
      </c>
      <c r="J221">
        <v>1.02785307524487</v>
      </c>
      <c r="K221">
        <v>1667.3472170254199</v>
      </c>
      <c r="L221">
        <v>1579.2947520760899</v>
      </c>
      <c r="M221">
        <v>39.628831654943099</v>
      </c>
      <c r="N221">
        <v>0.32740034808457202</v>
      </c>
      <c r="O221">
        <v>105.770226872474</v>
      </c>
      <c r="P221">
        <v>181.15533980582501</v>
      </c>
      <c r="Q221">
        <v>0.19017498230553101</v>
      </c>
    </row>
    <row r="222" spans="1:17" x14ac:dyDescent="0.3">
      <c r="A222" t="s">
        <v>537</v>
      </c>
      <c r="B222" t="s">
        <v>538</v>
      </c>
      <c r="C222" t="s">
        <v>3160</v>
      </c>
      <c r="D222" t="s">
        <v>51</v>
      </c>
      <c r="E222">
        <v>37159.727073374997</v>
      </c>
      <c r="F222">
        <v>281.55</v>
      </c>
      <c r="G222">
        <v>119.358588049857</v>
      </c>
      <c r="H222">
        <v>37.505316208811301</v>
      </c>
      <c r="I222">
        <v>74.786664886361905</v>
      </c>
      <c r="J222">
        <v>4.2772293542233699</v>
      </c>
      <c r="K222">
        <v>233.94320437711599</v>
      </c>
      <c r="L222">
        <v>181.272297164778</v>
      </c>
      <c r="M222">
        <v>63.974608910344699</v>
      </c>
      <c r="N222">
        <v>1.6173413056811199</v>
      </c>
      <c r="O222">
        <v>9.3589060557627199</v>
      </c>
      <c r="P222">
        <v>195.43546694648401</v>
      </c>
      <c r="Q222">
        <v>6.3484877890870997E-2</v>
      </c>
    </row>
    <row r="223" spans="1:17" x14ac:dyDescent="0.3">
      <c r="A223" t="s">
        <v>539</v>
      </c>
      <c r="B223" t="s">
        <v>540</v>
      </c>
      <c r="C223" t="s">
        <v>3162</v>
      </c>
      <c r="D223" t="s">
        <v>541</v>
      </c>
      <c r="E223">
        <v>37149.25</v>
      </c>
      <c r="F223">
        <v>437.05</v>
      </c>
      <c r="G223">
        <v>39.861032535866002</v>
      </c>
      <c r="H223">
        <v>-3.1335916973921099</v>
      </c>
      <c r="I223">
        <v>-13.3164925682073</v>
      </c>
      <c r="J223">
        <v>-2.3050733507725099</v>
      </c>
      <c r="K223">
        <v>479.98747260051402</v>
      </c>
      <c r="L223">
        <v>447.00096885122298</v>
      </c>
      <c r="M223">
        <v>29.955472895956699</v>
      </c>
      <c r="N223">
        <v>1.0274596928865101</v>
      </c>
      <c r="O223">
        <v>41.940281432330302</v>
      </c>
      <c r="P223">
        <v>64.582941065712603</v>
      </c>
      <c r="Q223">
        <v>0.122538757886276</v>
      </c>
    </row>
    <row r="224" spans="1:17" x14ac:dyDescent="0.3">
      <c r="A224" t="s">
        <v>542</v>
      </c>
      <c r="B224" t="s">
        <v>543</v>
      </c>
      <c r="C224" t="s">
        <v>3167</v>
      </c>
      <c r="D224" t="s">
        <v>284</v>
      </c>
      <c r="E224">
        <v>36754.671428939997</v>
      </c>
      <c r="F224">
        <v>1787.55</v>
      </c>
      <c r="G224">
        <v>65.182396250465203</v>
      </c>
      <c r="H224">
        <v>-4.9963116713764801</v>
      </c>
      <c r="I224">
        <v>16.300871709563001</v>
      </c>
      <c r="J224">
        <v>-5.8971966174599997</v>
      </c>
      <c r="K224">
        <v>1878.08974974169</v>
      </c>
      <c r="L224">
        <v>1598.15525765697</v>
      </c>
      <c r="M224">
        <v>35.434695428548302</v>
      </c>
      <c r="N224">
        <v>0.89729047604946099</v>
      </c>
      <c r="O224">
        <v>23.0483063410813</v>
      </c>
      <c r="P224">
        <v>98.275192723642604</v>
      </c>
      <c r="Q224">
        <v>0.159098944065032</v>
      </c>
    </row>
    <row r="225" spans="1:17" x14ac:dyDescent="0.3">
      <c r="A225" t="s">
        <v>544</v>
      </c>
      <c r="B225" t="s">
        <v>545</v>
      </c>
      <c r="C225" t="s">
        <v>3170</v>
      </c>
      <c r="D225" t="s">
        <v>289</v>
      </c>
      <c r="E225">
        <v>36529.466205825003</v>
      </c>
      <c r="F225">
        <v>2678.25</v>
      </c>
      <c r="G225">
        <v>0.87911320701958895</v>
      </c>
      <c r="H225">
        <v>5.4869666091867497</v>
      </c>
      <c r="I225">
        <v>-1.3168880245592001</v>
      </c>
      <c r="J225">
        <v>6.5330147425101499</v>
      </c>
      <c r="K225">
        <v>2791.3300571436498</v>
      </c>
      <c r="L225">
        <v>2614.31028872564</v>
      </c>
      <c r="M225">
        <v>42.987176180625603</v>
      </c>
      <c r="N225">
        <v>0.58310628532052799</v>
      </c>
      <c r="O225">
        <v>18.323532157192201</v>
      </c>
      <c r="P225">
        <v>32.5210291934685</v>
      </c>
      <c r="Q225">
        <v>-5.9743182725069998E-3</v>
      </c>
    </row>
    <row r="226" spans="1:17" x14ac:dyDescent="0.3">
      <c r="A226" t="s">
        <v>546</v>
      </c>
      <c r="B226" t="s">
        <v>547</v>
      </c>
      <c r="C226" t="s">
        <v>3165</v>
      </c>
      <c r="D226" t="s">
        <v>246</v>
      </c>
      <c r="E226">
        <v>36357.346114375003</v>
      </c>
      <c r="F226">
        <v>9051.25</v>
      </c>
      <c r="G226">
        <v>52.357861329314296</v>
      </c>
      <c r="H226">
        <v>4.8779154414894297</v>
      </c>
      <c r="I226">
        <v>7.0870471141084899</v>
      </c>
      <c r="J226">
        <v>-7.5889353179091001</v>
      </c>
      <c r="K226">
        <v>9551.1463577918203</v>
      </c>
      <c r="L226">
        <v>8142.1934156061097</v>
      </c>
      <c r="M226">
        <v>30.554990577898799</v>
      </c>
      <c r="N226">
        <v>0.77390971841427902</v>
      </c>
      <c r="O226">
        <v>21.530175390139402</v>
      </c>
      <c r="P226">
        <v>79.182998772617495</v>
      </c>
      <c r="Q226">
        <v>0.26554357685702901</v>
      </c>
    </row>
    <row r="227" spans="1:17" x14ac:dyDescent="0.3">
      <c r="A227" t="s">
        <v>548</v>
      </c>
      <c r="B227" t="s">
        <v>549</v>
      </c>
      <c r="C227" t="s">
        <v>3160</v>
      </c>
      <c r="D227" t="s">
        <v>161</v>
      </c>
      <c r="E227">
        <v>36044.587166525002</v>
      </c>
      <c r="F227">
        <v>898.45</v>
      </c>
      <c r="G227">
        <v>-0.49911049371876298</v>
      </c>
      <c r="H227">
        <v>8.5546216909877693</v>
      </c>
      <c r="I227">
        <v>26.677306618874201</v>
      </c>
      <c r="J227">
        <v>6.3166056394766903</v>
      </c>
      <c r="K227">
        <v>867.89392188654006</v>
      </c>
      <c r="L227">
        <v>794.70172141381204</v>
      </c>
      <c r="M227">
        <v>62.0771186356112</v>
      </c>
      <c r="N227">
        <v>1.1031048305920901</v>
      </c>
      <c r="O227">
        <v>5.2089710056207803</v>
      </c>
      <c r="P227">
        <v>47.856496338352599</v>
      </c>
      <c r="Q227">
        <v>5.5926633180433998E-2</v>
      </c>
    </row>
    <row r="228" spans="1:17" x14ac:dyDescent="0.3">
      <c r="A228" t="s">
        <v>550</v>
      </c>
      <c r="B228" t="s">
        <v>551</v>
      </c>
      <c r="C228" t="s">
        <v>3154</v>
      </c>
      <c r="D228" t="s">
        <v>191</v>
      </c>
      <c r="E228">
        <v>36040.664994375002</v>
      </c>
      <c r="F228">
        <v>523.54999999999995</v>
      </c>
      <c r="G228">
        <v>1.41502895070695</v>
      </c>
      <c r="H228">
        <v>-5.5059108263484804</v>
      </c>
      <c r="I228">
        <v>-12.431360246578301</v>
      </c>
      <c r="J228">
        <v>3.7796950885638201</v>
      </c>
      <c r="K228">
        <v>573.51781862943699</v>
      </c>
      <c r="L228">
        <v>573.23853656102699</v>
      </c>
      <c r="M228">
        <v>41.010750080468902</v>
      </c>
      <c r="N228">
        <v>0.48507334648151701</v>
      </c>
      <c r="O228">
        <v>31.783019768885499</v>
      </c>
      <c r="P228">
        <v>27.0752427184465</v>
      </c>
      <c r="Q228">
        <v>-6.3469807044107998E-2</v>
      </c>
    </row>
    <row r="229" spans="1:17" x14ac:dyDescent="0.3">
      <c r="A229" t="s">
        <v>552</v>
      </c>
      <c r="B229" t="s">
        <v>553</v>
      </c>
      <c r="C229" t="s">
        <v>3165</v>
      </c>
      <c r="D229" t="s">
        <v>554</v>
      </c>
      <c r="E229">
        <v>36003.816296879901</v>
      </c>
      <c r="F229">
        <v>3987.6</v>
      </c>
      <c r="G229">
        <v>31.791254536183001</v>
      </c>
      <c r="H229">
        <v>2.08158627325238</v>
      </c>
      <c r="I229">
        <v>-2.5977753850969099</v>
      </c>
      <c r="J229">
        <v>-1.0889651244810099</v>
      </c>
      <c r="K229">
        <v>4182.96262776801</v>
      </c>
      <c r="L229">
        <v>3937.2777246175901</v>
      </c>
      <c r="M229">
        <v>45.589770527506502</v>
      </c>
      <c r="N229">
        <v>0.89276192742971805</v>
      </c>
      <c r="O229">
        <v>26.384291303039401</v>
      </c>
      <c r="P229">
        <v>60.4668008048289</v>
      </c>
      <c r="Q229">
        <v>0.18496017036937201</v>
      </c>
    </row>
    <row r="230" spans="1:17" x14ac:dyDescent="0.3">
      <c r="A230" t="s">
        <v>555</v>
      </c>
      <c r="B230" t="s">
        <v>556</v>
      </c>
      <c r="C230" t="s">
        <v>3160</v>
      </c>
      <c r="D230" t="s">
        <v>51</v>
      </c>
      <c r="E230">
        <v>35777.323395580002</v>
      </c>
      <c r="F230">
        <v>2864.2</v>
      </c>
      <c r="G230">
        <v>34.8150220910006</v>
      </c>
      <c r="H230">
        <v>-4.9886848492103297</v>
      </c>
      <c r="I230">
        <v>12.693963608056</v>
      </c>
      <c r="J230">
        <v>-2.4995036350665898</v>
      </c>
      <c r="K230">
        <v>3075.6344941740699</v>
      </c>
      <c r="L230">
        <v>2636.4333724529401</v>
      </c>
      <c r="M230">
        <v>32.029005299954299</v>
      </c>
      <c r="N230">
        <v>0.64241604985829004</v>
      </c>
      <c r="O230">
        <v>21.674464073737798</v>
      </c>
      <c r="P230">
        <v>60.5943369778525</v>
      </c>
      <c r="Q230">
        <v>7.9712596385887999E-2</v>
      </c>
    </row>
    <row r="231" spans="1:17" x14ac:dyDescent="0.3">
      <c r="A231" t="s">
        <v>557</v>
      </c>
      <c r="B231" t="s">
        <v>558</v>
      </c>
      <c r="C231" t="s">
        <v>3165</v>
      </c>
      <c r="D231" t="s">
        <v>246</v>
      </c>
      <c r="E231">
        <v>35489.491211100001</v>
      </c>
      <c r="F231">
        <v>5544.3</v>
      </c>
      <c r="G231">
        <v>99.670623581324804</v>
      </c>
      <c r="H231">
        <v>22.009915239754701</v>
      </c>
      <c r="I231">
        <v>112.419254519951</v>
      </c>
      <c r="J231">
        <v>5.1525189759424403</v>
      </c>
      <c r="K231">
        <v>5278.80732936607</v>
      </c>
      <c r="L231">
        <v>4101.1660183723297</v>
      </c>
      <c r="M231">
        <v>51.274660807887102</v>
      </c>
      <c r="N231">
        <v>1.0518044170940399</v>
      </c>
      <c r="O231">
        <v>8.9037389751636695</v>
      </c>
      <c r="P231">
        <v>143.614473713118</v>
      </c>
    </row>
    <row r="232" spans="1:17" hidden="1" x14ac:dyDescent="0.3">
      <c r="A232" t="s">
        <v>559</v>
      </c>
      <c r="B232" t="s">
        <v>560</v>
      </c>
      <c r="C232" t="s">
        <v>3171</v>
      </c>
      <c r="D232" t="s">
        <v>34</v>
      </c>
      <c r="E232">
        <v>35366.489680446</v>
      </c>
      <c r="F232">
        <v>52.18</v>
      </c>
      <c r="G232">
        <v>6.4180302487608296</v>
      </c>
      <c r="H232">
        <v>9.9089576259096095</v>
      </c>
      <c r="I232">
        <v>-20.430635994137798</v>
      </c>
      <c r="J232">
        <v>1.69116671975051</v>
      </c>
      <c r="K232">
        <v>53.9332213143065</v>
      </c>
      <c r="L232">
        <v>54.987142421520197</v>
      </c>
      <c r="M232">
        <v>49.6391934116443</v>
      </c>
      <c r="N232">
        <v>1.0328924909075901</v>
      </c>
      <c r="O232">
        <v>48.524338827136802</v>
      </c>
      <c r="P232">
        <v>32.101265822784796</v>
      </c>
      <c r="Q232">
        <v>0.108876222716424</v>
      </c>
    </row>
    <row r="233" spans="1:17" x14ac:dyDescent="0.3">
      <c r="A233" t="s">
        <v>561</v>
      </c>
      <c r="B233" t="s">
        <v>562</v>
      </c>
      <c r="C233" t="s">
        <v>3170</v>
      </c>
      <c r="D233" t="s">
        <v>158</v>
      </c>
      <c r="E233">
        <v>35330.821509000001</v>
      </c>
      <c r="F233">
        <v>8162.25</v>
      </c>
      <c r="G233">
        <v>182.26301296865199</v>
      </c>
      <c r="H233">
        <v>3.3578293750727202</v>
      </c>
      <c r="I233">
        <v>84.623675420909393</v>
      </c>
      <c r="J233">
        <v>8.0462313610663099</v>
      </c>
      <c r="K233">
        <v>7476.6459272883003</v>
      </c>
      <c r="L233">
        <v>5672.1666351204503</v>
      </c>
      <c r="M233">
        <v>58.249685644331102</v>
      </c>
      <c r="N233">
        <v>0.58033737834914101</v>
      </c>
      <c r="O233">
        <v>7.2008331036172502</v>
      </c>
      <c r="P233">
        <v>210.70612866387501</v>
      </c>
      <c r="Q233">
        <v>0.11746360977871199</v>
      </c>
    </row>
    <row r="234" spans="1:17" x14ac:dyDescent="0.3">
      <c r="A234" t="s">
        <v>563</v>
      </c>
      <c r="B234" t="s">
        <v>564</v>
      </c>
      <c r="C234" t="s">
        <v>3161</v>
      </c>
      <c r="D234" t="s">
        <v>149</v>
      </c>
      <c r="E234">
        <v>35165.104404240003</v>
      </c>
      <c r="F234">
        <v>253.6</v>
      </c>
      <c r="G234">
        <v>42.865148311720901</v>
      </c>
      <c r="H234">
        <v>3.0183786554571799</v>
      </c>
      <c r="I234">
        <v>4.9890965403780596</v>
      </c>
      <c r="J234">
        <v>0.89267003690890301</v>
      </c>
      <c r="K234">
        <v>262.30182426148502</v>
      </c>
      <c r="L234">
        <v>242.184514492414</v>
      </c>
      <c r="M234">
        <v>45.049612717193803</v>
      </c>
      <c r="N234">
        <v>0.41228405410291802</v>
      </c>
      <c r="O234">
        <v>22.949526813880102</v>
      </c>
      <c r="P234">
        <v>79.096045197740096</v>
      </c>
      <c r="Q234">
        <v>0.149819314524273</v>
      </c>
    </row>
    <row r="235" spans="1:17" x14ac:dyDescent="0.3">
      <c r="A235" t="s">
        <v>565</v>
      </c>
      <c r="B235" t="s">
        <v>566</v>
      </c>
      <c r="C235" t="s">
        <v>3156</v>
      </c>
      <c r="D235" t="s">
        <v>54</v>
      </c>
      <c r="E235">
        <v>34947.205789221996</v>
      </c>
      <c r="F235">
        <v>140.11000000000001</v>
      </c>
      <c r="G235">
        <v>-24.7927312847122</v>
      </c>
      <c r="H235">
        <v>-10.9879800826996</v>
      </c>
      <c r="I235">
        <v>-21.6276400482847</v>
      </c>
      <c r="J235">
        <v>-1.9917676062629399</v>
      </c>
      <c r="K235">
        <v>160.630975526329</v>
      </c>
      <c r="L235">
        <v>162.28315298578599</v>
      </c>
      <c r="M235">
        <v>32.185526642300701</v>
      </c>
      <c r="N235">
        <v>1.1444694320973099</v>
      </c>
      <c r="O235">
        <v>38.641067732495799</v>
      </c>
      <c r="P235">
        <v>1.7797472032543999</v>
      </c>
      <c r="Q235">
        <v>5.9834220900276E-2</v>
      </c>
    </row>
    <row r="236" spans="1:17" x14ac:dyDescent="0.3">
      <c r="A236" t="s">
        <v>567</v>
      </c>
      <c r="B236" t="s">
        <v>568</v>
      </c>
      <c r="C236" t="s">
        <v>3156</v>
      </c>
      <c r="D236" t="s">
        <v>569</v>
      </c>
      <c r="E236">
        <v>34929.000500000002</v>
      </c>
      <c r="F236">
        <v>635</v>
      </c>
      <c r="G236">
        <v>15.7172932529012</v>
      </c>
      <c r="H236">
        <v>8.3606664924306493</v>
      </c>
      <c r="I236">
        <v>-8.3701528323330994</v>
      </c>
      <c r="J236">
        <v>1.3996948078656399</v>
      </c>
      <c r="K236">
        <v>644.70226147389894</v>
      </c>
      <c r="L236">
        <v>639.38749194837396</v>
      </c>
      <c r="M236">
        <v>57.706646709641902</v>
      </c>
      <c r="N236">
        <v>0.84858538772736702</v>
      </c>
      <c r="O236">
        <v>30.1968503937007</v>
      </c>
      <c r="P236">
        <v>43.018018018017997</v>
      </c>
      <c r="Q236">
        <v>4.1915794931754E-2</v>
      </c>
    </row>
    <row r="237" spans="1:17" x14ac:dyDescent="0.3">
      <c r="A237" t="s">
        <v>570</v>
      </c>
      <c r="B237" t="s">
        <v>571</v>
      </c>
      <c r="C237" t="s">
        <v>3158</v>
      </c>
      <c r="D237" t="s">
        <v>37</v>
      </c>
      <c r="E237">
        <v>34672.213871499996</v>
      </c>
      <c r="F237">
        <v>6695.75</v>
      </c>
      <c r="G237">
        <v>194.47395266276001</v>
      </c>
      <c r="H237">
        <v>13.506301761002399</v>
      </c>
      <c r="I237">
        <v>94.770354753226798</v>
      </c>
      <c r="J237">
        <v>3.5338796593689699</v>
      </c>
      <c r="K237">
        <v>6514.3572467038102</v>
      </c>
      <c r="L237">
        <v>4829.2825598243298</v>
      </c>
      <c r="M237">
        <v>47.918709325457598</v>
      </c>
      <c r="N237">
        <v>0.193065272675806</v>
      </c>
      <c r="O237">
        <v>26.6475002800283</v>
      </c>
      <c r="P237">
        <v>233.12189054726301</v>
      </c>
      <c r="Q237">
        <v>0.175174069479753</v>
      </c>
    </row>
    <row r="238" spans="1:17" x14ac:dyDescent="0.3">
      <c r="A238" t="s">
        <v>572</v>
      </c>
      <c r="B238" t="s">
        <v>573</v>
      </c>
      <c r="C238" t="s">
        <v>3156</v>
      </c>
      <c r="D238" t="s">
        <v>213</v>
      </c>
      <c r="E238">
        <v>34239.101685599999</v>
      </c>
      <c r="F238">
        <v>6767.25</v>
      </c>
      <c r="G238">
        <v>83.0760355339022</v>
      </c>
      <c r="H238">
        <v>7.5723405506643999</v>
      </c>
      <c r="I238">
        <v>-4.9258248543903003</v>
      </c>
      <c r="J238">
        <v>-2.4400115649912402</v>
      </c>
      <c r="K238">
        <v>6749.9616122150001</v>
      </c>
      <c r="L238">
        <v>6189.0324349563298</v>
      </c>
      <c r="M238">
        <v>51.409337123691301</v>
      </c>
      <c r="N238">
        <v>0.32830415822883802</v>
      </c>
      <c r="O238">
        <v>44.177472385385499</v>
      </c>
      <c r="P238">
        <v>113.70375633555901</v>
      </c>
      <c r="Q238">
        <v>0.13776977061517401</v>
      </c>
    </row>
    <row r="239" spans="1:17" x14ac:dyDescent="0.3">
      <c r="A239" t="s">
        <v>574</v>
      </c>
      <c r="B239" t="s">
        <v>575</v>
      </c>
      <c r="C239" t="s">
        <v>3165</v>
      </c>
      <c r="D239" t="s">
        <v>253</v>
      </c>
      <c r="E239">
        <v>34137.991151549999</v>
      </c>
      <c r="F239">
        <v>3658.15</v>
      </c>
      <c r="G239">
        <v>-22.806808531365199</v>
      </c>
      <c r="H239">
        <v>-7.1812733239943096</v>
      </c>
      <c r="I239">
        <v>-11.928782007342299</v>
      </c>
      <c r="J239">
        <v>-3.72293204171313</v>
      </c>
      <c r="K239">
        <v>4074.2604464109099</v>
      </c>
      <c r="L239">
        <v>4012.8412286068901</v>
      </c>
      <c r="M239">
        <v>14.296796265922101</v>
      </c>
      <c r="N239">
        <v>1.16498407569699</v>
      </c>
      <c r="O239">
        <v>35.3129313997512</v>
      </c>
      <c r="P239">
        <v>7.4472772131821596</v>
      </c>
      <c r="Q239">
        <v>7.9181626711751996E-2</v>
      </c>
    </row>
    <row r="240" spans="1:17" x14ac:dyDescent="0.3">
      <c r="A240" t="s">
        <v>576</v>
      </c>
      <c r="B240" t="s">
        <v>577</v>
      </c>
      <c r="C240" t="s">
        <v>3162</v>
      </c>
      <c r="D240" t="s">
        <v>206</v>
      </c>
      <c r="E240">
        <v>34134.653324159997</v>
      </c>
      <c r="F240">
        <v>2426.6999999999998</v>
      </c>
      <c r="G240">
        <v>16.5100348054652</v>
      </c>
      <c r="H240">
        <v>14.6294496205862</v>
      </c>
      <c r="I240">
        <v>16.512768516952299</v>
      </c>
      <c r="J240">
        <v>1.4803154190115699</v>
      </c>
      <c r="K240">
        <v>2402.3310037671499</v>
      </c>
      <c r="L240">
        <v>2255.0978188630102</v>
      </c>
      <c r="M240">
        <v>64.343746994945306</v>
      </c>
      <c r="N240">
        <v>1.0965109888327</v>
      </c>
      <c r="O240">
        <v>26.1507396876416</v>
      </c>
      <c r="P240">
        <v>54.335866696346201</v>
      </c>
      <c r="Q240">
        <v>1.9760257053200999E-2</v>
      </c>
    </row>
    <row r="241" spans="1:17" x14ac:dyDescent="0.3">
      <c r="A241" t="s">
        <v>578</v>
      </c>
      <c r="B241" t="s">
        <v>579</v>
      </c>
      <c r="C241" t="s">
        <v>3156</v>
      </c>
      <c r="D241" t="s">
        <v>54</v>
      </c>
      <c r="E241">
        <v>34094.011969500003</v>
      </c>
      <c r="F241">
        <v>276.14999999999998</v>
      </c>
      <c r="G241">
        <v>-20.7891736992026</v>
      </c>
      <c r="H241">
        <v>-0.91043995069119299</v>
      </c>
      <c r="I241">
        <v>8.2103724016816301E-2</v>
      </c>
      <c r="J241">
        <v>0.95532263086089397</v>
      </c>
      <c r="K241">
        <v>292.31495767063399</v>
      </c>
      <c r="L241">
        <v>291.70949028557402</v>
      </c>
      <c r="M241">
        <v>47.876279231573498</v>
      </c>
      <c r="N241">
        <v>0.47845442528757698</v>
      </c>
      <c r="O241">
        <v>24.207858048162201</v>
      </c>
      <c r="P241">
        <v>12.164906580016201</v>
      </c>
      <c r="Q241">
        <v>3.3818837838651999E-2</v>
      </c>
    </row>
    <row r="242" spans="1:17" x14ac:dyDescent="0.3">
      <c r="A242" t="s">
        <v>580</v>
      </c>
      <c r="B242" t="s">
        <v>581</v>
      </c>
      <c r="C242" t="s">
        <v>3168</v>
      </c>
      <c r="D242" t="s">
        <v>582</v>
      </c>
      <c r="E242">
        <v>34019.914111600003</v>
      </c>
      <c r="F242">
        <v>1400.5</v>
      </c>
      <c r="G242">
        <v>-19.541267873944399</v>
      </c>
      <c r="H242">
        <v>14.552714589311901</v>
      </c>
      <c r="I242">
        <v>36.306912758586598</v>
      </c>
      <c r="J242">
        <v>-0.16847742505071001</v>
      </c>
      <c r="K242">
        <v>1299.1930230912001</v>
      </c>
      <c r="L242">
        <v>1187.7402271245201</v>
      </c>
      <c r="M242">
        <v>62.429917477392003</v>
      </c>
      <c r="N242">
        <v>0.94944803779701703</v>
      </c>
      <c r="O242">
        <v>6.2406283470189203</v>
      </c>
      <c r="P242">
        <v>58.061057502398199</v>
      </c>
      <c r="Q242">
        <v>3.9172667372598002E-2</v>
      </c>
    </row>
    <row r="243" spans="1:17" x14ac:dyDescent="0.3">
      <c r="A243" t="s">
        <v>583</v>
      </c>
      <c r="B243" t="s">
        <v>584</v>
      </c>
      <c r="C243" t="s">
        <v>3172</v>
      </c>
      <c r="D243" t="s">
        <v>158</v>
      </c>
      <c r="E243">
        <v>33474.841407045002</v>
      </c>
      <c r="F243">
        <v>994.05</v>
      </c>
      <c r="G243">
        <v>26.748483250569699</v>
      </c>
      <c r="H243">
        <v>-1.7087089434142599</v>
      </c>
      <c r="I243">
        <v>6.76967177268806</v>
      </c>
      <c r="J243">
        <v>-1.8947641295422599</v>
      </c>
      <c r="K243">
        <v>1055.6518313757399</v>
      </c>
      <c r="L243">
        <v>924.47418820637904</v>
      </c>
      <c r="M243">
        <v>32.199378313805703</v>
      </c>
      <c r="N243">
        <v>0.21850532568921199</v>
      </c>
      <c r="O243">
        <v>32.1865097329108</v>
      </c>
      <c r="P243">
        <v>54.7039140922885</v>
      </c>
      <c r="Q243">
        <v>4.6941779095719997E-2</v>
      </c>
    </row>
    <row r="244" spans="1:17" x14ac:dyDescent="0.3">
      <c r="A244" t="s">
        <v>585</v>
      </c>
      <c r="B244" t="s">
        <v>586</v>
      </c>
      <c r="C244" t="s">
        <v>3156</v>
      </c>
      <c r="D244" t="s">
        <v>378</v>
      </c>
      <c r="E244">
        <v>33372.074999999997</v>
      </c>
      <c r="F244">
        <v>1596.75</v>
      </c>
      <c r="G244">
        <v>74.329893881359197</v>
      </c>
      <c r="H244">
        <v>20.060311764722599</v>
      </c>
      <c r="I244">
        <v>38.981756593501999</v>
      </c>
      <c r="J244">
        <v>2.6235585761732598</v>
      </c>
      <c r="K244">
        <v>1467.71233012229</v>
      </c>
      <c r="L244">
        <v>1208.70705610596</v>
      </c>
      <c r="M244">
        <v>65.791703707844206</v>
      </c>
      <c r="N244">
        <v>0.96099572556384705</v>
      </c>
      <c r="O244">
        <v>5.1416940660717003</v>
      </c>
      <c r="P244">
        <v>100.34504391468001</v>
      </c>
      <c r="Q244">
        <v>9.4146342741636996E-2</v>
      </c>
    </row>
    <row r="245" spans="1:17" x14ac:dyDescent="0.3">
      <c r="A245" t="s">
        <v>587</v>
      </c>
      <c r="B245" t="s">
        <v>588</v>
      </c>
      <c r="C245" t="s">
        <v>3164</v>
      </c>
      <c r="D245" t="s">
        <v>75</v>
      </c>
      <c r="E245">
        <v>33162.318261045002</v>
      </c>
      <c r="F245">
        <v>1768.05</v>
      </c>
      <c r="G245">
        <v>-40.947410925016399</v>
      </c>
      <c r="H245">
        <v>3.4243185721262802E-2</v>
      </c>
      <c r="I245">
        <v>-8.5521293715606106</v>
      </c>
      <c r="J245">
        <v>-1.6557484925542201</v>
      </c>
      <c r="K245">
        <v>1837.1588459147699</v>
      </c>
      <c r="L245">
        <v>1897.42277762302</v>
      </c>
      <c r="M245">
        <v>36.521635836075099</v>
      </c>
      <c r="N245">
        <v>0.54185308520791997</v>
      </c>
      <c r="O245">
        <v>37.479143689375199</v>
      </c>
      <c r="P245">
        <v>7.0637035242824204</v>
      </c>
      <c r="Q245">
        <v>-5.3313809169020003E-2</v>
      </c>
    </row>
    <row r="246" spans="1:17" x14ac:dyDescent="0.3">
      <c r="A246" t="s">
        <v>589</v>
      </c>
      <c r="B246" t="s">
        <v>590</v>
      </c>
      <c r="C246" t="s">
        <v>3160</v>
      </c>
      <c r="D246" t="s">
        <v>51</v>
      </c>
      <c r="E246">
        <v>32780.329384119999</v>
      </c>
      <c r="F246">
        <v>1287.7</v>
      </c>
      <c r="G246">
        <v>102.411231767213</v>
      </c>
      <c r="H246">
        <v>13.4271221957171</v>
      </c>
      <c r="I246">
        <v>86.505671058641695</v>
      </c>
      <c r="J246">
        <v>-2.9677256571147002</v>
      </c>
      <c r="K246">
        <v>1199.8695637531</v>
      </c>
      <c r="L246">
        <v>929.55527004527801</v>
      </c>
      <c r="M246">
        <v>50.359681284693004</v>
      </c>
      <c r="N246">
        <v>0.53871515825447003</v>
      </c>
      <c r="O246">
        <v>5.1448318707773399</v>
      </c>
      <c r="P246">
        <v>137.539199409703</v>
      </c>
      <c r="Q246">
        <v>0.118734702883425</v>
      </c>
    </row>
    <row r="247" spans="1:17" x14ac:dyDescent="0.3">
      <c r="A247" t="s">
        <v>591</v>
      </c>
      <c r="B247" t="s">
        <v>592</v>
      </c>
      <c r="C247" t="s">
        <v>3156</v>
      </c>
      <c r="D247" t="s">
        <v>378</v>
      </c>
      <c r="E247">
        <v>32644.486211579999</v>
      </c>
      <c r="F247">
        <v>6413.1</v>
      </c>
      <c r="G247">
        <v>120.25613978266099</v>
      </c>
      <c r="H247">
        <v>14.9285540231268</v>
      </c>
      <c r="I247">
        <v>55.996329563451802</v>
      </c>
      <c r="J247">
        <v>-1.68950487003102</v>
      </c>
      <c r="K247">
        <v>5969.2427003549401</v>
      </c>
      <c r="L247">
        <v>4561.2949922423004</v>
      </c>
      <c r="M247">
        <v>46.261205028949803</v>
      </c>
      <c r="N247">
        <v>1.02563211837426</v>
      </c>
      <c r="O247">
        <v>7.1244795808579298</v>
      </c>
      <c r="P247">
        <v>163.908150038065</v>
      </c>
      <c r="Q247">
        <v>0.14653494899541999</v>
      </c>
    </row>
    <row r="248" spans="1:17" hidden="1" x14ac:dyDescent="0.3">
      <c r="A248" t="s">
        <v>593</v>
      </c>
      <c r="B248" t="s">
        <v>594</v>
      </c>
      <c r="C248" t="s">
        <v>3171</v>
      </c>
      <c r="D248" t="s">
        <v>138</v>
      </c>
      <c r="E248">
        <v>32216.064643341</v>
      </c>
      <c r="F248">
        <v>389.2</v>
      </c>
      <c r="G248">
        <v>0.87954956657091898</v>
      </c>
      <c r="H248">
        <v>2.4423798457353301</v>
      </c>
      <c r="I248">
        <v>2.9782838361866601</v>
      </c>
      <c r="J248">
        <v>-1.08495515707117</v>
      </c>
      <c r="K248">
        <v>388.62877462228403</v>
      </c>
      <c r="L248">
        <v>368.62323716222102</v>
      </c>
      <c r="M248">
        <v>56.330526885428</v>
      </c>
      <c r="N248">
        <v>0.66347107458177301</v>
      </c>
      <c r="O248">
        <v>4.0596094552929101</v>
      </c>
      <c r="P248">
        <v>37.042253521126703</v>
      </c>
      <c r="Q248">
        <v>-0.123824141917355</v>
      </c>
    </row>
    <row r="249" spans="1:17" x14ac:dyDescent="0.3">
      <c r="A249" t="s">
        <v>595</v>
      </c>
      <c r="B249" t="s">
        <v>596</v>
      </c>
      <c r="C249" t="s">
        <v>3158</v>
      </c>
      <c r="D249" t="s">
        <v>201</v>
      </c>
      <c r="E249">
        <v>31987.92997239</v>
      </c>
      <c r="F249">
        <v>9816.7000000000007</v>
      </c>
      <c r="G249">
        <v>30.687180487670702</v>
      </c>
      <c r="H249">
        <v>18.169648026636001</v>
      </c>
      <c r="I249">
        <v>32.608874240940601</v>
      </c>
      <c r="J249">
        <v>2.3589713782044299</v>
      </c>
      <c r="K249">
        <v>9003.2700837338307</v>
      </c>
      <c r="L249">
        <v>7803.0059023916501</v>
      </c>
      <c r="M249">
        <v>56.097517135939299</v>
      </c>
      <c r="N249">
        <v>2.6891405827415702</v>
      </c>
      <c r="O249">
        <v>8.3154216793830802</v>
      </c>
      <c r="P249">
        <v>64.818965589610499</v>
      </c>
      <c r="Q249">
        <v>6.2147413882034E-2</v>
      </c>
    </row>
    <row r="250" spans="1:17" x14ac:dyDescent="0.3">
      <c r="A250" t="s">
        <v>597</v>
      </c>
      <c r="B250" t="s">
        <v>598</v>
      </c>
      <c r="C250" t="s">
        <v>582</v>
      </c>
      <c r="D250" t="s">
        <v>582</v>
      </c>
      <c r="E250">
        <v>31884.409919999998</v>
      </c>
      <c r="F250">
        <v>932.8</v>
      </c>
      <c r="G250">
        <v>-4.2224987446105899</v>
      </c>
      <c r="H250">
        <v>3.6910686995119302</v>
      </c>
      <c r="I250">
        <v>6.1852560386509099</v>
      </c>
      <c r="J250">
        <v>-1.47493282589841</v>
      </c>
      <c r="K250">
        <v>912.05631914539197</v>
      </c>
      <c r="L250">
        <v>854.64762291720103</v>
      </c>
      <c r="M250">
        <v>57.288346458896001</v>
      </c>
      <c r="N250">
        <v>0.63223226889832396</v>
      </c>
      <c r="O250">
        <v>12.885934819897001</v>
      </c>
      <c r="P250">
        <v>31.380281690140801</v>
      </c>
      <c r="Q250">
        <v>6.1167722047036001E-2</v>
      </c>
    </row>
    <row r="251" spans="1:17" x14ac:dyDescent="0.3">
      <c r="A251" t="s">
        <v>599</v>
      </c>
      <c r="B251" t="s">
        <v>600</v>
      </c>
      <c r="C251" t="s">
        <v>3167</v>
      </c>
      <c r="D251" t="s">
        <v>601</v>
      </c>
      <c r="E251">
        <v>31709.263194399999</v>
      </c>
      <c r="F251">
        <v>1166</v>
      </c>
      <c r="G251">
        <v>-33.312485159310697</v>
      </c>
      <c r="H251">
        <v>1.6052868378487499</v>
      </c>
      <c r="I251">
        <v>2.0416689338177698</v>
      </c>
      <c r="J251">
        <v>-1.2142753755709299</v>
      </c>
      <c r="K251">
        <v>1223.7938058928301</v>
      </c>
      <c r="L251">
        <v>1203.9373760619401</v>
      </c>
      <c r="M251">
        <v>37.0167832258281</v>
      </c>
      <c r="N251">
        <v>0.48216929722707802</v>
      </c>
      <c r="O251">
        <v>23.602058319039401</v>
      </c>
      <c r="P251">
        <v>17.771829705570401</v>
      </c>
      <c r="Q251">
        <v>0.101900351794073</v>
      </c>
    </row>
    <row r="252" spans="1:17" x14ac:dyDescent="0.3">
      <c r="A252" t="s">
        <v>602</v>
      </c>
      <c r="B252" t="s">
        <v>603</v>
      </c>
      <c r="C252" t="s">
        <v>3168</v>
      </c>
      <c r="D252" t="s">
        <v>119</v>
      </c>
      <c r="E252">
        <v>31697.093462475001</v>
      </c>
      <c r="F252">
        <v>297.14999999999998</v>
      </c>
      <c r="G252">
        <v>12.016839213503999</v>
      </c>
      <c r="H252">
        <v>-4.64050140038231</v>
      </c>
      <c r="I252">
        <v>9.2910117393793108</v>
      </c>
      <c r="J252">
        <v>-4.2910479674407096</v>
      </c>
      <c r="K252">
        <v>319.18312327273202</v>
      </c>
      <c r="L252">
        <v>294.93779331173999</v>
      </c>
      <c r="M252">
        <v>32.082701841665603</v>
      </c>
      <c r="N252">
        <v>0.97081935993100898</v>
      </c>
      <c r="O252">
        <v>22.6316675079925</v>
      </c>
      <c r="P252">
        <v>49.509433962264097</v>
      </c>
      <c r="Q252">
        <v>-2.4400832602624E-2</v>
      </c>
    </row>
    <row r="253" spans="1:17" x14ac:dyDescent="0.3">
      <c r="A253" t="s">
        <v>604</v>
      </c>
      <c r="B253" t="s">
        <v>605</v>
      </c>
      <c r="C253" t="s">
        <v>3164</v>
      </c>
      <c r="D253" t="s">
        <v>75</v>
      </c>
      <c r="E253">
        <v>31535.4912806299</v>
      </c>
      <c r="F253">
        <v>4081.3</v>
      </c>
      <c r="G253">
        <v>-5.5094806547899298</v>
      </c>
      <c r="H253">
        <v>-2.8483666441497699</v>
      </c>
      <c r="I253">
        <v>-4.8692397837430601</v>
      </c>
      <c r="J253">
        <v>-5.2156787749836804</v>
      </c>
      <c r="K253">
        <v>4346.8899509104403</v>
      </c>
      <c r="L253">
        <v>4197.5666292817004</v>
      </c>
      <c r="M253">
        <v>31.515901553208199</v>
      </c>
      <c r="N253">
        <v>0.91683667897250298</v>
      </c>
      <c r="O253">
        <v>19.949525886359702</v>
      </c>
      <c r="P253">
        <v>21.592110947252301</v>
      </c>
      <c r="Q253">
        <v>-9.1283279371939998E-3</v>
      </c>
    </row>
    <row r="254" spans="1:17" x14ac:dyDescent="0.3">
      <c r="A254" t="s">
        <v>606</v>
      </c>
      <c r="B254" t="s">
        <v>607</v>
      </c>
      <c r="C254" t="s">
        <v>3156</v>
      </c>
      <c r="D254" t="s">
        <v>387</v>
      </c>
      <c r="E254">
        <v>31509.997010909901</v>
      </c>
      <c r="F254">
        <v>1678.05</v>
      </c>
      <c r="G254">
        <v>26.1998189471933</v>
      </c>
      <c r="H254">
        <v>-9.2371201188910206</v>
      </c>
      <c r="I254">
        <v>45.490396623495101</v>
      </c>
      <c r="J254">
        <v>-1.8963378299821101</v>
      </c>
      <c r="K254">
        <v>1800.9214883110999</v>
      </c>
      <c r="L254">
        <v>1484.7580476552901</v>
      </c>
      <c r="M254">
        <v>25.891695035128699</v>
      </c>
      <c r="N254">
        <v>0.483928044117164</v>
      </c>
      <c r="O254">
        <v>28.419892136706199</v>
      </c>
      <c r="P254">
        <v>74.596816148163498</v>
      </c>
      <c r="Q254">
        <v>0.10866449006656199</v>
      </c>
    </row>
    <row r="255" spans="1:17" x14ac:dyDescent="0.3">
      <c r="A255" t="s">
        <v>608</v>
      </c>
      <c r="B255" t="s">
        <v>609</v>
      </c>
      <c r="C255" t="s">
        <v>3158</v>
      </c>
      <c r="D255" t="s">
        <v>238</v>
      </c>
      <c r="E255">
        <v>31303.859651999999</v>
      </c>
      <c r="F255">
        <v>2340</v>
      </c>
      <c r="G255">
        <v>43.864416238813398</v>
      </c>
      <c r="H255">
        <v>22.431083791671298</v>
      </c>
      <c r="I255">
        <v>31.831422162899699</v>
      </c>
      <c r="J255">
        <v>-0.86000586253488498</v>
      </c>
      <c r="K255">
        <v>2157.6884894252498</v>
      </c>
      <c r="L255">
        <v>1841.1058241431199</v>
      </c>
      <c r="M255">
        <v>51.966580886718297</v>
      </c>
      <c r="N255">
        <v>1.17712024202996</v>
      </c>
      <c r="O255">
        <v>7.8632478632478504</v>
      </c>
      <c r="P255">
        <v>71.541675830217699</v>
      </c>
      <c r="Q255">
        <v>0.103822045563253</v>
      </c>
    </row>
    <row r="256" spans="1:17" x14ac:dyDescent="0.3">
      <c r="A256" t="s">
        <v>610</v>
      </c>
      <c r="B256" t="s">
        <v>611</v>
      </c>
      <c r="C256" t="s">
        <v>3162</v>
      </c>
      <c r="D256" t="s">
        <v>408</v>
      </c>
      <c r="E256">
        <v>31186.631953329899</v>
      </c>
      <c r="F256">
        <v>491.05</v>
      </c>
      <c r="G256">
        <v>-4.5160538485930104</v>
      </c>
      <c r="H256">
        <v>3.3274983156310398</v>
      </c>
      <c r="I256">
        <v>-5.8028823868349804</v>
      </c>
      <c r="J256">
        <v>-0.54918081008744002</v>
      </c>
      <c r="K256">
        <v>505.728110863258</v>
      </c>
      <c r="L256">
        <v>492.12142621523702</v>
      </c>
      <c r="M256">
        <v>45.356451458680397</v>
      </c>
      <c r="N256">
        <v>0.558498513187486</v>
      </c>
      <c r="O256">
        <v>19.112106710110901</v>
      </c>
      <c r="P256">
        <v>25.588235294117599</v>
      </c>
      <c r="Q256">
        <v>0.10762934156239901</v>
      </c>
    </row>
    <row r="257" spans="1:17" x14ac:dyDescent="0.3">
      <c r="A257" t="s">
        <v>612</v>
      </c>
      <c r="B257" t="s">
        <v>613</v>
      </c>
      <c r="C257" t="s">
        <v>3159</v>
      </c>
      <c r="D257" t="s">
        <v>46</v>
      </c>
      <c r="E257">
        <v>31064.616000000002</v>
      </c>
      <c r="F257">
        <v>51.44</v>
      </c>
      <c r="G257">
        <v>23.0733396705869</v>
      </c>
      <c r="H257">
        <v>-3.0294740951922301</v>
      </c>
      <c r="I257">
        <v>-32.461457597546001</v>
      </c>
      <c r="J257">
        <v>-0.83033208649998602</v>
      </c>
      <c r="K257">
        <v>57.396974422909203</v>
      </c>
      <c r="L257">
        <v>58.183805735270397</v>
      </c>
      <c r="M257">
        <v>39.439645559264697</v>
      </c>
      <c r="N257">
        <v>0.85891502786818996</v>
      </c>
      <c r="O257">
        <v>51.9245723172628</v>
      </c>
      <c r="P257">
        <v>49.534883720930203</v>
      </c>
      <c r="Q257">
        <v>9.3094295004422997E-2</v>
      </c>
    </row>
    <row r="258" spans="1:17" x14ac:dyDescent="0.3">
      <c r="A258" t="s">
        <v>614</v>
      </c>
      <c r="B258" t="s">
        <v>615</v>
      </c>
      <c r="C258" t="s">
        <v>3154</v>
      </c>
      <c r="D258" t="s">
        <v>191</v>
      </c>
      <c r="E258">
        <v>30964.535388</v>
      </c>
      <c r="F258">
        <v>442.35</v>
      </c>
      <c r="G258">
        <v>-12.4640144737604</v>
      </c>
      <c r="H258">
        <v>-15.450400964336399</v>
      </c>
      <c r="I258">
        <v>-10.237190009468399</v>
      </c>
      <c r="J258">
        <v>4.0026290246190603</v>
      </c>
      <c r="K258">
        <v>483.40941258095</v>
      </c>
      <c r="L258">
        <v>484.30172346289999</v>
      </c>
      <c r="M258">
        <v>54.553504541819201</v>
      </c>
      <c r="N258">
        <v>0.90556000696688599</v>
      </c>
      <c r="O258">
        <v>28.9363626087939</v>
      </c>
      <c r="P258">
        <v>15.6017248137985</v>
      </c>
      <c r="Q258">
        <v>-4.0304584177772003E-2</v>
      </c>
    </row>
    <row r="259" spans="1:17" hidden="1" x14ac:dyDescent="0.3">
      <c r="A259" t="s">
        <v>616</v>
      </c>
      <c r="B259" t="s">
        <v>617</v>
      </c>
      <c r="C259" t="s">
        <v>3156</v>
      </c>
      <c r="D259" t="s">
        <v>43</v>
      </c>
      <c r="E259">
        <v>30866.694804924999</v>
      </c>
      <c r="F259">
        <v>335.15</v>
      </c>
      <c r="G259">
        <v>-14.6706314810921</v>
      </c>
      <c r="H259">
        <v>-5.5022106168720297</v>
      </c>
      <c r="I259">
        <v>1.25038995159397</v>
      </c>
      <c r="J259">
        <v>1.0094231264548099</v>
      </c>
      <c r="K259">
        <v>353.31252223128303</v>
      </c>
      <c r="M259">
        <v>42.344340706260901</v>
      </c>
      <c r="N259">
        <v>0.65431198623740405</v>
      </c>
      <c r="O259">
        <v>21.557511561987099</v>
      </c>
      <c r="P259">
        <v>20.319511757314601</v>
      </c>
    </row>
    <row r="260" spans="1:17" x14ac:dyDescent="0.3">
      <c r="A260" t="s">
        <v>618</v>
      </c>
      <c r="B260" t="s">
        <v>619</v>
      </c>
      <c r="C260" t="s">
        <v>3173</v>
      </c>
      <c r="D260" t="s">
        <v>582</v>
      </c>
      <c r="E260">
        <v>30781.211295100002</v>
      </c>
      <c r="F260">
        <v>2784.95</v>
      </c>
      <c r="G260">
        <v>115.451275670317</v>
      </c>
      <c r="H260">
        <v>10.611351167605701</v>
      </c>
      <c r="I260">
        <v>32.246990061644901</v>
      </c>
      <c r="J260">
        <v>3.3295899299558398</v>
      </c>
      <c r="K260">
        <v>2690.78586452433</v>
      </c>
      <c r="L260">
        <v>2181.15179596393</v>
      </c>
      <c r="M260">
        <v>49.4495654490878</v>
      </c>
      <c r="N260">
        <v>0.47807212585436498</v>
      </c>
      <c r="O260">
        <v>12.748882385680099</v>
      </c>
      <c r="P260">
        <v>144.72319859402401</v>
      </c>
      <c r="Q260">
        <v>0.14384585631565899</v>
      </c>
    </row>
    <row r="261" spans="1:17" x14ac:dyDescent="0.3">
      <c r="A261" t="s">
        <v>620</v>
      </c>
      <c r="B261" t="s">
        <v>621</v>
      </c>
      <c r="C261" t="s">
        <v>3156</v>
      </c>
      <c r="D261" t="s">
        <v>43</v>
      </c>
      <c r="E261">
        <v>30535.792000000001</v>
      </c>
      <c r="F261">
        <v>185.29</v>
      </c>
      <c r="G261">
        <v>3.8101331909252201</v>
      </c>
      <c r="H261">
        <v>-2.7212756384045198</v>
      </c>
      <c r="I261">
        <v>-25.1674335880782</v>
      </c>
      <c r="J261">
        <v>-2.3072711625448599</v>
      </c>
      <c r="K261">
        <v>216.62239591639701</v>
      </c>
      <c r="L261">
        <v>225.83097971119099</v>
      </c>
      <c r="M261">
        <v>30.6666332235285</v>
      </c>
      <c r="N261">
        <v>0.803532582282112</v>
      </c>
      <c r="O261">
        <v>75.238814830805694</v>
      </c>
      <c r="P261">
        <v>39.315789473684198</v>
      </c>
      <c r="Q261">
        <v>1.6628971512052001E-2</v>
      </c>
    </row>
    <row r="262" spans="1:17" hidden="1" x14ac:dyDescent="0.3">
      <c r="A262" t="s">
        <v>622</v>
      </c>
      <c r="B262" t="s">
        <v>623</v>
      </c>
      <c r="C262" t="s">
        <v>3171</v>
      </c>
      <c r="D262" t="s">
        <v>96</v>
      </c>
      <c r="E262">
        <v>30316.240298232002</v>
      </c>
      <c r="F262">
        <v>72.72</v>
      </c>
      <c r="G262">
        <v>-44.459933166678603</v>
      </c>
      <c r="H262">
        <v>-11.135375140900299</v>
      </c>
      <c r="I262">
        <v>-28.538911733992499</v>
      </c>
      <c r="J262">
        <v>-9.1785190322757106</v>
      </c>
      <c r="K262">
        <v>95.664181277887096</v>
      </c>
      <c r="M262">
        <v>25.399876438405201</v>
      </c>
      <c r="O262">
        <v>116.44664466446601</v>
      </c>
      <c r="P262">
        <v>0.16528925619836399</v>
      </c>
    </row>
    <row r="263" spans="1:17" x14ac:dyDescent="0.3">
      <c r="A263" t="s">
        <v>624</v>
      </c>
      <c r="B263" t="s">
        <v>625</v>
      </c>
      <c r="C263" t="s">
        <v>3174</v>
      </c>
      <c r="D263" t="s">
        <v>626</v>
      </c>
      <c r="E263">
        <v>29761.270502399999</v>
      </c>
      <c r="F263">
        <v>755.2</v>
      </c>
      <c r="G263">
        <v>-9.3636573520755793</v>
      </c>
      <c r="H263">
        <v>-0.431644458456166</v>
      </c>
      <c r="I263">
        <v>7.9893527730143497</v>
      </c>
      <c r="J263">
        <v>3.2306018650585999</v>
      </c>
      <c r="K263">
        <v>778.13522295063694</v>
      </c>
      <c r="L263">
        <v>735.65350412363898</v>
      </c>
      <c r="M263">
        <v>50.761976023568998</v>
      </c>
      <c r="N263">
        <v>0.39828864581255002</v>
      </c>
      <c r="O263">
        <v>21.954449152542299</v>
      </c>
      <c r="P263">
        <v>33.051444679351597</v>
      </c>
      <c r="Q263">
        <v>2.1428863123657001E-2</v>
      </c>
    </row>
    <row r="264" spans="1:17" x14ac:dyDescent="0.3">
      <c r="A264" t="s">
        <v>627</v>
      </c>
      <c r="B264" t="s">
        <v>628</v>
      </c>
      <c r="C264" t="s">
        <v>3170</v>
      </c>
      <c r="D264" t="s">
        <v>403</v>
      </c>
      <c r="E264">
        <v>29645.601566879999</v>
      </c>
      <c r="F264">
        <v>6596.4</v>
      </c>
      <c r="G264">
        <v>-2.2410915314054498</v>
      </c>
      <c r="H264">
        <v>2.0328963461187399</v>
      </c>
      <c r="I264">
        <v>13.796159849513099</v>
      </c>
      <c r="J264">
        <v>1.2803635615843899E-2</v>
      </c>
      <c r="K264">
        <v>6516.2785177477699</v>
      </c>
      <c r="L264">
        <v>6094.0413070920204</v>
      </c>
      <c r="M264">
        <v>49.849113407541502</v>
      </c>
      <c r="N264">
        <v>0.53508584540318305</v>
      </c>
      <c r="O264">
        <v>9.1026923776605493</v>
      </c>
      <c r="P264">
        <v>34.587447971925201</v>
      </c>
      <c r="Q264">
        <v>2.4557466978483999E-2</v>
      </c>
    </row>
    <row r="265" spans="1:17" hidden="1" x14ac:dyDescent="0.3">
      <c r="A265" t="s">
        <v>629</v>
      </c>
      <c r="B265" t="s">
        <v>630</v>
      </c>
      <c r="C265" t="s">
        <v>3171</v>
      </c>
      <c r="D265" t="s">
        <v>119</v>
      </c>
      <c r="E265">
        <v>29305.350419204999</v>
      </c>
      <c r="F265">
        <v>564.45000000000005</v>
      </c>
      <c r="G265">
        <v>-41.079414058571103</v>
      </c>
      <c r="H265">
        <v>-1.4196750474479001</v>
      </c>
      <c r="I265">
        <v>-25.158392625885</v>
      </c>
      <c r="J265">
        <v>-7.2237421116617</v>
      </c>
      <c r="K265">
        <v>638.21227408758205</v>
      </c>
      <c r="M265">
        <v>28.184268529528602</v>
      </c>
      <c r="O265">
        <v>30.038090176277699</v>
      </c>
      <c r="P265">
        <v>2.0982183232341498</v>
      </c>
    </row>
    <row r="266" spans="1:17" x14ac:dyDescent="0.3">
      <c r="A266" t="s">
        <v>631</v>
      </c>
      <c r="B266" t="s">
        <v>632</v>
      </c>
      <c r="C266" t="s">
        <v>3160</v>
      </c>
      <c r="D266" t="s">
        <v>51</v>
      </c>
      <c r="E266">
        <v>29286.266280479998</v>
      </c>
      <c r="F266">
        <v>1777.6</v>
      </c>
      <c r="G266">
        <v>-14.819467863622799</v>
      </c>
      <c r="H266">
        <v>9.2961551323340892</v>
      </c>
      <c r="I266">
        <v>-4.7372967812715903</v>
      </c>
      <c r="J266">
        <v>9.4526117992403798</v>
      </c>
      <c r="K266">
        <v>1757.45224915421</v>
      </c>
      <c r="L266">
        <v>1802.77253646345</v>
      </c>
      <c r="M266">
        <v>60.445784588171101</v>
      </c>
      <c r="N266">
        <v>1.86778581547282</v>
      </c>
      <c r="O266">
        <v>24.940931593159299</v>
      </c>
      <c r="P266">
        <v>12.1019108280254</v>
      </c>
      <c r="Q266">
        <v>-9.2954755067996997E-2</v>
      </c>
    </row>
    <row r="267" spans="1:17" x14ac:dyDescent="0.3">
      <c r="A267" t="s">
        <v>633</v>
      </c>
      <c r="B267" t="s">
        <v>634</v>
      </c>
      <c r="C267" t="s">
        <v>3158</v>
      </c>
      <c r="D267" t="s">
        <v>201</v>
      </c>
      <c r="E267">
        <v>29238.952499999999</v>
      </c>
      <c r="F267">
        <v>669.85</v>
      </c>
      <c r="G267">
        <v>6.9920222212035297</v>
      </c>
      <c r="H267">
        <v>-4.9555296452448703</v>
      </c>
      <c r="I267">
        <v>17.011817469076799</v>
      </c>
      <c r="J267">
        <v>-5.7396107218185204</v>
      </c>
      <c r="K267">
        <v>719.31513692124497</v>
      </c>
      <c r="L267">
        <v>660.38732868759905</v>
      </c>
      <c r="M267">
        <v>42.6827195005852</v>
      </c>
      <c r="N267">
        <v>0.79194374976349602</v>
      </c>
      <c r="O267">
        <v>28.386952302754299</v>
      </c>
      <c r="P267">
        <v>60.5969791416926</v>
      </c>
      <c r="Q267">
        <v>4.737395914956E-3</v>
      </c>
    </row>
    <row r="268" spans="1:17" x14ac:dyDescent="0.3">
      <c r="A268" t="s">
        <v>635</v>
      </c>
      <c r="B268" t="s">
        <v>636</v>
      </c>
      <c r="C268" t="s">
        <v>3157</v>
      </c>
      <c r="D268" t="s">
        <v>637</v>
      </c>
      <c r="E268">
        <v>29234.024201712</v>
      </c>
      <c r="F268">
        <v>304.24</v>
      </c>
      <c r="G268">
        <v>-12.2409335056124</v>
      </c>
      <c r="H268">
        <v>20.802763136286401</v>
      </c>
      <c r="I268">
        <v>-2.8382213492193</v>
      </c>
      <c r="J268">
        <v>17.816992816630702</v>
      </c>
      <c r="K268">
        <v>255.150854075392</v>
      </c>
      <c r="L268">
        <v>269.43644931034402</v>
      </c>
      <c r="M268">
        <v>86.409142194751198</v>
      </c>
      <c r="N268">
        <v>4.6507955544572503</v>
      </c>
      <c r="O268">
        <v>26.3147515119642</v>
      </c>
      <c r="P268">
        <v>44.876190476190402</v>
      </c>
      <c r="Q268">
        <v>8.8931866643923996E-2</v>
      </c>
    </row>
    <row r="269" spans="1:17" x14ac:dyDescent="0.3">
      <c r="A269" t="s">
        <v>638</v>
      </c>
      <c r="B269" t="s">
        <v>639</v>
      </c>
      <c r="C269" t="s">
        <v>3160</v>
      </c>
      <c r="D269" t="s">
        <v>231</v>
      </c>
      <c r="E269">
        <v>28674.146713049999</v>
      </c>
      <c r="F269">
        <v>1067.75</v>
      </c>
      <c r="G269">
        <v>3.9076038522333798</v>
      </c>
      <c r="H269">
        <v>14.859418473603601</v>
      </c>
      <c r="I269">
        <v>-32.803055482655502</v>
      </c>
      <c r="J269">
        <v>-1.99559501068773</v>
      </c>
      <c r="K269">
        <v>1082.2139655317001</v>
      </c>
      <c r="L269">
        <v>1111.6296531565099</v>
      </c>
      <c r="M269">
        <v>47.944407829525801</v>
      </c>
      <c r="N269">
        <v>0.333098945191038</v>
      </c>
      <c r="O269">
        <v>41.784125497541503</v>
      </c>
      <c r="P269">
        <v>30.851715686274499</v>
      </c>
    </row>
    <row r="270" spans="1:17" x14ac:dyDescent="0.3">
      <c r="A270" t="s">
        <v>640</v>
      </c>
      <c r="B270" t="s">
        <v>641</v>
      </c>
      <c r="C270" t="s">
        <v>3156</v>
      </c>
      <c r="D270" t="s">
        <v>24</v>
      </c>
      <c r="E270">
        <v>28623.738502600001</v>
      </c>
      <c r="F270">
        <v>177.68</v>
      </c>
      <c r="G270">
        <v>-42.486037171228901</v>
      </c>
      <c r="H270">
        <v>1.9111697043827101</v>
      </c>
      <c r="I270">
        <v>-9.7288875053677195</v>
      </c>
      <c r="J270">
        <v>-0.73840749004513895</v>
      </c>
      <c r="K270">
        <v>190.00776036647801</v>
      </c>
      <c r="L270">
        <v>200.09434790324701</v>
      </c>
      <c r="M270">
        <v>41.735618595548601</v>
      </c>
      <c r="N270">
        <v>0.78039279608018297</v>
      </c>
      <c r="O270">
        <v>48.075191355245302</v>
      </c>
      <c r="P270">
        <v>6.2044231918708803</v>
      </c>
      <c r="Q270">
        <v>-9.3328270211349998E-2</v>
      </c>
    </row>
    <row r="271" spans="1:17" x14ac:dyDescent="0.3">
      <c r="A271" t="s">
        <v>642</v>
      </c>
      <c r="B271" t="s">
        <v>643</v>
      </c>
      <c r="C271" t="s">
        <v>3160</v>
      </c>
      <c r="D271" t="s">
        <v>51</v>
      </c>
      <c r="E271">
        <v>28588.723080559899</v>
      </c>
      <c r="F271">
        <v>1840.7</v>
      </c>
      <c r="G271">
        <v>1.68887648568371</v>
      </c>
      <c r="H271">
        <v>12.9226504565417</v>
      </c>
      <c r="I271">
        <v>-5.9293540616632496</v>
      </c>
      <c r="J271">
        <v>-4.3001480928787599</v>
      </c>
      <c r="K271">
        <v>1873.23217360284</v>
      </c>
      <c r="L271">
        <v>1769.2118705310399</v>
      </c>
      <c r="M271">
        <v>40.538737148312201</v>
      </c>
      <c r="N271">
        <v>0.61442656482281999</v>
      </c>
      <c r="O271">
        <v>10.2841310371054</v>
      </c>
      <c r="P271">
        <v>34.259664478482797</v>
      </c>
      <c r="Q271">
        <v>9.9987249797785005E-2</v>
      </c>
    </row>
    <row r="272" spans="1:17" x14ac:dyDescent="0.3">
      <c r="A272" t="s">
        <v>644</v>
      </c>
      <c r="B272" t="s">
        <v>645</v>
      </c>
      <c r="C272" t="s">
        <v>3162</v>
      </c>
      <c r="D272" t="s">
        <v>206</v>
      </c>
      <c r="E272">
        <v>28325.43124224</v>
      </c>
      <c r="F272">
        <v>14933.6</v>
      </c>
      <c r="G272">
        <v>-33.6242376688364</v>
      </c>
      <c r="H272">
        <v>3.1529527969120799</v>
      </c>
      <c r="I272">
        <v>3.17026981026277</v>
      </c>
      <c r="J272">
        <v>4.3794967669643903</v>
      </c>
      <c r="K272">
        <v>15057.3139258909</v>
      </c>
      <c r="L272">
        <v>15124.560503500499</v>
      </c>
      <c r="M272">
        <v>66.318540503774798</v>
      </c>
      <c r="N272">
        <v>0.67880455600809797</v>
      </c>
      <c r="O272">
        <v>22.207639149300899</v>
      </c>
      <c r="P272">
        <v>15.095183044315901</v>
      </c>
      <c r="Q272">
        <v>6.3653762554802998E-2</v>
      </c>
    </row>
    <row r="273" spans="1:17" x14ac:dyDescent="0.3">
      <c r="A273" t="s">
        <v>646</v>
      </c>
      <c r="B273" t="s">
        <v>647</v>
      </c>
      <c r="C273" t="s">
        <v>3156</v>
      </c>
      <c r="D273" t="s">
        <v>43</v>
      </c>
      <c r="E273">
        <v>28303.135193769998</v>
      </c>
      <c r="F273">
        <v>481.7</v>
      </c>
      <c r="G273">
        <v>-35.787121238721603</v>
      </c>
      <c r="H273">
        <v>-9.1547893281200494</v>
      </c>
      <c r="I273">
        <v>-18.263607712001601</v>
      </c>
      <c r="J273">
        <v>-3.0823125375177498</v>
      </c>
      <c r="K273">
        <v>553.73841322570399</v>
      </c>
      <c r="L273">
        <v>568.54941686740597</v>
      </c>
      <c r="M273">
        <v>28.4678001637512</v>
      </c>
      <c r="N273">
        <v>1.2261087110111</v>
      </c>
      <c r="O273">
        <v>34.315964293128502</v>
      </c>
      <c r="P273">
        <v>5.9146877748460698</v>
      </c>
      <c r="Q273">
        <v>-0.110027709240143</v>
      </c>
    </row>
    <row r="274" spans="1:17" x14ac:dyDescent="0.3">
      <c r="A274" t="s">
        <v>648</v>
      </c>
      <c r="B274" t="s">
        <v>649</v>
      </c>
      <c r="C274" t="s">
        <v>3162</v>
      </c>
      <c r="D274" t="s">
        <v>554</v>
      </c>
      <c r="E274">
        <v>28299.511872732</v>
      </c>
      <c r="F274">
        <v>64.010000000000005</v>
      </c>
      <c r="G274">
        <v>-16.707270653973598</v>
      </c>
      <c r="H274">
        <v>0.48887786154852197</v>
      </c>
      <c r="I274">
        <v>-15.440365876964099</v>
      </c>
      <c r="J274">
        <v>1.3306227172387799</v>
      </c>
      <c r="K274">
        <v>66.459411253664499</v>
      </c>
      <c r="L274">
        <v>67.585797615790099</v>
      </c>
      <c r="M274">
        <v>49.114592122100603</v>
      </c>
      <c r="N274">
        <v>0.74814334126541804</v>
      </c>
      <c r="O274">
        <v>24.980471801280999</v>
      </c>
      <c r="P274">
        <v>10.4572907679033</v>
      </c>
      <c r="Q274">
        <v>2.2675793803232001E-2</v>
      </c>
    </row>
    <row r="275" spans="1:17" x14ac:dyDescent="0.3">
      <c r="A275" t="s">
        <v>650</v>
      </c>
      <c r="B275" t="s">
        <v>651</v>
      </c>
      <c r="C275" t="s">
        <v>3156</v>
      </c>
      <c r="D275" t="s">
        <v>54</v>
      </c>
      <c r="E275">
        <v>28273.679537700002</v>
      </c>
      <c r="F275">
        <v>365.9</v>
      </c>
      <c r="G275">
        <v>-30.122986867262501</v>
      </c>
      <c r="H275">
        <v>3.7379811019403801</v>
      </c>
      <c r="I275">
        <v>-30.225412542327302</v>
      </c>
      <c r="J275">
        <v>-0.66968617686327103</v>
      </c>
      <c r="K275">
        <v>377.94454328672998</v>
      </c>
      <c r="L275">
        <v>403.386524756928</v>
      </c>
      <c r="M275">
        <v>48.232624772424202</v>
      </c>
      <c r="N275">
        <v>2.7928402980480902</v>
      </c>
      <c r="O275">
        <v>42.033342443290501</v>
      </c>
      <c r="P275">
        <v>35.4934271431216</v>
      </c>
      <c r="Q275">
        <v>7.6935338074256995E-2</v>
      </c>
    </row>
    <row r="276" spans="1:17" x14ac:dyDescent="0.3">
      <c r="A276" t="s">
        <v>652</v>
      </c>
      <c r="B276" t="s">
        <v>653</v>
      </c>
      <c r="C276" t="s">
        <v>3154</v>
      </c>
      <c r="D276" t="s">
        <v>18</v>
      </c>
      <c r="E276">
        <v>28181.788334159999</v>
      </c>
      <c r="F276">
        <v>160.80000000000001</v>
      </c>
      <c r="G276">
        <v>17.0416964013125</v>
      </c>
      <c r="H276">
        <v>4.5015035887718798E-3</v>
      </c>
      <c r="I276">
        <v>-35.7616613928069</v>
      </c>
      <c r="J276">
        <v>11.108674951342399</v>
      </c>
      <c r="K276">
        <v>173.04986480136901</v>
      </c>
      <c r="L276">
        <v>183.978318757799</v>
      </c>
      <c r="M276">
        <v>53.457311507217703</v>
      </c>
      <c r="N276">
        <v>2.2343939173765199</v>
      </c>
      <c r="O276">
        <v>79.881840796019901</v>
      </c>
      <c r="P276">
        <v>44.474393530997297</v>
      </c>
      <c r="Q276">
        <v>0.10947621293130901</v>
      </c>
    </row>
    <row r="277" spans="1:17" x14ac:dyDescent="0.3">
      <c r="A277" t="s">
        <v>654</v>
      </c>
      <c r="B277" t="s">
        <v>655</v>
      </c>
      <c r="C277" t="s">
        <v>3160</v>
      </c>
      <c r="D277" t="s">
        <v>656</v>
      </c>
      <c r="E277">
        <v>28178.6813415</v>
      </c>
      <c r="F277">
        <v>2781</v>
      </c>
      <c r="G277">
        <v>70.007135342583297</v>
      </c>
      <c r="H277">
        <v>27.373198493244701</v>
      </c>
      <c r="I277">
        <v>64.941312495219506</v>
      </c>
      <c r="J277">
        <v>-5.2343387992753998</v>
      </c>
      <c r="K277">
        <v>2503.26428868942</v>
      </c>
      <c r="L277">
        <v>2038.9816527719499</v>
      </c>
      <c r="M277">
        <v>53.4524326410613</v>
      </c>
      <c r="N277">
        <v>1.81656761519899</v>
      </c>
      <c r="O277">
        <v>20.740740740740701</v>
      </c>
      <c r="P277">
        <v>104.33504775900001</v>
      </c>
      <c r="Q277">
        <v>0.11909495905652499</v>
      </c>
    </row>
    <row r="278" spans="1:17" x14ac:dyDescent="0.3">
      <c r="A278" t="s">
        <v>657</v>
      </c>
      <c r="B278" t="s">
        <v>658</v>
      </c>
      <c r="C278" t="s">
        <v>3170</v>
      </c>
      <c r="D278" t="s">
        <v>158</v>
      </c>
      <c r="E278">
        <v>28061.4040217</v>
      </c>
      <c r="F278">
        <v>1101.5</v>
      </c>
      <c r="G278">
        <v>-9.2716357237128708</v>
      </c>
      <c r="H278">
        <v>7.6382098753059502</v>
      </c>
      <c r="I278">
        <v>-6.2850130985149502</v>
      </c>
      <c r="J278">
        <v>-2.6007423186362399</v>
      </c>
      <c r="K278">
        <v>1100.90341586617</v>
      </c>
      <c r="L278">
        <v>1073.49898474667</v>
      </c>
      <c r="M278">
        <v>43.167050041984602</v>
      </c>
      <c r="N278">
        <v>0.63567855840834597</v>
      </c>
      <c r="O278">
        <v>22.4693599636858</v>
      </c>
      <c r="P278">
        <v>18.060021436227199</v>
      </c>
      <c r="Q278">
        <v>8.0644575826739999E-3</v>
      </c>
    </row>
    <row r="279" spans="1:17" hidden="1" x14ac:dyDescent="0.3">
      <c r="A279" t="s">
        <v>659</v>
      </c>
      <c r="B279" t="s">
        <v>660</v>
      </c>
      <c r="C279" t="s">
        <v>3171</v>
      </c>
      <c r="D279" t="s">
        <v>141</v>
      </c>
      <c r="E279">
        <v>27953.955783500001</v>
      </c>
      <c r="F279">
        <v>1645.85</v>
      </c>
      <c r="G279">
        <v>105.34994718273001</v>
      </c>
      <c r="H279">
        <v>2.7041530689603999</v>
      </c>
      <c r="I279">
        <v>101.346611313899</v>
      </c>
      <c r="J279">
        <v>1.03865285149633</v>
      </c>
      <c r="K279">
        <v>1648.3412511418101</v>
      </c>
      <c r="L279">
        <v>1245.31634770497</v>
      </c>
      <c r="M279">
        <v>39.913242247758198</v>
      </c>
      <c r="N279">
        <v>0.54323735729376699</v>
      </c>
      <c r="O279">
        <v>15.441868943099299</v>
      </c>
      <c r="P279">
        <v>185.663455697301</v>
      </c>
    </row>
    <row r="280" spans="1:17" x14ac:dyDescent="0.3">
      <c r="A280" t="s">
        <v>661</v>
      </c>
      <c r="B280" t="s">
        <v>662</v>
      </c>
      <c r="C280" t="s">
        <v>3169</v>
      </c>
      <c r="D280" t="s">
        <v>138</v>
      </c>
      <c r="E280">
        <v>27455.7081722</v>
      </c>
      <c r="F280">
        <v>1124.2</v>
      </c>
      <c r="G280">
        <v>37.628473036680603</v>
      </c>
      <c r="H280">
        <v>-13.639776745593201</v>
      </c>
      <c r="I280">
        <v>-6.8594254675822501</v>
      </c>
      <c r="J280">
        <v>-8.0067693651044696</v>
      </c>
      <c r="K280">
        <v>1250.1481215589299</v>
      </c>
      <c r="L280">
        <v>1142.9172648533099</v>
      </c>
      <c r="M280">
        <v>31.612530664162598</v>
      </c>
      <c r="N280">
        <v>0.84103845307361202</v>
      </c>
      <c r="O280">
        <v>29.256360078277801</v>
      </c>
      <c r="P280">
        <v>69.039921810390197</v>
      </c>
      <c r="Q280">
        <v>0.10492837067180499</v>
      </c>
    </row>
    <row r="281" spans="1:17" x14ac:dyDescent="0.3">
      <c r="A281" t="s">
        <v>663</v>
      </c>
      <c r="B281" t="s">
        <v>664</v>
      </c>
      <c r="C281" t="s">
        <v>3156</v>
      </c>
      <c r="D281" t="s">
        <v>512</v>
      </c>
      <c r="E281">
        <v>27405.89475472</v>
      </c>
      <c r="F281">
        <v>843.2</v>
      </c>
      <c r="G281">
        <v>7.3066557948080497</v>
      </c>
      <c r="H281">
        <v>1.8592277832286299</v>
      </c>
      <c r="I281">
        <v>6.5703371441275804</v>
      </c>
      <c r="J281">
        <v>-1.1093808871026301</v>
      </c>
      <c r="K281">
        <v>847.20243415047901</v>
      </c>
      <c r="L281">
        <v>782.46883498035402</v>
      </c>
      <c r="M281">
        <v>39.727819792109798</v>
      </c>
      <c r="N281">
        <v>0.496472011572266</v>
      </c>
      <c r="O281">
        <v>9.3987191650853799</v>
      </c>
      <c r="P281">
        <v>31.729417278550201</v>
      </c>
      <c r="Q281">
        <v>-3.0283095739731002E-2</v>
      </c>
    </row>
    <row r="282" spans="1:17" x14ac:dyDescent="0.3">
      <c r="A282" t="s">
        <v>665</v>
      </c>
      <c r="B282" t="s">
        <v>666</v>
      </c>
      <c r="C282" t="s">
        <v>3170</v>
      </c>
      <c r="D282" t="s">
        <v>289</v>
      </c>
      <c r="E282">
        <v>27353.491371839998</v>
      </c>
      <c r="F282">
        <v>554.1</v>
      </c>
      <c r="G282">
        <v>95.118482990476593</v>
      </c>
      <c r="H282">
        <v>0.62707706621705706</v>
      </c>
      <c r="I282">
        <v>46.890866155143598</v>
      </c>
      <c r="J282">
        <v>0.116343373825091</v>
      </c>
      <c r="K282">
        <v>576.26835016377095</v>
      </c>
      <c r="L282">
        <v>453.15761047267398</v>
      </c>
      <c r="M282">
        <v>34.864474342330098</v>
      </c>
      <c r="N282">
        <v>0.43291296230235099</v>
      </c>
      <c r="O282">
        <v>24.291644107561801</v>
      </c>
      <c r="P282">
        <v>123.42741935483799</v>
      </c>
      <c r="Q282">
        <v>0.23626746350303501</v>
      </c>
    </row>
    <row r="283" spans="1:17" x14ac:dyDescent="0.3">
      <c r="A283" t="s">
        <v>667</v>
      </c>
      <c r="B283" t="s">
        <v>668</v>
      </c>
      <c r="C283" t="s">
        <v>3170</v>
      </c>
      <c r="D283" t="s">
        <v>289</v>
      </c>
      <c r="E283">
        <v>27348.19487544</v>
      </c>
      <c r="F283">
        <v>547.9</v>
      </c>
      <c r="G283">
        <v>18.262923115993701</v>
      </c>
      <c r="H283">
        <v>12.059924717835701</v>
      </c>
      <c r="I283">
        <v>30.749874173938899</v>
      </c>
      <c r="J283">
        <v>-1.3715861396353699</v>
      </c>
      <c r="K283">
        <v>544.60383481900999</v>
      </c>
      <c r="L283">
        <v>489.88355737370898</v>
      </c>
      <c r="M283">
        <v>46.473858877858099</v>
      </c>
      <c r="N283">
        <v>1.01404677208602</v>
      </c>
      <c r="O283">
        <v>14.6742106223763</v>
      </c>
      <c r="P283">
        <v>63.016959238321903</v>
      </c>
      <c r="Q283">
        <v>3.3951217884414998E-2</v>
      </c>
    </row>
    <row r="284" spans="1:17" x14ac:dyDescent="0.3">
      <c r="A284" t="s">
        <v>669</v>
      </c>
      <c r="B284" t="s">
        <v>670</v>
      </c>
      <c r="C284" t="s">
        <v>3165</v>
      </c>
      <c r="D284" t="s">
        <v>173</v>
      </c>
      <c r="E284">
        <v>27287.104291135998</v>
      </c>
      <c r="F284">
        <v>209.29</v>
      </c>
      <c r="G284">
        <v>226.44615666523001</v>
      </c>
      <c r="H284">
        <v>9.7806307785125295</v>
      </c>
      <c r="I284">
        <v>41.185075982925198</v>
      </c>
      <c r="J284">
        <v>-2.5546175789024299</v>
      </c>
      <c r="K284">
        <v>216.97490590501201</v>
      </c>
      <c r="L284">
        <v>172.76637508326601</v>
      </c>
      <c r="M284">
        <v>39.365678462743801</v>
      </c>
      <c r="N284">
        <v>0.50051146141681802</v>
      </c>
      <c r="O284">
        <v>25.137369200630701</v>
      </c>
      <c r="P284">
        <v>259.29613733905501</v>
      </c>
      <c r="Q284">
        <v>0.18191012305982199</v>
      </c>
    </row>
    <row r="285" spans="1:17" x14ac:dyDescent="0.3">
      <c r="A285" t="s">
        <v>671</v>
      </c>
      <c r="B285" t="s">
        <v>672</v>
      </c>
      <c r="C285" t="s">
        <v>3162</v>
      </c>
      <c r="D285" t="s">
        <v>206</v>
      </c>
      <c r="E285">
        <v>27207.4213476</v>
      </c>
      <c r="F285">
        <v>1294.8</v>
      </c>
      <c r="G285">
        <v>-21.369583404089099</v>
      </c>
      <c r="H285">
        <v>-3.9773675067827301</v>
      </c>
      <c r="I285">
        <v>4.3449298173503701</v>
      </c>
      <c r="J285">
        <v>-1.63572208543119</v>
      </c>
      <c r="K285">
        <v>1371.0734647716699</v>
      </c>
      <c r="L285">
        <v>1298.1246654782601</v>
      </c>
      <c r="M285">
        <v>27.3881357883851</v>
      </c>
      <c r="N285">
        <v>0.88625164656933297</v>
      </c>
      <c r="O285">
        <v>16.3075378436824</v>
      </c>
      <c r="P285">
        <v>29.086286825183102</v>
      </c>
      <c r="Q285">
        <v>5.1896807745065998E-2</v>
      </c>
    </row>
    <row r="286" spans="1:17" x14ac:dyDescent="0.3">
      <c r="A286" t="s">
        <v>673</v>
      </c>
      <c r="B286" t="s">
        <v>674</v>
      </c>
      <c r="C286" t="s">
        <v>3159</v>
      </c>
      <c r="D286" t="s">
        <v>46</v>
      </c>
      <c r="E286">
        <v>27169.703000000001</v>
      </c>
      <c r="F286">
        <v>1020.65</v>
      </c>
      <c r="G286">
        <v>58.535298848548699</v>
      </c>
      <c r="H286">
        <v>10.4539077821847</v>
      </c>
      <c r="I286">
        <v>30.211356065764601</v>
      </c>
      <c r="J286">
        <v>4.5230450832746696</v>
      </c>
      <c r="K286">
        <v>963.33212073202503</v>
      </c>
      <c r="L286">
        <v>843.84663550807204</v>
      </c>
      <c r="M286">
        <v>60.357761463808103</v>
      </c>
      <c r="N286">
        <v>0.855030555831232</v>
      </c>
      <c r="O286">
        <v>5.3250379660020499</v>
      </c>
      <c r="P286">
        <v>85.555858558312806</v>
      </c>
      <c r="Q286">
        <v>9.1719977161763E-2</v>
      </c>
    </row>
    <row r="287" spans="1:17" x14ac:dyDescent="0.3">
      <c r="A287" t="s">
        <v>675</v>
      </c>
      <c r="B287" t="s">
        <v>676</v>
      </c>
      <c r="C287" t="s">
        <v>3163</v>
      </c>
      <c r="D287" t="s">
        <v>677</v>
      </c>
      <c r="E287">
        <v>27168.539841900001</v>
      </c>
      <c r="F287">
        <v>280.95</v>
      </c>
      <c r="G287">
        <v>67.8401351860212</v>
      </c>
      <c r="H287">
        <v>-1.6731477464062501</v>
      </c>
      <c r="I287">
        <v>-32.333058880477402</v>
      </c>
      <c r="J287">
        <v>-0.89598395728781</v>
      </c>
      <c r="K287">
        <v>309.24654291079298</v>
      </c>
      <c r="L287">
        <v>297.597735261465</v>
      </c>
      <c r="M287">
        <v>31.216064874322001</v>
      </c>
      <c r="N287">
        <v>0.78734959959174899</v>
      </c>
      <c r="O287">
        <v>47.997864388681201</v>
      </c>
      <c r="P287">
        <v>96.950578338590901</v>
      </c>
      <c r="Q287">
        <v>8.9268051824578004E-2</v>
      </c>
    </row>
    <row r="288" spans="1:17" x14ac:dyDescent="0.3">
      <c r="A288" t="s">
        <v>678</v>
      </c>
      <c r="B288" t="s">
        <v>679</v>
      </c>
      <c r="C288" t="s">
        <v>3165</v>
      </c>
      <c r="D288" t="s">
        <v>253</v>
      </c>
      <c r="E288">
        <v>27141.460095120001</v>
      </c>
      <c r="F288">
        <v>1425.9</v>
      </c>
      <c r="G288">
        <v>9.0835911345638092</v>
      </c>
      <c r="H288">
        <v>4.7944813855478596</v>
      </c>
      <c r="I288">
        <v>-13.142818588897001</v>
      </c>
      <c r="J288">
        <v>3.9754494208151199</v>
      </c>
      <c r="K288">
        <v>1467.6662857646299</v>
      </c>
      <c r="L288">
        <v>1438.82496503228</v>
      </c>
      <c r="M288">
        <v>51.8284416318956</v>
      </c>
      <c r="N288">
        <v>0.69082579928674204</v>
      </c>
      <c r="O288">
        <v>29.1219580615751</v>
      </c>
      <c r="P288">
        <v>39.030811232449302</v>
      </c>
      <c r="Q288">
        <v>4.5227632757356001E-2</v>
      </c>
    </row>
    <row r="289" spans="1:17" x14ac:dyDescent="0.3">
      <c r="A289" t="s">
        <v>680</v>
      </c>
      <c r="B289" t="s">
        <v>681</v>
      </c>
      <c r="C289" t="s">
        <v>3154</v>
      </c>
      <c r="D289" t="s">
        <v>461</v>
      </c>
      <c r="E289">
        <v>26984.880000000001</v>
      </c>
      <c r="F289">
        <v>768.8</v>
      </c>
      <c r="G289">
        <v>137.25535871887601</v>
      </c>
      <c r="H289">
        <v>23.734444177592099</v>
      </c>
      <c r="I289">
        <v>21.293640278887001</v>
      </c>
      <c r="J289">
        <v>-0.65830535452689798</v>
      </c>
      <c r="K289">
        <v>765.81692768973005</v>
      </c>
      <c r="L289">
        <v>672.31297762104202</v>
      </c>
      <c r="M289">
        <v>44.687747968583302</v>
      </c>
      <c r="N289">
        <v>0.92388219640828495</v>
      </c>
      <c r="O289">
        <v>26.1706555671175</v>
      </c>
      <c r="P289">
        <v>163.648834019204</v>
      </c>
      <c r="Q289">
        <v>0.13335568093613501</v>
      </c>
    </row>
    <row r="290" spans="1:17" x14ac:dyDescent="0.3">
      <c r="A290" t="s">
        <v>682</v>
      </c>
      <c r="B290" t="s">
        <v>683</v>
      </c>
      <c r="C290" t="s">
        <v>3160</v>
      </c>
      <c r="D290" t="s">
        <v>51</v>
      </c>
      <c r="E290">
        <v>26922.920344589998</v>
      </c>
      <c r="F290">
        <v>499.35</v>
      </c>
      <c r="G290">
        <v>10.163509942641801</v>
      </c>
      <c r="H290">
        <v>18.495749841045502</v>
      </c>
      <c r="I290">
        <v>6.7553449858998</v>
      </c>
      <c r="J290">
        <v>-0.25851350902548698</v>
      </c>
      <c r="K290">
        <v>472.64269099978702</v>
      </c>
      <c r="L290">
        <v>444.270670917742</v>
      </c>
      <c r="M290">
        <v>64.899876187118906</v>
      </c>
      <c r="N290">
        <v>1.8008883842244101</v>
      </c>
      <c r="O290">
        <v>3.7348553119054699</v>
      </c>
      <c r="P290">
        <v>38.3815990023555</v>
      </c>
      <c r="Q290">
        <v>-9.4061103417709992E-3</v>
      </c>
    </row>
    <row r="291" spans="1:17" hidden="1" x14ac:dyDescent="0.3">
      <c r="A291" t="s">
        <v>684</v>
      </c>
      <c r="B291" t="s">
        <v>685</v>
      </c>
      <c r="C291" t="s">
        <v>3171</v>
      </c>
      <c r="D291" t="s">
        <v>206</v>
      </c>
      <c r="E291">
        <v>26735.306775339999</v>
      </c>
      <c r="F291">
        <v>11944.1</v>
      </c>
      <c r="G291">
        <v>90.031800256271396</v>
      </c>
      <c r="H291">
        <v>1.2437750597446899</v>
      </c>
      <c r="I291">
        <v>11.5847579520137</v>
      </c>
      <c r="J291">
        <v>-2.0252389542593301</v>
      </c>
      <c r="K291">
        <v>13159.0393449151</v>
      </c>
      <c r="L291">
        <v>11418.8083179359</v>
      </c>
      <c r="M291">
        <v>32.088024303393397</v>
      </c>
      <c r="N291">
        <v>0.40729321581002798</v>
      </c>
      <c r="O291">
        <v>26.735794241508302</v>
      </c>
      <c r="P291">
        <v>118.55626715462</v>
      </c>
      <c r="Q291">
        <v>0.16490318741059601</v>
      </c>
    </row>
    <row r="292" spans="1:17" hidden="1" x14ac:dyDescent="0.3">
      <c r="A292" t="s">
        <v>686</v>
      </c>
      <c r="B292" t="s">
        <v>687</v>
      </c>
      <c r="C292" t="s">
        <v>3160</v>
      </c>
      <c r="D292" t="s">
        <v>51</v>
      </c>
      <c r="E292">
        <v>26357.473096595</v>
      </c>
      <c r="F292">
        <v>1393.85</v>
      </c>
      <c r="G292">
        <v>-21.643709017297301</v>
      </c>
      <c r="H292">
        <v>12.134435040122</v>
      </c>
      <c r="I292">
        <v>-5.7226875846112497</v>
      </c>
      <c r="J292">
        <v>-0.51428622619249398</v>
      </c>
      <c r="K292">
        <v>1416.80373063711</v>
      </c>
      <c r="M292">
        <v>33.0051968117561</v>
      </c>
      <c r="N292">
        <v>0.68747918702479005</v>
      </c>
      <c r="O292">
        <v>13.355095598522</v>
      </c>
      <c r="P292">
        <v>13.783673469387701</v>
      </c>
    </row>
    <row r="293" spans="1:17" x14ac:dyDescent="0.3">
      <c r="A293" t="s">
        <v>688</v>
      </c>
      <c r="B293" t="s">
        <v>689</v>
      </c>
      <c r="C293" t="s">
        <v>3160</v>
      </c>
      <c r="D293" t="s">
        <v>231</v>
      </c>
      <c r="E293">
        <v>26219.173199325</v>
      </c>
      <c r="F293">
        <v>1290.95</v>
      </c>
      <c r="G293">
        <v>-2.4205277481232499</v>
      </c>
      <c r="H293">
        <v>7.0227167004085604</v>
      </c>
      <c r="I293">
        <v>-6.7181091867756502</v>
      </c>
      <c r="J293">
        <v>3.22924110014063</v>
      </c>
      <c r="K293">
        <v>1251.05474507044</v>
      </c>
      <c r="L293">
        <v>1225.6767596105201</v>
      </c>
      <c r="M293">
        <v>64.132570133351294</v>
      </c>
      <c r="N293">
        <v>0.76862115514190099</v>
      </c>
      <c r="O293">
        <v>11.925326310081701</v>
      </c>
      <c r="P293">
        <v>23.654214559386901</v>
      </c>
      <c r="Q293">
        <v>0.11178024154088299</v>
      </c>
    </row>
    <row r="294" spans="1:17" x14ac:dyDescent="0.3">
      <c r="A294" t="s">
        <v>690</v>
      </c>
      <c r="B294" t="s">
        <v>691</v>
      </c>
      <c r="C294" t="s">
        <v>3159</v>
      </c>
      <c r="D294" t="s">
        <v>46</v>
      </c>
      <c r="E294">
        <v>26195.4</v>
      </c>
      <c r="F294">
        <v>97.02</v>
      </c>
      <c r="G294">
        <v>89.033993958827395</v>
      </c>
      <c r="H294">
        <v>-9.9020258563965697</v>
      </c>
      <c r="I294">
        <v>-1.1896611240238899</v>
      </c>
      <c r="J294">
        <v>0.26243957737335599</v>
      </c>
      <c r="K294">
        <v>107.236062959009</v>
      </c>
      <c r="L294">
        <v>97.930159681309206</v>
      </c>
      <c r="M294">
        <v>43.018996720132897</v>
      </c>
      <c r="N294">
        <v>0.31714942468889301</v>
      </c>
      <c r="O294">
        <v>44.128358414072601</v>
      </c>
      <c r="P294">
        <v>128.10344827586201</v>
      </c>
      <c r="Q294">
        <v>0.11782698045107901</v>
      </c>
    </row>
    <row r="295" spans="1:17" x14ac:dyDescent="0.3">
      <c r="A295" t="s">
        <v>692</v>
      </c>
      <c r="B295" t="s">
        <v>693</v>
      </c>
      <c r="C295" t="s">
        <v>3167</v>
      </c>
      <c r="D295" t="s">
        <v>284</v>
      </c>
      <c r="E295">
        <v>26172.389810699999</v>
      </c>
      <c r="F295">
        <v>2062.9</v>
      </c>
      <c r="G295">
        <v>5.3132225307389502</v>
      </c>
      <c r="H295">
        <v>-5.97581642719918</v>
      </c>
      <c r="I295">
        <v>34.2487728983427</v>
      </c>
      <c r="J295">
        <v>4.2921490857576696</v>
      </c>
      <c r="K295">
        <v>2152.63007812973</v>
      </c>
      <c r="L295">
        <v>1880.3036965173601</v>
      </c>
      <c r="M295">
        <v>39.414355364192502</v>
      </c>
      <c r="N295">
        <v>0.62339125622147296</v>
      </c>
      <c r="O295">
        <v>18.750302971544802</v>
      </c>
      <c r="P295">
        <v>73.922940730123898</v>
      </c>
      <c r="Q295">
        <v>-5.4493877270641998E-2</v>
      </c>
    </row>
    <row r="296" spans="1:17" x14ac:dyDescent="0.3">
      <c r="A296" t="s">
        <v>694</v>
      </c>
      <c r="B296" t="s">
        <v>695</v>
      </c>
      <c r="C296" t="s">
        <v>3165</v>
      </c>
      <c r="D296" t="s">
        <v>696</v>
      </c>
      <c r="E296">
        <v>25710.1810028</v>
      </c>
      <c r="F296">
        <v>1130.5</v>
      </c>
      <c r="G296">
        <v>136.167112337454</v>
      </c>
      <c r="H296">
        <v>10.913281974915501</v>
      </c>
      <c r="I296">
        <v>28.522406857743299</v>
      </c>
      <c r="J296">
        <v>9.2896974433468706</v>
      </c>
      <c r="K296">
        <v>1110.17434242483</v>
      </c>
      <c r="L296">
        <v>952.40658250705098</v>
      </c>
      <c r="M296">
        <v>63.9318146273854</v>
      </c>
      <c r="N296">
        <v>0.48057251055177702</v>
      </c>
      <c r="O296">
        <v>28.257408226448401</v>
      </c>
      <c r="P296">
        <v>207.20108695652101</v>
      </c>
    </row>
    <row r="297" spans="1:17" x14ac:dyDescent="0.3">
      <c r="A297" t="s">
        <v>697</v>
      </c>
      <c r="B297" t="s">
        <v>698</v>
      </c>
      <c r="C297" t="s">
        <v>3166</v>
      </c>
      <c r="D297" t="s">
        <v>454</v>
      </c>
      <c r="E297">
        <v>25698.183997010001</v>
      </c>
      <c r="F297">
        <v>346.85</v>
      </c>
      <c r="G297">
        <v>-39.526935164533</v>
      </c>
      <c r="H297">
        <v>-7.9784553344960596</v>
      </c>
      <c r="I297">
        <v>-31.7928431446581</v>
      </c>
      <c r="J297">
        <v>-1.7299362119297199</v>
      </c>
      <c r="K297">
        <v>389.91092585697402</v>
      </c>
      <c r="L297">
        <v>408.63611880195799</v>
      </c>
      <c r="M297">
        <v>22.242853772121698</v>
      </c>
      <c r="N297">
        <v>0.57550151627816604</v>
      </c>
      <c r="O297">
        <v>40.694824852241503</v>
      </c>
      <c r="P297">
        <v>0.33265837431299899</v>
      </c>
      <c r="Q297">
        <v>-8.7778566493734E-2</v>
      </c>
    </row>
    <row r="298" spans="1:17" x14ac:dyDescent="0.3">
      <c r="A298" t="s">
        <v>699</v>
      </c>
      <c r="B298" t="s">
        <v>700</v>
      </c>
      <c r="C298" t="s">
        <v>3156</v>
      </c>
      <c r="D298" t="s">
        <v>512</v>
      </c>
      <c r="E298">
        <v>25683.227545599999</v>
      </c>
      <c r="F298">
        <v>2848</v>
      </c>
      <c r="G298">
        <v>-17.771260053616199</v>
      </c>
      <c r="H298">
        <v>17.096313319744201</v>
      </c>
      <c r="I298">
        <v>2.4831860172399201</v>
      </c>
      <c r="J298">
        <v>-6.0720228309075202</v>
      </c>
      <c r="K298">
        <v>2759.9860439583499</v>
      </c>
      <c r="L298">
        <v>2596.9149302370802</v>
      </c>
      <c r="M298">
        <v>41.741322031679502</v>
      </c>
      <c r="N298">
        <v>0.64207929862512103</v>
      </c>
      <c r="O298">
        <v>36.797752808988697</v>
      </c>
      <c r="P298">
        <v>40.641975308641904</v>
      </c>
      <c r="Q298">
        <v>9.0792549951804996E-2</v>
      </c>
    </row>
    <row r="299" spans="1:17" x14ac:dyDescent="0.3">
      <c r="A299" t="s">
        <v>701</v>
      </c>
      <c r="B299" t="s">
        <v>702</v>
      </c>
      <c r="C299" t="s">
        <v>3167</v>
      </c>
      <c r="D299" t="s">
        <v>284</v>
      </c>
      <c r="E299">
        <v>25655.882343379999</v>
      </c>
      <c r="F299">
        <v>398.6</v>
      </c>
      <c r="G299">
        <v>16.825690675342798</v>
      </c>
      <c r="H299">
        <v>-5.1439174097202196</v>
      </c>
      <c r="I299">
        <v>8.9595402783913691</v>
      </c>
      <c r="J299">
        <v>0.144901668951228</v>
      </c>
      <c r="K299">
        <v>416.36262988165498</v>
      </c>
      <c r="L299">
        <v>389.01943903984397</v>
      </c>
      <c r="M299">
        <v>51.784030603479202</v>
      </c>
      <c r="N299">
        <v>0.62902274462641705</v>
      </c>
      <c r="O299">
        <v>21.4249874560963</v>
      </c>
      <c r="P299">
        <v>52.574162679425797</v>
      </c>
      <c r="Q299">
        <v>-5.2416947978066002E-2</v>
      </c>
    </row>
    <row r="300" spans="1:17" x14ac:dyDescent="0.3">
      <c r="A300" t="s">
        <v>703</v>
      </c>
      <c r="B300" t="s">
        <v>704</v>
      </c>
      <c r="C300" t="s">
        <v>3165</v>
      </c>
      <c r="D300" t="s">
        <v>253</v>
      </c>
      <c r="E300">
        <v>25580.010965050002</v>
      </c>
      <c r="F300">
        <v>3400.75</v>
      </c>
      <c r="G300">
        <v>-10.285974555131901</v>
      </c>
      <c r="H300">
        <v>-2.7640878635768602</v>
      </c>
      <c r="I300">
        <v>-6.8546808023644497</v>
      </c>
      <c r="J300">
        <v>0.27465812044687898</v>
      </c>
      <c r="K300">
        <v>3627.4030351698698</v>
      </c>
      <c r="L300">
        <v>3608.9481865470798</v>
      </c>
      <c r="M300">
        <v>42.553212412485301</v>
      </c>
      <c r="N300">
        <v>1.1421456294768999</v>
      </c>
      <c r="O300">
        <v>41.671690068367198</v>
      </c>
      <c r="P300">
        <v>34.709843533372897</v>
      </c>
      <c r="Q300">
        <v>5.7357766494171E-2</v>
      </c>
    </row>
    <row r="301" spans="1:17" x14ac:dyDescent="0.3">
      <c r="A301" t="s">
        <v>705</v>
      </c>
      <c r="B301" t="s">
        <v>706</v>
      </c>
      <c r="C301" t="s">
        <v>3160</v>
      </c>
      <c r="D301" t="s">
        <v>231</v>
      </c>
      <c r="E301">
        <v>25491.89014372</v>
      </c>
      <c r="F301">
        <v>3060.2</v>
      </c>
      <c r="G301">
        <v>-9.7732489394248105</v>
      </c>
      <c r="H301">
        <v>-7.5295015128023097</v>
      </c>
      <c r="I301">
        <v>23.1055920875447</v>
      </c>
      <c r="J301">
        <v>-0.58732709690680796</v>
      </c>
      <c r="K301">
        <v>3221.8798491077</v>
      </c>
      <c r="L301">
        <v>2920.2112030008898</v>
      </c>
      <c r="M301">
        <v>34.904548867421497</v>
      </c>
      <c r="N301">
        <v>0.79329582622750705</v>
      </c>
      <c r="O301">
        <v>19.402326645317199</v>
      </c>
      <c r="P301">
        <v>57.4419920769665</v>
      </c>
      <c r="Q301">
        <v>-3.8491045733304002E-2</v>
      </c>
    </row>
    <row r="302" spans="1:17" hidden="1" x14ac:dyDescent="0.3">
      <c r="A302" t="s">
        <v>707</v>
      </c>
      <c r="B302" t="s">
        <v>708</v>
      </c>
      <c r="C302" t="s">
        <v>3171</v>
      </c>
      <c r="D302" t="s">
        <v>122</v>
      </c>
      <c r="E302">
        <v>25486.85682456</v>
      </c>
      <c r="F302">
        <v>1144.2</v>
      </c>
      <c r="G302">
        <v>-21.018092734406199</v>
      </c>
      <c r="H302">
        <v>5.9206375411813799</v>
      </c>
      <c r="I302">
        <v>-1.5406792123900099</v>
      </c>
      <c r="J302">
        <v>4.5642246239398698</v>
      </c>
      <c r="K302">
        <v>1150.9820077653401</v>
      </c>
      <c r="L302">
        <v>1135.87518981626</v>
      </c>
      <c r="M302">
        <v>57.568857251834999</v>
      </c>
      <c r="N302">
        <v>1.3797247897641001</v>
      </c>
      <c r="O302">
        <v>22.356231428072</v>
      </c>
      <c r="P302">
        <v>19.193708005625201</v>
      </c>
      <c r="Q302">
        <v>-5.4249575903143998E-2</v>
      </c>
    </row>
    <row r="303" spans="1:17" x14ac:dyDescent="0.3">
      <c r="A303" t="s">
        <v>709</v>
      </c>
      <c r="B303" t="s">
        <v>710</v>
      </c>
      <c r="C303" t="s">
        <v>3166</v>
      </c>
      <c r="D303" t="s">
        <v>711</v>
      </c>
      <c r="E303">
        <v>25366.999919024998</v>
      </c>
      <c r="F303">
        <v>368.05</v>
      </c>
      <c r="G303">
        <v>104.54387310711</v>
      </c>
      <c r="H303">
        <v>30.462481852065402</v>
      </c>
      <c r="I303">
        <v>83.867289752495793</v>
      </c>
      <c r="J303">
        <v>12.031366470062601</v>
      </c>
      <c r="K303">
        <v>327.48870935176001</v>
      </c>
      <c r="L303">
        <v>260.708043081933</v>
      </c>
      <c r="M303">
        <v>59.334038188200999</v>
      </c>
      <c r="N303">
        <v>1.39008147966514</v>
      </c>
      <c r="O303">
        <v>6.1948104877054702</v>
      </c>
      <c r="P303">
        <v>135.17571884984</v>
      </c>
      <c r="Q303">
        <v>9.0436492755653006E-2</v>
      </c>
    </row>
    <row r="304" spans="1:17" x14ac:dyDescent="0.3">
      <c r="A304" t="s">
        <v>712</v>
      </c>
      <c r="B304" t="s">
        <v>713</v>
      </c>
      <c r="C304" t="s">
        <v>3165</v>
      </c>
      <c r="D304" t="s">
        <v>468</v>
      </c>
      <c r="E304">
        <v>25361.037899999999</v>
      </c>
      <c r="F304">
        <v>3618.25</v>
      </c>
      <c r="G304">
        <v>-15.7295410252843</v>
      </c>
      <c r="H304">
        <v>6.9773113439383696</v>
      </c>
      <c r="I304">
        <v>6.42364861117305</v>
      </c>
      <c r="J304">
        <v>0.46443765130244402</v>
      </c>
      <c r="K304">
        <v>3617.4179493012398</v>
      </c>
      <c r="L304">
        <v>3399.49413307635</v>
      </c>
      <c r="M304">
        <v>47.6435639455905</v>
      </c>
      <c r="N304">
        <v>0.50109058293526398</v>
      </c>
      <c r="O304">
        <v>9.9564706695225595</v>
      </c>
      <c r="P304">
        <v>40.160759248498898</v>
      </c>
      <c r="Q304">
        <v>0.1112664088321</v>
      </c>
    </row>
    <row r="305" spans="1:17" x14ac:dyDescent="0.3">
      <c r="A305" t="s">
        <v>714</v>
      </c>
      <c r="B305" t="s">
        <v>715</v>
      </c>
      <c r="C305" t="s">
        <v>3160</v>
      </c>
      <c r="D305" t="s">
        <v>51</v>
      </c>
      <c r="E305">
        <v>25203.445357050001</v>
      </c>
      <c r="F305">
        <v>1407.15</v>
      </c>
      <c r="G305">
        <v>64.000362617586006</v>
      </c>
      <c r="H305">
        <v>4.8317728379457501</v>
      </c>
      <c r="I305">
        <v>34.582114181048802</v>
      </c>
      <c r="J305">
        <v>0.475107728668407</v>
      </c>
      <c r="K305">
        <v>1405.72470416084</v>
      </c>
      <c r="L305">
        <v>1220.7168016395401</v>
      </c>
      <c r="M305">
        <v>52.229949369821703</v>
      </c>
      <c r="N305">
        <v>0.391351445163513</v>
      </c>
      <c r="O305">
        <v>16.4765661088014</v>
      </c>
      <c r="P305">
        <v>92.998216979838105</v>
      </c>
      <c r="Q305">
        <v>5.6640454709506002E-2</v>
      </c>
    </row>
    <row r="306" spans="1:17" x14ac:dyDescent="0.3">
      <c r="A306" t="s">
        <v>716</v>
      </c>
      <c r="B306" t="s">
        <v>717</v>
      </c>
      <c r="C306" t="s">
        <v>3169</v>
      </c>
      <c r="D306" t="s">
        <v>138</v>
      </c>
      <c r="E306">
        <v>25159.740513270001</v>
      </c>
      <c r="F306">
        <v>735.9</v>
      </c>
      <c r="G306">
        <v>172.776590345491</v>
      </c>
      <c r="H306">
        <v>16.6435473323662</v>
      </c>
      <c r="I306">
        <v>96.596183799942494</v>
      </c>
      <c r="J306">
        <v>-0.34355908086053899</v>
      </c>
      <c r="K306">
        <v>688.89564977179703</v>
      </c>
      <c r="L306">
        <v>514.28788359873795</v>
      </c>
      <c r="M306">
        <v>51.845592364718499</v>
      </c>
      <c r="N306">
        <v>0.61844326163048602</v>
      </c>
      <c r="O306">
        <v>8.2008425057752401</v>
      </c>
      <c r="P306">
        <v>199.450661241098</v>
      </c>
      <c r="Q306">
        <v>0.25437389564047602</v>
      </c>
    </row>
    <row r="307" spans="1:17" x14ac:dyDescent="0.3">
      <c r="A307" t="s">
        <v>718</v>
      </c>
      <c r="B307" t="s">
        <v>719</v>
      </c>
      <c r="C307" t="s">
        <v>3165</v>
      </c>
      <c r="D307" t="s">
        <v>253</v>
      </c>
      <c r="E307">
        <v>25135.743528089999</v>
      </c>
      <c r="F307">
        <v>5084.3</v>
      </c>
      <c r="G307">
        <v>-22.175124039386599</v>
      </c>
      <c r="H307">
        <v>2.0519035933702701</v>
      </c>
      <c r="I307">
        <v>2.9427873238326101</v>
      </c>
      <c r="J307">
        <v>-1.4566214312977901</v>
      </c>
      <c r="K307">
        <v>5286.0997846391101</v>
      </c>
      <c r="L307">
        <v>5266.0066022844303</v>
      </c>
      <c r="M307">
        <v>40.922955579024404</v>
      </c>
      <c r="N307">
        <v>0.68080981163999599</v>
      </c>
      <c r="O307">
        <v>44.562673327695002</v>
      </c>
      <c r="P307">
        <v>26.333706050440998</v>
      </c>
      <c r="Q307">
        <v>1.3986653807562E-2</v>
      </c>
    </row>
    <row r="308" spans="1:17" x14ac:dyDescent="0.3">
      <c r="A308" t="s">
        <v>720</v>
      </c>
      <c r="B308" t="s">
        <v>721</v>
      </c>
      <c r="C308" t="s">
        <v>3156</v>
      </c>
      <c r="D308" t="s">
        <v>387</v>
      </c>
      <c r="E308">
        <v>25020.924254850001</v>
      </c>
      <c r="F308">
        <v>6993.15</v>
      </c>
      <c r="G308">
        <v>131.44285843974299</v>
      </c>
      <c r="H308">
        <v>24.672263303287899</v>
      </c>
      <c r="I308">
        <v>25.473564805492799</v>
      </c>
      <c r="J308">
        <v>5.1506047896542899</v>
      </c>
      <c r="K308">
        <v>6682.8032998267599</v>
      </c>
      <c r="L308">
        <v>5398.5898684316699</v>
      </c>
      <c r="M308">
        <v>49.985817805470397</v>
      </c>
      <c r="N308">
        <v>0.88238593617560601</v>
      </c>
      <c r="O308">
        <v>7.1012347797487498</v>
      </c>
      <c r="P308">
        <v>167.051725125541</v>
      </c>
    </row>
    <row r="309" spans="1:17" x14ac:dyDescent="0.3">
      <c r="A309" t="s">
        <v>722</v>
      </c>
      <c r="B309" t="s">
        <v>723</v>
      </c>
      <c r="C309" t="s">
        <v>3156</v>
      </c>
      <c r="D309" t="s">
        <v>569</v>
      </c>
      <c r="E309">
        <v>24612.314846720001</v>
      </c>
      <c r="F309">
        <v>947.2</v>
      </c>
      <c r="G309">
        <v>4.53385805233113</v>
      </c>
      <c r="H309">
        <v>6.6649161654940601</v>
      </c>
      <c r="I309">
        <v>16.866272848549801</v>
      </c>
      <c r="J309">
        <v>0.16042629912244399</v>
      </c>
      <c r="K309">
        <v>947.090320825356</v>
      </c>
      <c r="L309">
        <v>844.76556667951297</v>
      </c>
      <c r="M309">
        <v>46.763429585659601</v>
      </c>
      <c r="N309">
        <v>0.62821547457800797</v>
      </c>
      <c r="O309">
        <v>26.921452702702599</v>
      </c>
      <c r="P309">
        <v>56.821192052980102</v>
      </c>
      <c r="Q309">
        <v>0.101266454986684</v>
      </c>
    </row>
    <row r="310" spans="1:17" x14ac:dyDescent="0.3">
      <c r="A310" t="s">
        <v>724</v>
      </c>
      <c r="B310" t="s">
        <v>725</v>
      </c>
      <c r="C310" t="s">
        <v>3161</v>
      </c>
      <c r="D310" t="s">
        <v>57</v>
      </c>
      <c r="E310">
        <v>24224.799608249999</v>
      </c>
      <c r="F310">
        <v>182.75</v>
      </c>
      <c r="G310">
        <v>77.736926385516796</v>
      </c>
      <c r="H310">
        <v>4.57845975301462</v>
      </c>
      <c r="I310">
        <v>19.076162537050902</v>
      </c>
      <c r="J310">
        <v>-2.52939741882627</v>
      </c>
      <c r="K310">
        <v>187.049365084535</v>
      </c>
      <c r="L310">
        <v>161.856500861759</v>
      </c>
      <c r="M310">
        <v>43.633748674183799</v>
      </c>
      <c r="N310">
        <v>0.40170085092803798</v>
      </c>
      <c r="O310">
        <v>16.273597811217499</v>
      </c>
      <c r="P310">
        <v>109.57568807339401</v>
      </c>
      <c r="Q310">
        <v>8.9983039155930006E-2</v>
      </c>
    </row>
    <row r="311" spans="1:17" x14ac:dyDescent="0.3">
      <c r="A311" t="s">
        <v>726</v>
      </c>
      <c r="B311" t="s">
        <v>727</v>
      </c>
      <c r="C311" t="s">
        <v>3160</v>
      </c>
      <c r="D311" t="s">
        <v>51</v>
      </c>
      <c r="E311">
        <v>24186.139692420002</v>
      </c>
      <c r="F311">
        <v>5286.85</v>
      </c>
      <c r="G311">
        <v>9.8086743193388699</v>
      </c>
      <c r="H311">
        <v>-2.4011738276370802</v>
      </c>
      <c r="I311">
        <v>15.271871885178699</v>
      </c>
      <c r="J311">
        <v>4.7141007808623199</v>
      </c>
      <c r="K311">
        <v>5498.93150893857</v>
      </c>
      <c r="L311">
        <v>5068.9578049069896</v>
      </c>
      <c r="M311">
        <v>45.379116740787403</v>
      </c>
      <c r="N311">
        <v>0.42470800178059498</v>
      </c>
      <c r="O311">
        <v>22.0225654217539</v>
      </c>
      <c r="P311">
        <v>37.320779220779201</v>
      </c>
      <c r="Q311">
        <v>-4.3280014010336001E-2</v>
      </c>
    </row>
    <row r="312" spans="1:17" x14ac:dyDescent="0.3">
      <c r="A312" t="s">
        <v>728</v>
      </c>
      <c r="B312" t="s">
        <v>729</v>
      </c>
      <c r="C312" t="s">
        <v>3165</v>
      </c>
      <c r="D312" t="s">
        <v>253</v>
      </c>
      <c r="E312">
        <v>23936.556799999998</v>
      </c>
      <c r="F312">
        <v>2161.9</v>
      </c>
      <c r="G312">
        <v>-24.0949092720343</v>
      </c>
      <c r="H312">
        <v>-4.8640205298246402</v>
      </c>
      <c r="I312">
        <v>-8.1599809393760907</v>
      </c>
      <c r="J312">
        <v>-2.3911109482770598</v>
      </c>
      <c r="K312">
        <v>2336.9513551241498</v>
      </c>
      <c r="L312">
        <v>2352.1348102316001</v>
      </c>
      <c r="M312">
        <v>38.8871882737619</v>
      </c>
      <c r="N312">
        <v>1.6415653214456001</v>
      </c>
      <c r="O312">
        <v>36.916601137887902</v>
      </c>
      <c r="P312">
        <v>15.289035836177399</v>
      </c>
      <c r="Q312">
        <v>4.323624750785E-3</v>
      </c>
    </row>
    <row r="313" spans="1:17" x14ac:dyDescent="0.3">
      <c r="A313" t="s">
        <v>730</v>
      </c>
      <c r="B313" t="s">
        <v>731</v>
      </c>
      <c r="C313" t="s">
        <v>3162</v>
      </c>
      <c r="D313" t="s">
        <v>541</v>
      </c>
      <c r="E313">
        <v>23856.44107058</v>
      </c>
      <c r="F313">
        <v>1303.45</v>
      </c>
      <c r="G313">
        <v>80.957863903315896</v>
      </c>
      <c r="H313">
        <v>2.3829150891150301</v>
      </c>
      <c r="I313">
        <v>6.8090068882738999</v>
      </c>
      <c r="J313">
        <v>-6.2289712824626298</v>
      </c>
      <c r="K313">
        <v>1376.30135246025</v>
      </c>
      <c r="L313">
        <v>1245.1192725067101</v>
      </c>
      <c r="M313">
        <v>40.311474454996997</v>
      </c>
      <c r="N313">
        <v>1.3524624109454999</v>
      </c>
      <c r="O313">
        <v>36.249952050327899</v>
      </c>
      <c r="P313">
        <v>108.368635600671</v>
      </c>
      <c r="Q313">
        <v>7.5772827305204002E-2</v>
      </c>
    </row>
    <row r="314" spans="1:17" x14ac:dyDescent="0.3">
      <c r="A314" t="s">
        <v>732</v>
      </c>
      <c r="B314" t="s">
        <v>733</v>
      </c>
      <c r="C314" t="s">
        <v>3157</v>
      </c>
      <c r="D314" t="s">
        <v>637</v>
      </c>
      <c r="E314">
        <v>23646.017217279899</v>
      </c>
      <c r="F314">
        <v>1347.2</v>
      </c>
      <c r="G314">
        <v>34.699255865641497</v>
      </c>
      <c r="H314">
        <v>25.963688098046202</v>
      </c>
      <c r="I314">
        <v>12.198201000896301</v>
      </c>
      <c r="J314">
        <v>1.73581780944543</v>
      </c>
      <c r="K314">
        <v>1267.3537952152601</v>
      </c>
      <c r="L314">
        <v>1141.1408649243001</v>
      </c>
      <c r="M314">
        <v>56.591800043743397</v>
      </c>
      <c r="N314">
        <v>2.0991393598187602</v>
      </c>
      <c r="O314">
        <v>10.970902612826601</v>
      </c>
      <c r="P314">
        <v>106.863723608445</v>
      </c>
      <c r="Q314">
        <v>0.115040732466614</v>
      </c>
    </row>
    <row r="315" spans="1:17" x14ac:dyDescent="0.3">
      <c r="A315" t="s">
        <v>734</v>
      </c>
      <c r="B315" t="s">
        <v>735</v>
      </c>
      <c r="C315" t="s">
        <v>3156</v>
      </c>
      <c r="D315" t="s">
        <v>387</v>
      </c>
      <c r="E315">
        <v>23524.51706011</v>
      </c>
      <c r="F315">
        <v>1047.6500000000001</v>
      </c>
      <c r="G315">
        <v>-18.196876450674001</v>
      </c>
      <c r="H315">
        <v>9.7123382376838396</v>
      </c>
      <c r="I315">
        <v>8.7604970684134198</v>
      </c>
      <c r="J315">
        <v>0.95274459884956597</v>
      </c>
      <c r="K315">
        <v>1050.9135933375901</v>
      </c>
      <c r="L315">
        <v>981.70124848282501</v>
      </c>
      <c r="M315">
        <v>42.463909787708801</v>
      </c>
      <c r="N315">
        <v>0.56414294545432997</v>
      </c>
      <c r="O315">
        <v>9.1776833866271801</v>
      </c>
      <c r="P315">
        <v>42.227803421124001</v>
      </c>
      <c r="Q315">
        <v>-6.3899960936615E-2</v>
      </c>
    </row>
    <row r="316" spans="1:17" x14ac:dyDescent="0.3">
      <c r="A316" t="s">
        <v>736</v>
      </c>
      <c r="B316" t="s">
        <v>737</v>
      </c>
      <c r="C316" t="s">
        <v>3170</v>
      </c>
      <c r="D316" t="s">
        <v>158</v>
      </c>
      <c r="E316">
        <v>23216.295905250001</v>
      </c>
      <c r="F316">
        <v>7885.5</v>
      </c>
      <c r="G316">
        <v>-4.6986809070145599</v>
      </c>
      <c r="H316">
        <v>10.402610411137699</v>
      </c>
      <c r="I316">
        <v>20.776829503624299</v>
      </c>
      <c r="J316">
        <v>2.41000721943495</v>
      </c>
      <c r="K316">
        <v>7719.3851360155004</v>
      </c>
      <c r="L316">
        <v>7167.3231404445196</v>
      </c>
      <c r="M316">
        <v>55.0465556922655</v>
      </c>
      <c r="N316">
        <v>1.2593235640613401</v>
      </c>
      <c r="O316">
        <v>3.7347029357681798</v>
      </c>
      <c r="P316">
        <v>52.381228441403998</v>
      </c>
      <c r="Q316">
        <v>-5.9396040879783001E-2</v>
      </c>
    </row>
    <row r="317" spans="1:17" x14ac:dyDescent="0.3">
      <c r="A317" t="s">
        <v>738</v>
      </c>
      <c r="B317" t="s">
        <v>739</v>
      </c>
      <c r="C317" t="s">
        <v>3156</v>
      </c>
      <c r="D317" t="s">
        <v>213</v>
      </c>
      <c r="E317">
        <v>23068.419600000001</v>
      </c>
      <c r="F317">
        <v>800</v>
      </c>
      <c r="G317">
        <v>55.356585742534698</v>
      </c>
      <c r="H317">
        <v>24.538863454881501</v>
      </c>
      <c r="I317">
        <v>37.258173757615303</v>
      </c>
      <c r="J317">
        <v>3.65780445011336</v>
      </c>
      <c r="K317">
        <v>747.55949317526995</v>
      </c>
      <c r="L317">
        <v>639.94966859735803</v>
      </c>
      <c r="M317">
        <v>56.0437637262213</v>
      </c>
      <c r="N317">
        <v>0.804610151143337</v>
      </c>
      <c r="O317">
        <v>4.7500000000000098</v>
      </c>
      <c r="P317">
        <v>80.995475113122097</v>
      </c>
      <c r="Q317">
        <v>1.2923966191809E-2</v>
      </c>
    </row>
    <row r="318" spans="1:17" x14ac:dyDescent="0.3">
      <c r="A318" t="s">
        <v>740</v>
      </c>
      <c r="B318" t="s">
        <v>741</v>
      </c>
      <c r="C318" t="s">
        <v>3156</v>
      </c>
      <c r="D318" t="s">
        <v>387</v>
      </c>
      <c r="E318">
        <v>23034.112987904999</v>
      </c>
      <c r="F318">
        <v>4673.8500000000004</v>
      </c>
      <c r="G318">
        <v>68.245683656703093</v>
      </c>
      <c r="H318">
        <v>16.489654213129601</v>
      </c>
      <c r="I318">
        <v>40.689202894501499</v>
      </c>
      <c r="J318">
        <v>3.84536394179172</v>
      </c>
      <c r="K318">
        <v>4448.20826281256</v>
      </c>
      <c r="L318">
        <v>3824.8260992579199</v>
      </c>
      <c r="M318">
        <v>66.230696193231395</v>
      </c>
      <c r="N318">
        <v>0.88060790824742996</v>
      </c>
      <c r="O318">
        <v>6.3331086791403202</v>
      </c>
      <c r="P318">
        <v>98.802637175669901</v>
      </c>
      <c r="Q318">
        <v>4.5461387404779001E-2</v>
      </c>
    </row>
    <row r="319" spans="1:17" hidden="1" x14ac:dyDescent="0.3">
      <c r="A319" t="s">
        <v>742</v>
      </c>
      <c r="B319" t="s">
        <v>743</v>
      </c>
      <c r="C319" t="s">
        <v>3171</v>
      </c>
      <c r="D319" t="s">
        <v>744</v>
      </c>
      <c r="E319">
        <v>23025.673136879999</v>
      </c>
      <c r="F319">
        <v>91.96</v>
      </c>
      <c r="G319">
        <v>43.582826990419001</v>
      </c>
      <c r="H319">
        <v>1.3667663058075501</v>
      </c>
      <c r="I319">
        <v>-1.7048881537764999</v>
      </c>
      <c r="J319">
        <v>0.58884102249533898</v>
      </c>
      <c r="K319">
        <v>95.904460226990906</v>
      </c>
      <c r="L319">
        <v>88.859801532262296</v>
      </c>
      <c r="M319">
        <v>50.681017208567297</v>
      </c>
      <c r="N319">
        <v>0.60163853862219296</v>
      </c>
      <c r="O319">
        <v>15.9199652022618</v>
      </c>
      <c r="P319">
        <v>69.667896678966699</v>
      </c>
      <c r="Q319">
        <v>2.0612820630179999E-2</v>
      </c>
    </row>
    <row r="320" spans="1:17" x14ac:dyDescent="0.3">
      <c r="A320" t="s">
        <v>745</v>
      </c>
      <c r="B320" t="s">
        <v>746</v>
      </c>
      <c r="C320" t="s">
        <v>3160</v>
      </c>
      <c r="D320" t="s">
        <v>231</v>
      </c>
      <c r="E320">
        <v>22813.921379025</v>
      </c>
      <c r="F320">
        <v>570.15</v>
      </c>
      <c r="G320">
        <v>28.2619781039974</v>
      </c>
      <c r="H320">
        <v>8.9237383662587906</v>
      </c>
      <c r="I320">
        <v>32.429065883850797</v>
      </c>
      <c r="J320">
        <v>2.1989328218394899</v>
      </c>
      <c r="K320">
        <v>530.12098670469697</v>
      </c>
      <c r="L320">
        <v>461.928969626374</v>
      </c>
      <c r="M320">
        <v>74.994249636594404</v>
      </c>
      <c r="N320">
        <v>0.62632126348649197</v>
      </c>
      <c r="O320">
        <v>2.4291853021134902</v>
      </c>
      <c r="P320">
        <v>62.9</v>
      </c>
      <c r="Q320">
        <v>0.11666212761540801</v>
      </c>
    </row>
    <row r="321" spans="1:17" x14ac:dyDescent="0.3">
      <c r="A321" t="s">
        <v>747</v>
      </c>
      <c r="B321" t="s">
        <v>748</v>
      </c>
      <c r="C321" t="s">
        <v>3165</v>
      </c>
      <c r="D321" t="s">
        <v>114</v>
      </c>
      <c r="E321">
        <v>22654.58243916</v>
      </c>
      <c r="F321">
        <v>814.8</v>
      </c>
      <c r="G321">
        <v>56.930267075507302</v>
      </c>
      <c r="H321">
        <v>-0.496378761586663</v>
      </c>
      <c r="I321">
        <v>29.324516362551201</v>
      </c>
      <c r="J321">
        <v>1.66018450511043</v>
      </c>
      <c r="K321">
        <v>847.22664332577995</v>
      </c>
      <c r="L321">
        <v>721.26701632265701</v>
      </c>
      <c r="M321">
        <v>35.597693493636598</v>
      </c>
      <c r="N321">
        <v>0.353186372716421</v>
      </c>
      <c r="O321">
        <v>17.4398625429553</v>
      </c>
      <c r="P321">
        <v>84.510869565217305</v>
      </c>
      <c r="Q321">
        <v>0.10666254735226501</v>
      </c>
    </row>
    <row r="322" spans="1:17" x14ac:dyDescent="0.3">
      <c r="A322" t="s">
        <v>749</v>
      </c>
      <c r="B322" t="s">
        <v>750</v>
      </c>
      <c r="C322" t="s">
        <v>3155</v>
      </c>
      <c r="D322" t="s">
        <v>751</v>
      </c>
      <c r="E322">
        <v>22508.359926900001</v>
      </c>
      <c r="F322">
        <v>1603.65</v>
      </c>
      <c r="G322">
        <v>29.225850894047198</v>
      </c>
      <c r="H322">
        <v>12.8225969513009</v>
      </c>
      <c r="I322">
        <v>39.676086736443096</v>
      </c>
      <c r="J322">
        <v>5.6405440931613597</v>
      </c>
      <c r="K322">
        <v>1544.95041664986</v>
      </c>
      <c r="L322">
        <v>1379.56384144035</v>
      </c>
      <c r="M322">
        <v>62.477158400647198</v>
      </c>
      <c r="N322">
        <v>0.594348375858894</v>
      </c>
      <c r="O322">
        <v>6.9435350606428896</v>
      </c>
      <c r="P322">
        <v>60.654177519535097</v>
      </c>
      <c r="Q322">
        <v>2.8898598281309001E-2</v>
      </c>
    </row>
    <row r="323" spans="1:17" x14ac:dyDescent="0.3">
      <c r="A323" t="s">
        <v>752</v>
      </c>
      <c r="B323" t="s">
        <v>753</v>
      </c>
      <c r="C323" t="s">
        <v>3168</v>
      </c>
      <c r="D323" t="s">
        <v>243</v>
      </c>
      <c r="E323">
        <v>22463.08141744</v>
      </c>
      <c r="F323">
        <v>359.2</v>
      </c>
      <c r="G323">
        <v>24.694416437902699</v>
      </c>
      <c r="H323">
        <v>-4.5548394108801302</v>
      </c>
      <c r="I323">
        <v>-33.999492466220097</v>
      </c>
      <c r="J323">
        <v>-3.1392040602370201</v>
      </c>
      <c r="K323">
        <v>382.34003723898002</v>
      </c>
      <c r="L323">
        <v>379.41209153137299</v>
      </c>
      <c r="M323">
        <v>39.366333499900797</v>
      </c>
      <c r="N323">
        <v>0.780607230358488</v>
      </c>
      <c r="O323">
        <v>39.810690423162498</v>
      </c>
      <c r="P323">
        <v>61.474488649134599</v>
      </c>
      <c r="Q323">
        <v>0.10914883606065599</v>
      </c>
    </row>
    <row r="324" spans="1:17" hidden="1" x14ac:dyDescent="0.3">
      <c r="A324" t="s">
        <v>754</v>
      </c>
      <c r="B324" t="s">
        <v>755</v>
      </c>
      <c r="C324" t="s">
        <v>3171</v>
      </c>
      <c r="D324" t="s">
        <v>114</v>
      </c>
      <c r="E324">
        <v>22395.6278876</v>
      </c>
      <c r="F324">
        <v>368.5</v>
      </c>
      <c r="G324">
        <v>-9.6846559431661401</v>
      </c>
      <c r="H324">
        <v>14.738860724959</v>
      </c>
      <c r="I324">
        <v>-23.679794243296001</v>
      </c>
      <c r="J324">
        <v>16.128547527824502</v>
      </c>
      <c r="K324">
        <v>370.50776449881602</v>
      </c>
      <c r="L324">
        <v>390.84944807275599</v>
      </c>
      <c r="M324">
        <v>59.746657988134899</v>
      </c>
      <c r="N324">
        <v>2.7612168800864199</v>
      </c>
      <c r="O324">
        <v>56.6757123473541</v>
      </c>
      <c r="P324">
        <v>21.697490092470201</v>
      </c>
      <c r="Q324">
        <v>3.4774592688670003E-2</v>
      </c>
    </row>
    <row r="325" spans="1:17" x14ac:dyDescent="0.3">
      <c r="A325" t="s">
        <v>756</v>
      </c>
      <c r="B325" t="s">
        <v>757</v>
      </c>
      <c r="C325" t="s">
        <v>3167</v>
      </c>
      <c r="D325" t="s">
        <v>99</v>
      </c>
      <c r="E325">
        <v>21919.928473079999</v>
      </c>
      <c r="F325">
        <v>271.14999999999998</v>
      </c>
      <c r="G325">
        <v>-36.0465802134242</v>
      </c>
      <c r="H325">
        <v>3.35083824479752</v>
      </c>
      <c r="I325">
        <v>-10.949838548516199</v>
      </c>
      <c r="J325">
        <v>-2.17197690110563</v>
      </c>
      <c r="K325">
        <v>289.19207865179101</v>
      </c>
      <c r="L325">
        <v>292.57842662124898</v>
      </c>
      <c r="M325">
        <v>27.549579308265699</v>
      </c>
      <c r="N325">
        <v>0.66356268788985295</v>
      </c>
      <c r="O325">
        <v>31.772081873501701</v>
      </c>
      <c r="P325">
        <v>7.6632916418503099</v>
      </c>
      <c r="Q325">
        <v>-0.105857519171562</v>
      </c>
    </row>
    <row r="326" spans="1:17" x14ac:dyDescent="0.3">
      <c r="A326" t="s">
        <v>758</v>
      </c>
      <c r="B326" t="s">
        <v>759</v>
      </c>
      <c r="C326" t="s">
        <v>3160</v>
      </c>
      <c r="D326" t="s">
        <v>231</v>
      </c>
      <c r="E326">
        <v>21823.298186200002</v>
      </c>
      <c r="F326">
        <v>438.2</v>
      </c>
      <c r="G326">
        <v>6.55065125349459</v>
      </c>
      <c r="H326">
        <v>10.875902602804301</v>
      </c>
      <c r="I326">
        <v>17.049571486069599</v>
      </c>
      <c r="J326">
        <v>-2.1172989551391201</v>
      </c>
      <c r="K326">
        <v>419.87408878592902</v>
      </c>
      <c r="L326">
        <v>392.22171495139298</v>
      </c>
      <c r="M326">
        <v>53.480200425315097</v>
      </c>
      <c r="N326">
        <v>0.92203283883734899</v>
      </c>
      <c r="O326">
        <v>27.3391145595618</v>
      </c>
      <c r="P326">
        <v>40.855030536804797</v>
      </c>
      <c r="Q326">
        <v>0.11934380495154299</v>
      </c>
    </row>
    <row r="327" spans="1:17" x14ac:dyDescent="0.3">
      <c r="A327" t="s">
        <v>760</v>
      </c>
      <c r="B327" t="s">
        <v>761</v>
      </c>
      <c r="C327" t="s">
        <v>3158</v>
      </c>
      <c r="D327" t="s">
        <v>122</v>
      </c>
      <c r="E327">
        <v>21601.722579500001</v>
      </c>
      <c r="F327">
        <v>862.75</v>
      </c>
      <c r="G327">
        <v>41.665790802061103</v>
      </c>
      <c r="H327">
        <v>7.6522938981489101</v>
      </c>
      <c r="I327">
        <v>56.812267592049302</v>
      </c>
      <c r="J327">
        <v>3.6167164570519401</v>
      </c>
      <c r="K327">
        <v>861.33351213547201</v>
      </c>
      <c r="L327">
        <v>722.74463801628497</v>
      </c>
      <c r="M327">
        <v>46.857937730381302</v>
      </c>
      <c r="N327">
        <v>0.63236622252960295</v>
      </c>
      <c r="O327">
        <v>16.8299043755433</v>
      </c>
      <c r="P327">
        <v>81.211930266750599</v>
      </c>
    </row>
    <row r="328" spans="1:17" x14ac:dyDescent="0.3">
      <c r="A328" t="s">
        <v>762</v>
      </c>
      <c r="B328" t="s">
        <v>763</v>
      </c>
      <c r="C328" t="s">
        <v>3154</v>
      </c>
      <c r="D328" t="s">
        <v>191</v>
      </c>
      <c r="E328">
        <v>21487.990254960001</v>
      </c>
      <c r="F328">
        <v>380.85</v>
      </c>
      <c r="G328">
        <v>14.168347343861999</v>
      </c>
      <c r="H328">
        <v>-0.50265850445568705</v>
      </c>
      <c r="I328">
        <v>21.419461553218301</v>
      </c>
      <c r="J328">
        <v>0.27243802522118699</v>
      </c>
      <c r="K328">
        <v>391.70298657659998</v>
      </c>
      <c r="L328">
        <v>353.99526850045697</v>
      </c>
      <c r="M328">
        <v>33.753590408936901</v>
      </c>
      <c r="N328">
        <v>0.13614492827528499</v>
      </c>
      <c r="O328">
        <v>23.329394774845699</v>
      </c>
      <c r="P328">
        <v>46.452605268217603</v>
      </c>
      <c r="Q328">
        <v>1.019386375475E-2</v>
      </c>
    </row>
    <row r="329" spans="1:17" x14ac:dyDescent="0.3">
      <c r="A329" t="s">
        <v>764</v>
      </c>
      <c r="B329" t="s">
        <v>765</v>
      </c>
      <c r="C329" t="s">
        <v>3165</v>
      </c>
      <c r="D329" t="s">
        <v>766</v>
      </c>
      <c r="E329">
        <v>20968.081130355</v>
      </c>
      <c r="F329">
        <v>493.95</v>
      </c>
      <c r="G329">
        <v>34.476530221151599</v>
      </c>
      <c r="H329">
        <v>14.216856359784201</v>
      </c>
      <c r="I329">
        <v>12.716285352416</v>
      </c>
      <c r="J329">
        <v>-1.67464229626786</v>
      </c>
      <c r="K329">
        <v>516.32734129412199</v>
      </c>
      <c r="L329">
        <v>489.94478870358898</v>
      </c>
      <c r="M329">
        <v>46.7687063991849</v>
      </c>
      <c r="N329">
        <v>1.23623893726499</v>
      </c>
      <c r="O329">
        <v>51.4525761716773</v>
      </c>
      <c r="P329">
        <v>64.376039933444204</v>
      </c>
      <c r="Q329">
        <v>0.23490185664094099</v>
      </c>
    </row>
    <row r="330" spans="1:17" x14ac:dyDescent="0.3">
      <c r="A330" t="s">
        <v>767</v>
      </c>
      <c r="B330" t="s">
        <v>768</v>
      </c>
      <c r="C330" t="s">
        <v>3167</v>
      </c>
      <c r="D330" t="s">
        <v>284</v>
      </c>
      <c r="E330">
        <v>20786.107593929999</v>
      </c>
      <c r="F330">
        <v>6154.05</v>
      </c>
      <c r="G330">
        <v>60.3296935965909</v>
      </c>
      <c r="H330">
        <v>29.531370764169601</v>
      </c>
      <c r="I330">
        <v>49.350648496690198</v>
      </c>
      <c r="J330">
        <v>0.71404802981591498</v>
      </c>
      <c r="K330">
        <v>5376.08962038953</v>
      </c>
      <c r="L330">
        <v>4373.9392568057301</v>
      </c>
      <c r="M330">
        <v>56.878268654517299</v>
      </c>
      <c r="N330">
        <v>1.11432782754716</v>
      </c>
      <c r="O330">
        <v>16.329896572176001</v>
      </c>
      <c r="P330">
        <v>107.168706131861</v>
      </c>
      <c r="Q330">
        <v>6.5874779083129997E-2</v>
      </c>
    </row>
    <row r="331" spans="1:17" x14ac:dyDescent="0.3">
      <c r="A331" t="s">
        <v>769</v>
      </c>
      <c r="B331" t="s">
        <v>770</v>
      </c>
      <c r="C331" t="s">
        <v>3155</v>
      </c>
      <c r="D331" t="s">
        <v>260</v>
      </c>
      <c r="E331">
        <v>20777.13317316</v>
      </c>
      <c r="F331">
        <v>1887.9</v>
      </c>
      <c r="G331">
        <v>-10.727608304758199</v>
      </c>
      <c r="H331">
        <v>8.2394875218078791</v>
      </c>
      <c r="I331">
        <v>-2.9565158821554598</v>
      </c>
      <c r="J331">
        <v>4.5571549176791697</v>
      </c>
      <c r="K331">
        <v>1874.5156880837901</v>
      </c>
      <c r="L331">
        <v>1862.16039588894</v>
      </c>
      <c r="M331">
        <v>59.95579457158</v>
      </c>
      <c r="N331">
        <v>0.98086026358938705</v>
      </c>
      <c r="O331">
        <v>30.247894485936701</v>
      </c>
      <c r="P331">
        <v>14.8672081774208</v>
      </c>
      <c r="Q331">
        <v>6.0731681043548001E-2</v>
      </c>
    </row>
    <row r="332" spans="1:17" x14ac:dyDescent="0.3">
      <c r="A332" t="s">
        <v>771</v>
      </c>
      <c r="B332" t="s">
        <v>772</v>
      </c>
      <c r="C332" t="s">
        <v>3168</v>
      </c>
      <c r="D332" t="s">
        <v>523</v>
      </c>
      <c r="E332">
        <v>20615.092400019999</v>
      </c>
      <c r="F332">
        <v>170.9</v>
      </c>
      <c r="G332">
        <v>-31.467529477042099</v>
      </c>
      <c r="H332">
        <v>3.8549454918995001</v>
      </c>
      <c r="I332">
        <v>-2.9769245108515001</v>
      </c>
      <c r="J332">
        <v>1.16854725617956</v>
      </c>
      <c r="K332">
        <v>176.980754758188</v>
      </c>
      <c r="L332">
        <v>175.27288515304801</v>
      </c>
      <c r="M332">
        <v>48.5820066382744</v>
      </c>
      <c r="N332">
        <v>0.30540571877143502</v>
      </c>
      <c r="O332">
        <v>30.333528379169099</v>
      </c>
      <c r="P332">
        <v>20.140597539542998</v>
      </c>
      <c r="Q332">
        <v>-8.5825598922279998E-3</v>
      </c>
    </row>
    <row r="333" spans="1:17" x14ac:dyDescent="0.3">
      <c r="A333" t="s">
        <v>773</v>
      </c>
      <c r="B333" t="s">
        <v>774</v>
      </c>
      <c r="C333" t="s">
        <v>3164</v>
      </c>
      <c r="D333" t="s">
        <v>75</v>
      </c>
      <c r="E333">
        <v>20458.1942604</v>
      </c>
      <c r="F333">
        <v>865.8</v>
      </c>
      <c r="G333">
        <v>-38.469759083021501</v>
      </c>
      <c r="H333">
        <v>5.9309422244191801</v>
      </c>
      <c r="I333">
        <v>5.0117829615293799</v>
      </c>
      <c r="J333">
        <v>-0.98509004706737202</v>
      </c>
      <c r="K333">
        <v>854.518936168094</v>
      </c>
      <c r="L333">
        <v>847.58312226496605</v>
      </c>
      <c r="M333">
        <v>45.982045552069103</v>
      </c>
      <c r="N333">
        <v>0.91885526586891297</v>
      </c>
      <c r="O333">
        <v>22.2222222222222</v>
      </c>
      <c r="P333">
        <v>23.685714285714202</v>
      </c>
      <c r="Q333">
        <v>-7.7868978026996993E-2</v>
      </c>
    </row>
    <row r="334" spans="1:17" x14ac:dyDescent="0.3">
      <c r="A334" t="s">
        <v>775</v>
      </c>
      <c r="B334" t="s">
        <v>776</v>
      </c>
      <c r="C334" t="s">
        <v>3154</v>
      </c>
      <c r="D334" t="s">
        <v>289</v>
      </c>
      <c r="E334">
        <v>20456.040023504</v>
      </c>
      <c r="F334">
        <v>206.81</v>
      </c>
      <c r="G334">
        <v>28.0373064358241</v>
      </c>
      <c r="H334">
        <v>-1.37818422009505</v>
      </c>
      <c r="I334">
        <v>-2.1376989252192402</v>
      </c>
      <c r="J334">
        <v>-0.85047753686303995</v>
      </c>
      <c r="K334">
        <v>227.45073003664601</v>
      </c>
      <c r="L334">
        <v>216.57944155456499</v>
      </c>
      <c r="M334">
        <v>41.1071805741717</v>
      </c>
      <c r="N334">
        <v>0.52747491835019</v>
      </c>
      <c r="O334">
        <v>37.5175281659494</v>
      </c>
      <c r="P334">
        <v>55.262762762762698</v>
      </c>
      <c r="Q334">
        <v>3.9620929032956997E-2</v>
      </c>
    </row>
    <row r="335" spans="1:17" x14ac:dyDescent="0.3">
      <c r="A335" t="s">
        <v>777</v>
      </c>
      <c r="B335" t="s">
        <v>778</v>
      </c>
      <c r="C335" t="s">
        <v>3160</v>
      </c>
      <c r="D335" t="s">
        <v>51</v>
      </c>
      <c r="E335">
        <v>20407.18353368</v>
      </c>
      <c r="F335">
        <v>1038.2</v>
      </c>
      <c r="G335">
        <v>17.478988920197899</v>
      </c>
      <c r="H335">
        <v>-7.1796125097108998</v>
      </c>
      <c r="I335">
        <v>-4.8487763537007904</v>
      </c>
      <c r="J335">
        <v>-5.0472302918449001</v>
      </c>
      <c r="K335">
        <v>1128.20258851776</v>
      </c>
      <c r="L335">
        <v>1029.60579934318</v>
      </c>
      <c r="M335">
        <v>28.291154536841798</v>
      </c>
      <c r="N335">
        <v>0.39342062224087998</v>
      </c>
      <c r="O335">
        <v>25.5923714120593</v>
      </c>
      <c r="P335">
        <v>46.173882435762003</v>
      </c>
      <c r="Q335">
        <v>1.9007142473784999E-2</v>
      </c>
    </row>
    <row r="336" spans="1:17" x14ac:dyDescent="0.3">
      <c r="A336" t="s">
        <v>779</v>
      </c>
      <c r="B336" t="s">
        <v>780</v>
      </c>
      <c r="C336" t="s">
        <v>3165</v>
      </c>
      <c r="D336" t="s">
        <v>114</v>
      </c>
      <c r="E336">
        <v>20322.734918220001</v>
      </c>
      <c r="F336">
        <v>774.9</v>
      </c>
      <c r="G336">
        <v>45.384141677396201</v>
      </c>
      <c r="H336">
        <v>21.943256674969</v>
      </c>
      <c r="I336">
        <v>22.963131756476301</v>
      </c>
      <c r="J336">
        <v>10.1966613946168</v>
      </c>
      <c r="K336">
        <v>712.93829316390497</v>
      </c>
      <c r="L336">
        <v>619.49182379904801</v>
      </c>
      <c r="M336">
        <v>64.726669133360602</v>
      </c>
      <c r="N336">
        <v>0.82470274653964604</v>
      </c>
      <c r="O336">
        <v>4.0134210865918103</v>
      </c>
      <c r="P336">
        <v>76.053618084743803</v>
      </c>
      <c r="Q336">
        <v>0.17055730656186399</v>
      </c>
    </row>
    <row r="337" spans="1:17" x14ac:dyDescent="0.3">
      <c r="A337" t="s">
        <v>781</v>
      </c>
      <c r="B337" t="s">
        <v>782</v>
      </c>
      <c r="C337" t="s">
        <v>3159</v>
      </c>
      <c r="D337" t="s">
        <v>222</v>
      </c>
      <c r="E337">
        <v>20255.410692879999</v>
      </c>
      <c r="F337">
        <v>1246.9000000000001</v>
      </c>
      <c r="G337">
        <v>81.596259882374099</v>
      </c>
      <c r="H337">
        <v>1.5775996200298701</v>
      </c>
      <c r="I337">
        <v>-8.0063637865838899</v>
      </c>
      <c r="J337">
        <v>-2.9172947148414501</v>
      </c>
      <c r="K337">
        <v>1287.2464851121899</v>
      </c>
      <c r="L337">
        <v>1162.0887818828401</v>
      </c>
      <c r="M337">
        <v>45.711860458516597</v>
      </c>
      <c r="N337">
        <v>0.84180775704413802</v>
      </c>
      <c r="O337">
        <v>16.208196326890601</v>
      </c>
      <c r="P337">
        <v>107.09184520843699</v>
      </c>
      <c r="Q337">
        <v>0.152850472164094</v>
      </c>
    </row>
    <row r="338" spans="1:17" hidden="1" x14ac:dyDescent="0.3">
      <c r="A338" t="s">
        <v>783</v>
      </c>
      <c r="B338" t="s">
        <v>784</v>
      </c>
      <c r="C338" t="s">
        <v>3171</v>
      </c>
      <c r="D338" t="s">
        <v>138</v>
      </c>
      <c r="E338">
        <v>20173.740000000002</v>
      </c>
      <c r="F338">
        <v>141.02000000000001</v>
      </c>
      <c r="G338">
        <v>-12.3560266003579</v>
      </c>
      <c r="H338">
        <v>3.4579811019403799</v>
      </c>
      <c r="I338">
        <v>-2.08599480311111</v>
      </c>
      <c r="J338">
        <v>-0.28952103808756902</v>
      </c>
      <c r="K338">
        <v>142.629362842696</v>
      </c>
      <c r="L338">
        <v>136.785210357165</v>
      </c>
      <c r="M338">
        <v>53.328059728626101</v>
      </c>
      <c r="N338">
        <v>0.129270292643233</v>
      </c>
      <c r="O338">
        <v>9.8071195575095693</v>
      </c>
      <c r="P338">
        <v>17.272349272349199</v>
      </c>
    </row>
    <row r="339" spans="1:17" hidden="1" x14ac:dyDescent="0.3">
      <c r="A339" t="s">
        <v>785</v>
      </c>
      <c r="B339" t="s">
        <v>786</v>
      </c>
      <c r="C339" t="s">
        <v>3171</v>
      </c>
      <c r="D339" t="s">
        <v>138</v>
      </c>
      <c r="E339">
        <v>20155.501969815999</v>
      </c>
      <c r="F339">
        <v>381.25</v>
      </c>
      <c r="G339">
        <v>-3.0535005110507898</v>
      </c>
      <c r="H339">
        <v>5.0059604265071904</v>
      </c>
      <c r="I339">
        <v>-0.59018158753272598</v>
      </c>
      <c r="J339">
        <v>2.3293473516092602</v>
      </c>
      <c r="K339">
        <v>363.06468626731601</v>
      </c>
      <c r="L339">
        <v>346.35908427733801</v>
      </c>
      <c r="M339">
        <v>42.778347382377802</v>
      </c>
      <c r="N339">
        <v>0.86058260981555801</v>
      </c>
      <c r="O339">
        <v>0.45901639344261203</v>
      </c>
      <c r="P339">
        <v>22.884770346494701</v>
      </c>
      <c r="Q339">
        <v>-0.10379904096142301</v>
      </c>
    </row>
    <row r="340" spans="1:17" x14ac:dyDescent="0.3">
      <c r="A340" t="s">
        <v>787</v>
      </c>
      <c r="B340" t="s">
        <v>788</v>
      </c>
      <c r="C340" t="s">
        <v>3165</v>
      </c>
      <c r="D340" t="s">
        <v>253</v>
      </c>
      <c r="E340">
        <v>20146.706381439999</v>
      </c>
      <c r="F340">
        <v>636.79999999999995</v>
      </c>
      <c r="G340">
        <v>-0.61827730958975002</v>
      </c>
      <c r="H340">
        <v>4.9148212390547501</v>
      </c>
      <c r="I340">
        <v>-9.5394176891665499</v>
      </c>
      <c r="J340">
        <v>-1.4402291857435601</v>
      </c>
      <c r="K340">
        <v>660.59148663788505</v>
      </c>
      <c r="L340">
        <v>642.92316866656097</v>
      </c>
      <c r="M340">
        <v>45.845510598201002</v>
      </c>
      <c r="N340">
        <v>0.47620334598585701</v>
      </c>
      <c r="O340">
        <v>25.463253768844201</v>
      </c>
      <c r="P340">
        <v>26.701153999204099</v>
      </c>
      <c r="Q340">
        <v>0.10734300945533699</v>
      </c>
    </row>
    <row r="341" spans="1:17" x14ac:dyDescent="0.3">
      <c r="A341" t="s">
        <v>789</v>
      </c>
      <c r="B341" t="s">
        <v>790</v>
      </c>
      <c r="C341" t="s">
        <v>3165</v>
      </c>
      <c r="D341" t="s">
        <v>173</v>
      </c>
      <c r="E341">
        <v>20135.913053985001</v>
      </c>
      <c r="F341">
        <v>633.45000000000005</v>
      </c>
      <c r="G341">
        <v>39.633562242606203</v>
      </c>
      <c r="H341">
        <v>2.7615917294477699</v>
      </c>
      <c r="I341">
        <v>1.0434281436591399</v>
      </c>
      <c r="J341">
        <v>-6.5059405658996603</v>
      </c>
      <c r="K341">
        <v>707.73185764349398</v>
      </c>
      <c r="L341">
        <v>616.55379085644097</v>
      </c>
      <c r="M341">
        <v>29.972352163150401</v>
      </c>
      <c r="N341">
        <v>0.43595594399695797</v>
      </c>
      <c r="O341">
        <v>33.230720656721097</v>
      </c>
      <c r="P341">
        <v>80.804909376337903</v>
      </c>
      <c r="Q341">
        <v>0.11903232812518</v>
      </c>
    </row>
    <row r="342" spans="1:17" x14ac:dyDescent="0.3">
      <c r="A342" t="s">
        <v>791</v>
      </c>
      <c r="B342" t="s">
        <v>792</v>
      </c>
      <c r="C342" t="s">
        <v>3170</v>
      </c>
      <c r="D342" t="s">
        <v>477</v>
      </c>
      <c r="E342">
        <v>19828.643760800001</v>
      </c>
      <c r="F342">
        <v>1912.75</v>
      </c>
      <c r="G342">
        <v>-16.040145359586599</v>
      </c>
      <c r="H342">
        <v>2.7726260571088801</v>
      </c>
      <c r="I342">
        <v>10.3959175839978</v>
      </c>
      <c r="J342">
        <v>-1.08605596971348</v>
      </c>
      <c r="K342">
        <v>1952.8408732957701</v>
      </c>
      <c r="L342">
        <v>1881.13494678043</v>
      </c>
      <c r="M342">
        <v>47.971579182031199</v>
      </c>
      <c r="N342">
        <v>0.50895679791248205</v>
      </c>
      <c r="O342">
        <v>21.8141419422297</v>
      </c>
      <c r="P342">
        <v>30.813158254684701</v>
      </c>
      <c r="Q342">
        <v>-4.1960183217553002E-2</v>
      </c>
    </row>
    <row r="343" spans="1:17" hidden="1" x14ac:dyDescent="0.3">
      <c r="A343" t="s">
        <v>793</v>
      </c>
      <c r="B343" t="s">
        <v>794</v>
      </c>
      <c r="C343" t="s">
        <v>3156</v>
      </c>
      <c r="D343" t="s">
        <v>54</v>
      </c>
      <c r="E343">
        <v>19766.400022275</v>
      </c>
      <c r="F343">
        <v>459.85</v>
      </c>
      <c r="G343">
        <v>15.384344776623999</v>
      </c>
      <c r="H343">
        <v>10.801568473283</v>
      </c>
      <c r="I343">
        <v>31.305366209310101</v>
      </c>
      <c r="J343">
        <v>4.9463319468328004</v>
      </c>
      <c r="K343">
        <v>440.75412608477302</v>
      </c>
      <c r="M343">
        <v>62.881156724018098</v>
      </c>
      <c r="N343">
        <v>0.634071316162788</v>
      </c>
      <c r="O343">
        <v>12.3844731977818</v>
      </c>
      <c r="P343">
        <v>57.482876712328697</v>
      </c>
    </row>
    <row r="344" spans="1:17" x14ac:dyDescent="0.3">
      <c r="A344" t="s">
        <v>795</v>
      </c>
      <c r="B344" t="s">
        <v>796</v>
      </c>
      <c r="C344" t="s">
        <v>3160</v>
      </c>
      <c r="D344" t="s">
        <v>51</v>
      </c>
      <c r="E344">
        <v>19625.354723100001</v>
      </c>
      <c r="F344">
        <v>1239</v>
      </c>
      <c r="G344">
        <v>184.97353040491399</v>
      </c>
      <c r="H344">
        <v>20.969221266796101</v>
      </c>
      <c r="I344">
        <v>69.269563922440895</v>
      </c>
      <c r="J344">
        <v>-0.492318904109383</v>
      </c>
      <c r="K344">
        <v>1116.79019253003</v>
      </c>
      <c r="L344">
        <v>851.499366901126</v>
      </c>
      <c r="M344">
        <v>61.582025078662298</v>
      </c>
      <c r="N344">
        <v>0.64172550661295003</v>
      </c>
      <c r="O344">
        <v>5.7223567393058996</v>
      </c>
      <c r="P344">
        <v>215.26717557251899</v>
      </c>
      <c r="Q344">
        <v>7.8340749416382999E-2</v>
      </c>
    </row>
    <row r="345" spans="1:17" x14ac:dyDescent="0.3">
      <c r="A345" t="s">
        <v>797</v>
      </c>
      <c r="B345" t="s">
        <v>798</v>
      </c>
      <c r="C345" t="s">
        <v>3165</v>
      </c>
      <c r="D345" t="s">
        <v>468</v>
      </c>
      <c r="E345">
        <v>19543.125545800001</v>
      </c>
      <c r="F345">
        <v>307</v>
      </c>
      <c r="G345">
        <v>7.2807407880153896</v>
      </c>
      <c r="H345">
        <v>-5.2722344677795796</v>
      </c>
      <c r="I345">
        <v>7.1269338780641096</v>
      </c>
      <c r="J345">
        <v>0.97313417068719699</v>
      </c>
      <c r="K345">
        <v>333.73005870001998</v>
      </c>
      <c r="L345">
        <v>291.217264411987</v>
      </c>
      <c r="M345">
        <v>35.047341401141303</v>
      </c>
      <c r="N345">
        <v>0.699916400707007</v>
      </c>
      <c r="O345">
        <v>25.032573289902199</v>
      </c>
      <c r="P345">
        <v>61.600210554020201</v>
      </c>
      <c r="Q345">
        <v>0.176677692913176</v>
      </c>
    </row>
    <row r="346" spans="1:17" x14ac:dyDescent="0.3">
      <c r="A346" t="s">
        <v>799</v>
      </c>
      <c r="B346" t="s">
        <v>800</v>
      </c>
      <c r="C346" t="s">
        <v>3168</v>
      </c>
      <c r="D346" t="s">
        <v>243</v>
      </c>
      <c r="E346">
        <v>19468.628453264999</v>
      </c>
      <c r="F346">
        <v>892.05</v>
      </c>
      <c r="G346">
        <v>29.591691239565801</v>
      </c>
      <c r="H346">
        <v>8.7953787470303393</v>
      </c>
      <c r="I346">
        <v>-5.5582686645191002</v>
      </c>
      <c r="J346">
        <v>-0.67891099665381005</v>
      </c>
      <c r="K346">
        <v>861.632474459636</v>
      </c>
      <c r="L346">
        <v>800.312245043708</v>
      </c>
      <c r="M346">
        <v>63.509821089995803</v>
      </c>
      <c r="N346">
        <v>1.9771820698242399</v>
      </c>
      <c r="O346">
        <v>7.3930833473459998</v>
      </c>
      <c r="P346">
        <v>58.996524373941703</v>
      </c>
      <c r="Q346">
        <v>0.15681564954531299</v>
      </c>
    </row>
    <row r="347" spans="1:17" x14ac:dyDescent="0.3">
      <c r="A347" t="s">
        <v>801</v>
      </c>
      <c r="B347" t="s">
        <v>802</v>
      </c>
      <c r="C347" t="s">
        <v>3159</v>
      </c>
      <c r="D347" t="s">
        <v>46</v>
      </c>
      <c r="E347">
        <v>19368.0400160299</v>
      </c>
      <c r="F347">
        <v>205.93</v>
      </c>
      <c r="G347">
        <v>8.5869298686983697</v>
      </c>
      <c r="H347">
        <v>8.7342647205222796</v>
      </c>
      <c r="I347">
        <v>-21.931938325628799</v>
      </c>
      <c r="J347">
        <v>-1.7203342102094901</v>
      </c>
      <c r="K347">
        <v>225.86899084087</v>
      </c>
      <c r="L347">
        <v>229.049415124755</v>
      </c>
      <c r="M347">
        <v>41.514508310390703</v>
      </c>
      <c r="N347">
        <v>1.04361560149384</v>
      </c>
      <c r="O347">
        <v>70.737629291506806</v>
      </c>
      <c r="P347">
        <v>36.921542553191401</v>
      </c>
      <c r="Q347">
        <v>0.14614155719000099</v>
      </c>
    </row>
    <row r="348" spans="1:17" x14ac:dyDescent="0.3">
      <c r="A348" t="s">
        <v>803</v>
      </c>
      <c r="B348" t="s">
        <v>804</v>
      </c>
      <c r="C348" t="s">
        <v>3160</v>
      </c>
      <c r="D348" t="s">
        <v>51</v>
      </c>
      <c r="E348">
        <v>19353.997739999999</v>
      </c>
      <c r="F348">
        <v>1850</v>
      </c>
      <c r="G348">
        <v>15.473301357857</v>
      </c>
      <c r="H348">
        <v>2.54716516266144</v>
      </c>
      <c r="I348">
        <v>10.8331825501339</v>
      </c>
      <c r="J348">
        <v>-1.3942914599368399</v>
      </c>
      <c r="K348">
        <v>1872.2620416218899</v>
      </c>
      <c r="L348">
        <v>1647.60427325257</v>
      </c>
      <c r="M348">
        <v>50.026900897103303</v>
      </c>
      <c r="N348">
        <v>0.24198581632837399</v>
      </c>
      <c r="O348">
        <v>43.999999999999901</v>
      </c>
      <c r="P348">
        <v>54.649947753395999</v>
      </c>
    </row>
    <row r="349" spans="1:17" x14ac:dyDescent="0.3">
      <c r="A349" t="s">
        <v>805</v>
      </c>
      <c r="B349" t="s">
        <v>806</v>
      </c>
      <c r="C349" t="s">
        <v>3159</v>
      </c>
      <c r="D349" t="s">
        <v>46</v>
      </c>
      <c r="E349">
        <v>19343.953376279998</v>
      </c>
      <c r="F349">
        <v>308.10000000000002</v>
      </c>
      <c r="G349">
        <v>72.987224728058195</v>
      </c>
      <c r="H349">
        <v>10.8433800832646</v>
      </c>
      <c r="I349">
        <v>16.866407005585899</v>
      </c>
      <c r="J349">
        <v>1.29492824953783</v>
      </c>
      <c r="K349">
        <v>305.55061447135103</v>
      </c>
      <c r="L349">
        <v>278.37053624738098</v>
      </c>
      <c r="M349">
        <v>56.081889948998203</v>
      </c>
      <c r="N349">
        <v>1.0947965305320999</v>
      </c>
      <c r="O349">
        <v>18.305744888023298</v>
      </c>
      <c r="P349">
        <v>108.73983739837399</v>
      </c>
      <c r="Q349">
        <v>0.16451449311944599</v>
      </c>
    </row>
    <row r="350" spans="1:17" x14ac:dyDescent="0.3">
      <c r="A350" t="s">
        <v>807</v>
      </c>
      <c r="B350" t="s">
        <v>808</v>
      </c>
      <c r="C350" t="s">
        <v>3170</v>
      </c>
      <c r="D350" t="s">
        <v>403</v>
      </c>
      <c r="E350">
        <v>19337.483114704999</v>
      </c>
      <c r="F350">
        <v>482.65</v>
      </c>
      <c r="G350">
        <v>36.579373961902299</v>
      </c>
      <c r="H350">
        <v>10.8850644352737</v>
      </c>
      <c r="I350">
        <v>10.985427282562901</v>
      </c>
      <c r="J350">
        <v>7.2257764650100196</v>
      </c>
      <c r="K350">
        <v>492.64408979159202</v>
      </c>
      <c r="L350">
        <v>448.58886457397398</v>
      </c>
      <c r="M350">
        <v>47.694531587105701</v>
      </c>
      <c r="N350">
        <v>1.03006967557792</v>
      </c>
      <c r="O350">
        <v>18.9992748368382</v>
      </c>
      <c r="P350">
        <v>65.291095890410901</v>
      </c>
      <c r="Q350">
        <v>3.1535545131510002E-2</v>
      </c>
    </row>
    <row r="351" spans="1:17" x14ac:dyDescent="0.3">
      <c r="A351" t="s">
        <v>809</v>
      </c>
      <c r="B351" t="s">
        <v>810</v>
      </c>
      <c r="C351" t="s">
        <v>3172</v>
      </c>
      <c r="D351" t="s">
        <v>158</v>
      </c>
      <c r="E351">
        <v>19231.959524079899</v>
      </c>
      <c r="F351">
        <v>1242.2</v>
      </c>
      <c r="G351">
        <v>15.6906121154456</v>
      </c>
      <c r="H351">
        <v>31.827029329833799</v>
      </c>
      <c r="I351">
        <v>15.9753089264357</v>
      </c>
      <c r="J351">
        <v>19.184085213175202</v>
      </c>
      <c r="K351">
        <v>1075.10225689092</v>
      </c>
      <c r="L351">
        <v>1030.06048542702</v>
      </c>
      <c r="M351">
        <v>80.728606298895997</v>
      </c>
      <c r="N351">
        <v>2.4105606452595199</v>
      </c>
      <c r="O351">
        <v>6.6655933022057496</v>
      </c>
      <c r="P351">
        <v>49.231138875540601</v>
      </c>
      <c r="Q351">
        <v>7.1280212640349996E-3</v>
      </c>
    </row>
    <row r="352" spans="1:17" hidden="1" x14ac:dyDescent="0.3">
      <c r="A352" t="s">
        <v>811</v>
      </c>
      <c r="B352" t="s">
        <v>812</v>
      </c>
      <c r="C352" t="s">
        <v>3171</v>
      </c>
      <c r="D352" t="s">
        <v>601</v>
      </c>
      <c r="E352">
        <v>19175.739279580001</v>
      </c>
      <c r="F352">
        <v>770.3</v>
      </c>
      <c r="G352">
        <v>-39.455301124526997</v>
      </c>
      <c r="H352">
        <v>2.3029388984752499</v>
      </c>
      <c r="I352">
        <v>-17.137561695384399</v>
      </c>
      <c r="J352">
        <v>0.328857509489137</v>
      </c>
      <c r="K352">
        <v>789.63334806887701</v>
      </c>
      <c r="L352">
        <v>824.91674014336604</v>
      </c>
      <c r="M352">
        <v>49.5943230118557</v>
      </c>
      <c r="N352">
        <v>0.73761805415033299</v>
      </c>
      <c r="O352">
        <v>23.198753732311999</v>
      </c>
      <c r="P352">
        <v>5.0027262813522304</v>
      </c>
      <c r="Q352">
        <v>-0.189083975252511</v>
      </c>
    </row>
    <row r="353" spans="1:17" x14ac:dyDescent="0.3">
      <c r="A353" t="s">
        <v>813</v>
      </c>
      <c r="B353" t="s">
        <v>814</v>
      </c>
      <c r="C353" t="s">
        <v>3167</v>
      </c>
      <c r="D353" t="s">
        <v>815</v>
      </c>
      <c r="E353">
        <v>19125.4165832</v>
      </c>
      <c r="F353">
        <v>1200.8</v>
      </c>
      <c r="G353">
        <v>-29.481520499895701</v>
      </c>
      <c r="H353">
        <v>-9.7504365140147709</v>
      </c>
      <c r="I353">
        <v>-4.3823466753864997</v>
      </c>
      <c r="J353">
        <v>0.54852333280771104</v>
      </c>
      <c r="K353">
        <v>1337.68424856344</v>
      </c>
      <c r="L353">
        <v>1339.7644991622601</v>
      </c>
      <c r="M353">
        <v>27.7174335209445</v>
      </c>
      <c r="N353">
        <v>0.59661793322577705</v>
      </c>
      <c r="O353">
        <v>31.470686209193801</v>
      </c>
      <c r="P353">
        <v>8.1460800648444298</v>
      </c>
      <c r="Q353">
        <v>-2.4727022701132001E-2</v>
      </c>
    </row>
    <row r="354" spans="1:17" x14ac:dyDescent="0.3">
      <c r="A354" t="s">
        <v>816</v>
      </c>
      <c r="B354" t="s">
        <v>817</v>
      </c>
      <c r="C354" t="s">
        <v>3163</v>
      </c>
      <c r="D354" t="s">
        <v>114</v>
      </c>
      <c r="E354">
        <v>19076.089652729999</v>
      </c>
      <c r="F354">
        <v>1045.55</v>
      </c>
      <c r="G354">
        <v>45.7146572461373</v>
      </c>
      <c r="H354">
        <v>11.9887149773886</v>
      </c>
      <c r="I354">
        <v>-1.05085382900033</v>
      </c>
      <c r="J354">
        <v>-0.60298406687994299</v>
      </c>
      <c r="K354">
        <v>1049.7795433681399</v>
      </c>
      <c r="L354">
        <v>927.94273131935699</v>
      </c>
      <c r="M354">
        <v>44.5232192669597</v>
      </c>
      <c r="N354">
        <v>0.78527669657458199</v>
      </c>
      <c r="O354">
        <v>25.675481803835201</v>
      </c>
      <c r="P354">
        <v>91.4926739926739</v>
      </c>
      <c r="Q354">
        <v>0.22930571027749799</v>
      </c>
    </row>
    <row r="355" spans="1:17" x14ac:dyDescent="0.3">
      <c r="A355" t="s">
        <v>818</v>
      </c>
      <c r="B355" t="s">
        <v>819</v>
      </c>
      <c r="C355" t="s">
        <v>3167</v>
      </c>
      <c r="D355" t="s">
        <v>40</v>
      </c>
      <c r="E355">
        <v>19022.619128079899</v>
      </c>
      <c r="F355">
        <v>861.2</v>
      </c>
      <c r="G355">
        <v>-16.634169888815499</v>
      </c>
      <c r="H355">
        <v>2.0537112081168898</v>
      </c>
      <c r="I355">
        <v>-12.3417001464852</v>
      </c>
      <c r="J355">
        <v>3.2443547345537902</v>
      </c>
      <c r="K355">
        <v>868.45004396962702</v>
      </c>
      <c r="L355">
        <v>864.02054437639697</v>
      </c>
      <c r="M355">
        <v>62.751947507754203</v>
      </c>
      <c r="N355">
        <v>0.73312443016726403</v>
      </c>
      <c r="O355">
        <v>19.019972131908901</v>
      </c>
      <c r="P355">
        <v>21.091113610798601</v>
      </c>
    </row>
    <row r="356" spans="1:17" x14ac:dyDescent="0.3">
      <c r="A356" t="s">
        <v>820</v>
      </c>
      <c r="B356" t="s">
        <v>821</v>
      </c>
      <c r="C356" t="s">
        <v>3160</v>
      </c>
      <c r="D356" t="s">
        <v>51</v>
      </c>
      <c r="E356">
        <v>18967.6293619799</v>
      </c>
      <c r="F356">
        <v>1236.3</v>
      </c>
      <c r="G356">
        <v>390.39219455115898</v>
      </c>
      <c r="H356">
        <v>32.9016207821807</v>
      </c>
      <c r="I356">
        <v>118.75574005478499</v>
      </c>
      <c r="J356">
        <v>-0.87997139841811201</v>
      </c>
      <c r="K356">
        <v>1066.9356789869801</v>
      </c>
      <c r="L356">
        <v>794.41457358080197</v>
      </c>
      <c r="M356">
        <v>60.156209447325203</v>
      </c>
      <c r="N356">
        <v>1.9661157926642301</v>
      </c>
      <c r="O356">
        <v>7.9551888700153803</v>
      </c>
      <c r="P356">
        <v>421.425558835934</v>
      </c>
      <c r="Q356">
        <v>0.11056849516768499</v>
      </c>
    </row>
    <row r="357" spans="1:17" x14ac:dyDescent="0.3">
      <c r="A357" t="s">
        <v>822</v>
      </c>
      <c r="B357" t="s">
        <v>823</v>
      </c>
      <c r="C357" t="s">
        <v>3158</v>
      </c>
      <c r="D357" t="s">
        <v>265</v>
      </c>
      <c r="E357">
        <v>18960.8626845</v>
      </c>
      <c r="F357">
        <v>2717.55</v>
      </c>
      <c r="G357">
        <v>63.531188253894101</v>
      </c>
      <c r="H357">
        <v>14.1164509927609</v>
      </c>
      <c r="I357">
        <v>64.053742974213307</v>
      </c>
      <c r="J357">
        <v>3.2951039878308302E-2</v>
      </c>
      <c r="K357">
        <v>2640.2468436253298</v>
      </c>
      <c r="L357">
        <v>2134.6304405445599</v>
      </c>
      <c r="M357">
        <v>48.587970204741602</v>
      </c>
      <c r="N357">
        <v>0.469823434463221</v>
      </c>
      <c r="O357">
        <v>9.4736067413663001</v>
      </c>
      <c r="P357">
        <v>115.79845946160501</v>
      </c>
      <c r="Q357">
        <v>0.100786296535099</v>
      </c>
    </row>
    <row r="358" spans="1:17" x14ac:dyDescent="0.3">
      <c r="A358" t="s">
        <v>824</v>
      </c>
      <c r="B358" t="s">
        <v>825</v>
      </c>
      <c r="C358" t="s">
        <v>3156</v>
      </c>
      <c r="D358" t="s">
        <v>54</v>
      </c>
      <c r="E358">
        <v>18924.084236999999</v>
      </c>
      <c r="F358">
        <v>647</v>
      </c>
      <c r="G358">
        <v>-40.540193942746001</v>
      </c>
      <c r="H358">
        <v>-12.644583000623699</v>
      </c>
      <c r="I358">
        <v>-22.014837900318199</v>
      </c>
      <c r="J358">
        <v>-8.3548802271978495</v>
      </c>
      <c r="K358">
        <v>777.07301734739997</v>
      </c>
      <c r="L358">
        <v>753.813673240713</v>
      </c>
      <c r="M358">
        <v>17.2738074164021</v>
      </c>
      <c r="N358">
        <v>1.5569390828088101</v>
      </c>
      <c r="O358">
        <v>45.8655332302936</v>
      </c>
      <c r="P358">
        <v>7.8243479710024202</v>
      </c>
    </row>
    <row r="359" spans="1:17" x14ac:dyDescent="0.3">
      <c r="A359" t="s">
        <v>826</v>
      </c>
      <c r="B359" t="s">
        <v>827</v>
      </c>
      <c r="C359" t="s">
        <v>3159</v>
      </c>
      <c r="D359" t="s">
        <v>46</v>
      </c>
      <c r="E359">
        <v>18806.222613670001</v>
      </c>
      <c r="F359">
        <v>1617.05</v>
      </c>
      <c r="G359">
        <v>174.289611437795</v>
      </c>
      <c r="H359">
        <v>10.118430063154699</v>
      </c>
      <c r="I359">
        <v>52.5207459370084</v>
      </c>
      <c r="J359">
        <v>4.9349304113624104</v>
      </c>
      <c r="K359">
        <v>1598.00833159744</v>
      </c>
      <c r="L359">
        <v>1316.0652639252801</v>
      </c>
      <c r="M359">
        <v>54.538833396984899</v>
      </c>
      <c r="N359">
        <v>0.63457179217687099</v>
      </c>
      <c r="O359">
        <v>12.6743143378374</v>
      </c>
      <c r="P359">
        <v>210.16591541191099</v>
      </c>
      <c r="Q359">
        <v>0.20608880275063099</v>
      </c>
    </row>
    <row r="360" spans="1:17" x14ac:dyDescent="0.3">
      <c r="A360" t="s">
        <v>828</v>
      </c>
      <c r="B360" t="s">
        <v>829</v>
      </c>
      <c r="C360" t="s">
        <v>3156</v>
      </c>
      <c r="D360" t="s">
        <v>512</v>
      </c>
      <c r="E360">
        <v>18799.1261228</v>
      </c>
      <c r="F360">
        <v>442.9</v>
      </c>
      <c r="G360">
        <v>-49.727823115566402</v>
      </c>
      <c r="H360">
        <v>6.6397992837585598</v>
      </c>
      <c r="I360">
        <v>5.36119292148837</v>
      </c>
      <c r="J360">
        <v>2.67641397852175</v>
      </c>
      <c r="K360">
        <v>453.02993799798003</v>
      </c>
      <c r="L360">
        <v>469.09579278183099</v>
      </c>
      <c r="M360">
        <v>50.125919751454802</v>
      </c>
      <c r="N360">
        <v>0.56152454007298203</v>
      </c>
      <c r="O360">
        <v>47.972030897741497</v>
      </c>
      <c r="P360">
        <v>45.556724069935498</v>
      </c>
      <c r="Q360">
        <v>3.3032933389088998E-2</v>
      </c>
    </row>
    <row r="361" spans="1:17" x14ac:dyDescent="0.3">
      <c r="A361" t="s">
        <v>830</v>
      </c>
      <c r="B361" t="s">
        <v>831</v>
      </c>
      <c r="C361" t="s">
        <v>3167</v>
      </c>
      <c r="D361" t="s">
        <v>246</v>
      </c>
      <c r="E361">
        <v>18778.737410394999</v>
      </c>
      <c r="F361">
        <v>431.65</v>
      </c>
      <c r="G361">
        <v>26.203921592169699</v>
      </c>
      <c r="H361">
        <v>4.6964070278663099</v>
      </c>
      <c r="I361">
        <v>13.676499303843601</v>
      </c>
      <c r="J361">
        <v>0.39159378598614603</v>
      </c>
      <c r="K361">
        <v>441.18826226568501</v>
      </c>
      <c r="L361">
        <v>404.01309271248601</v>
      </c>
      <c r="M361">
        <v>46.519642977361997</v>
      </c>
      <c r="N361">
        <v>0.57504653287466001</v>
      </c>
      <c r="O361">
        <v>33.777365921464103</v>
      </c>
      <c r="P361">
        <v>52.472624514305799</v>
      </c>
      <c r="Q361">
        <v>6.5201599990910006E-2</v>
      </c>
    </row>
    <row r="362" spans="1:17" x14ac:dyDescent="0.3">
      <c r="A362" t="s">
        <v>832</v>
      </c>
      <c r="B362" t="s">
        <v>833</v>
      </c>
      <c r="C362" t="s">
        <v>3166</v>
      </c>
      <c r="D362" t="s">
        <v>454</v>
      </c>
      <c r="E362">
        <v>18747.203374060002</v>
      </c>
      <c r="F362">
        <v>7900.9</v>
      </c>
      <c r="G362">
        <v>-6.9918680609524797</v>
      </c>
      <c r="H362">
        <v>-3.6281081276952198</v>
      </c>
      <c r="I362">
        <v>0.65484872652607395</v>
      </c>
      <c r="J362">
        <v>-1.43154627164145</v>
      </c>
      <c r="K362">
        <v>8117.7564608971397</v>
      </c>
      <c r="L362">
        <v>7633.63866166976</v>
      </c>
      <c r="M362">
        <v>43.054066554066999</v>
      </c>
      <c r="N362">
        <v>0.200760709136029</v>
      </c>
      <c r="O362">
        <v>20.0964447088306</v>
      </c>
      <c r="P362">
        <v>44.003572339882602</v>
      </c>
      <c r="Q362">
        <v>-9.5243877381009992E-3</v>
      </c>
    </row>
    <row r="363" spans="1:17" hidden="1" x14ac:dyDescent="0.3">
      <c r="A363" t="s">
        <v>834</v>
      </c>
      <c r="B363" t="s">
        <v>835</v>
      </c>
      <c r="C363" t="s">
        <v>3171</v>
      </c>
      <c r="D363" t="s">
        <v>477</v>
      </c>
      <c r="E363">
        <v>18634.86878723</v>
      </c>
      <c r="F363">
        <v>4091.95</v>
      </c>
      <c r="G363">
        <v>44.345350477177803</v>
      </c>
      <c r="H363">
        <v>12.9155464993022</v>
      </c>
      <c r="I363">
        <v>55.117941131495201</v>
      </c>
      <c r="J363">
        <v>-8.8245805668018598</v>
      </c>
      <c r="K363">
        <v>3833.3066462217498</v>
      </c>
      <c r="L363">
        <v>3194.19434428772</v>
      </c>
      <c r="M363">
        <v>50.127683190276898</v>
      </c>
      <c r="N363">
        <v>2.4031331838127201</v>
      </c>
      <c r="O363">
        <v>14.2242696025122</v>
      </c>
      <c r="P363">
        <v>80.500661667401801</v>
      </c>
      <c r="Q363">
        <v>7.7837514407620004E-2</v>
      </c>
    </row>
    <row r="364" spans="1:17" x14ac:dyDescent="0.3">
      <c r="A364" t="s">
        <v>836</v>
      </c>
      <c r="B364" t="s">
        <v>837</v>
      </c>
      <c r="C364" t="s">
        <v>3165</v>
      </c>
      <c r="D364" t="s">
        <v>173</v>
      </c>
      <c r="E364">
        <v>18599.90288265</v>
      </c>
      <c r="F364">
        <v>777.9</v>
      </c>
      <c r="G364">
        <v>102.76164923571601</v>
      </c>
      <c r="H364">
        <v>9.8291165053338503</v>
      </c>
      <c r="I364">
        <v>-13.473487066968801</v>
      </c>
      <c r="J364">
        <v>0.77505333874948301</v>
      </c>
      <c r="K364">
        <v>795.94144032974896</v>
      </c>
      <c r="L364">
        <v>722.17966843829197</v>
      </c>
      <c r="M364">
        <v>48.231359331214698</v>
      </c>
      <c r="N364">
        <v>0.39902523292764802</v>
      </c>
      <c r="O364">
        <v>25.980203110939701</v>
      </c>
      <c r="P364">
        <v>138.94947012747599</v>
      </c>
      <c r="Q364">
        <v>0.19019171413913</v>
      </c>
    </row>
    <row r="365" spans="1:17" x14ac:dyDescent="0.3">
      <c r="A365" t="s">
        <v>838</v>
      </c>
      <c r="B365" t="s">
        <v>839</v>
      </c>
      <c r="C365" t="s">
        <v>3167</v>
      </c>
      <c r="D365" t="s">
        <v>840</v>
      </c>
      <c r="E365">
        <v>18555.8881248</v>
      </c>
      <c r="F365">
        <v>835.2</v>
      </c>
      <c r="G365">
        <v>3.2465756092667299</v>
      </c>
      <c r="H365">
        <v>4.14542924701564</v>
      </c>
      <c r="I365">
        <v>21.152419103561598</v>
      </c>
      <c r="J365">
        <v>-0.19216900728129399</v>
      </c>
      <c r="K365">
        <v>841.39390441376804</v>
      </c>
      <c r="L365">
        <v>756.67559589559198</v>
      </c>
      <c r="M365">
        <v>32.980355564117701</v>
      </c>
      <c r="N365">
        <v>0.23060977164296001</v>
      </c>
      <c r="O365">
        <v>11.949233716475</v>
      </c>
      <c r="P365">
        <v>34.254942935219397</v>
      </c>
      <c r="Q365">
        <v>7.962086816287E-3</v>
      </c>
    </row>
    <row r="366" spans="1:17" x14ac:dyDescent="0.3">
      <c r="A366" t="s">
        <v>841</v>
      </c>
      <c r="B366" t="s">
        <v>842</v>
      </c>
      <c r="C366" t="s">
        <v>3165</v>
      </c>
      <c r="D366" t="s">
        <v>554</v>
      </c>
      <c r="E366">
        <v>18546.189671425</v>
      </c>
      <c r="F366">
        <v>1212.6500000000001</v>
      </c>
      <c r="G366">
        <v>7.4270171952241899</v>
      </c>
      <c r="H366">
        <v>-0.24543474541516</v>
      </c>
      <c r="I366">
        <v>6.4173323236120003</v>
      </c>
      <c r="J366">
        <v>-0.553694667630096</v>
      </c>
      <c r="K366">
        <v>1323.1397002266201</v>
      </c>
      <c r="L366">
        <v>1278.9087040659699</v>
      </c>
      <c r="M366">
        <v>40.808793699232503</v>
      </c>
      <c r="N366">
        <v>0.70905054704253201</v>
      </c>
      <c r="O366">
        <v>40.188842617408099</v>
      </c>
      <c r="P366">
        <v>45.882706766917302</v>
      </c>
      <c r="Q366">
        <v>0.1047763752188</v>
      </c>
    </row>
    <row r="367" spans="1:17" x14ac:dyDescent="0.3">
      <c r="A367" t="s">
        <v>843</v>
      </c>
      <c r="B367" t="s">
        <v>844</v>
      </c>
      <c r="C367" t="s">
        <v>3162</v>
      </c>
      <c r="D367" t="s">
        <v>206</v>
      </c>
      <c r="E367">
        <v>18535.829176660001</v>
      </c>
      <c r="F367">
        <v>1567.55</v>
      </c>
      <c r="G367">
        <v>4.10163690681087</v>
      </c>
      <c r="H367">
        <v>-1.5508580259323299</v>
      </c>
      <c r="I367">
        <v>-24.655248131371302</v>
      </c>
      <c r="J367">
        <v>-0.99286535268030496</v>
      </c>
      <c r="K367">
        <v>1745.16712900011</v>
      </c>
      <c r="L367">
        <v>1790.2188181579299</v>
      </c>
      <c r="M367">
        <v>37.547472530856503</v>
      </c>
      <c r="N367">
        <v>0.922649340796586</v>
      </c>
      <c r="O367">
        <v>54.913718860642398</v>
      </c>
      <c r="P367">
        <v>33.068760611205398</v>
      </c>
      <c r="Q367">
        <v>0.17026283220769101</v>
      </c>
    </row>
    <row r="368" spans="1:17" x14ac:dyDescent="0.3">
      <c r="A368" t="s">
        <v>845</v>
      </c>
      <c r="B368" t="s">
        <v>846</v>
      </c>
      <c r="C368" t="s">
        <v>3156</v>
      </c>
      <c r="D368" t="s">
        <v>24</v>
      </c>
      <c r="E368">
        <v>18368.384949920001</v>
      </c>
      <c r="F368">
        <v>228.23</v>
      </c>
      <c r="G368">
        <v>26.053389310019998</v>
      </c>
      <c r="H368">
        <v>20.873085004626599</v>
      </c>
      <c r="I368">
        <v>12.8654351204045</v>
      </c>
      <c r="J368">
        <v>2.35927231223849</v>
      </c>
      <c r="K368">
        <v>217.20247171685699</v>
      </c>
      <c r="L368">
        <v>199.04633399326599</v>
      </c>
      <c r="M368">
        <v>61.339173317170101</v>
      </c>
      <c r="N368">
        <v>1.1518090537137999</v>
      </c>
      <c r="O368">
        <v>5.0694474871839796</v>
      </c>
      <c r="P368">
        <v>53.949409780775703</v>
      </c>
      <c r="Q368">
        <v>0.17386083268290001</v>
      </c>
    </row>
    <row r="369" spans="1:17" x14ac:dyDescent="0.3">
      <c r="A369" t="s">
        <v>847</v>
      </c>
      <c r="B369" t="s">
        <v>848</v>
      </c>
      <c r="C369" t="s">
        <v>3157</v>
      </c>
      <c r="D369" t="s">
        <v>637</v>
      </c>
      <c r="E369">
        <v>18282.633814347999</v>
      </c>
      <c r="F369">
        <v>126.79</v>
      </c>
      <c r="G369">
        <v>67.618655892959893</v>
      </c>
      <c r="H369">
        <v>-1.16832624976585</v>
      </c>
      <c r="I369">
        <v>22.9089331757468</v>
      </c>
      <c r="J369">
        <v>2.7595284230897001</v>
      </c>
      <c r="K369">
        <v>132.17687334533599</v>
      </c>
      <c r="L369">
        <v>118.17787123503599</v>
      </c>
      <c r="M369">
        <v>55.1274052588358</v>
      </c>
      <c r="N369">
        <v>0.56291849738317501</v>
      </c>
      <c r="O369">
        <v>34.868680495307203</v>
      </c>
      <c r="P369">
        <v>94.911606456571803</v>
      </c>
      <c r="Q369">
        <v>5.7183839582869003E-2</v>
      </c>
    </row>
    <row r="370" spans="1:17" x14ac:dyDescent="0.3">
      <c r="A370" t="s">
        <v>849</v>
      </c>
      <c r="B370" t="s">
        <v>850</v>
      </c>
      <c r="C370" t="s">
        <v>3160</v>
      </c>
      <c r="D370" t="s">
        <v>51</v>
      </c>
      <c r="E370">
        <v>18267</v>
      </c>
      <c r="F370">
        <v>7306.8</v>
      </c>
      <c r="G370">
        <v>28.708333911614201</v>
      </c>
      <c r="H370">
        <v>1.7609711344582099E-2</v>
      </c>
      <c r="I370">
        <v>29.217424942521699</v>
      </c>
      <c r="J370">
        <v>0.29854119946399199</v>
      </c>
      <c r="K370">
        <v>7273.9255319592103</v>
      </c>
      <c r="L370">
        <v>6397.7384481324898</v>
      </c>
      <c r="M370">
        <v>43.161850314531399</v>
      </c>
      <c r="N370">
        <v>0.173478668492966</v>
      </c>
      <c r="O370">
        <v>11.389390704549101</v>
      </c>
      <c r="P370">
        <v>62.013303769401297</v>
      </c>
      <c r="Q370">
        <v>0.11198629102065601</v>
      </c>
    </row>
    <row r="371" spans="1:17" x14ac:dyDescent="0.3">
      <c r="A371" t="s">
        <v>851</v>
      </c>
      <c r="B371" t="s">
        <v>852</v>
      </c>
      <c r="C371" t="s">
        <v>3162</v>
      </c>
      <c r="D371" t="s">
        <v>206</v>
      </c>
      <c r="E371">
        <v>18262.504828779998</v>
      </c>
      <c r="F371">
        <v>481.4</v>
      </c>
      <c r="G371">
        <v>-23.242596809112801</v>
      </c>
      <c r="H371">
        <v>-2.74013210560679</v>
      </c>
      <c r="I371">
        <v>-8.9873141156298306</v>
      </c>
      <c r="J371">
        <v>-0.71664940295325696</v>
      </c>
      <c r="K371">
        <v>530.09853887015902</v>
      </c>
      <c r="L371">
        <v>526.06557646070996</v>
      </c>
      <c r="M371">
        <v>32.446967363319999</v>
      </c>
      <c r="N371">
        <v>0.73256415543651998</v>
      </c>
      <c r="O371">
        <v>29.2895720814291</v>
      </c>
      <c r="P371">
        <v>18.3382497541789</v>
      </c>
      <c r="Q371">
        <v>5.9930816519619998E-2</v>
      </c>
    </row>
    <row r="372" spans="1:17" hidden="1" x14ac:dyDescent="0.3">
      <c r="A372" t="s">
        <v>853</v>
      </c>
      <c r="B372" t="s">
        <v>854</v>
      </c>
      <c r="C372" t="s">
        <v>3168</v>
      </c>
      <c r="D372" t="s">
        <v>855</v>
      </c>
      <c r="E372">
        <v>18095.064664005</v>
      </c>
      <c r="F372">
        <v>1704.15</v>
      </c>
      <c r="G372">
        <v>-3.0170838831911402</v>
      </c>
      <c r="H372">
        <v>3.0519348660186298</v>
      </c>
      <c r="I372">
        <v>12.9039375494949</v>
      </c>
      <c r="J372">
        <v>2.35262952741745</v>
      </c>
      <c r="K372">
        <v>1682.5254199705801</v>
      </c>
      <c r="M372">
        <v>63.090006227861103</v>
      </c>
      <c r="N372">
        <v>1.8040787335923401</v>
      </c>
      <c r="O372">
        <v>17.419241263973198</v>
      </c>
      <c r="P372">
        <v>38.3631713554987</v>
      </c>
    </row>
    <row r="373" spans="1:17" hidden="1" x14ac:dyDescent="0.3">
      <c r="A373" t="s">
        <v>856</v>
      </c>
      <c r="B373" t="s">
        <v>857</v>
      </c>
      <c r="C373" t="s">
        <v>3171</v>
      </c>
      <c r="E373">
        <v>18052.708612635</v>
      </c>
      <c r="F373">
        <v>490.85</v>
      </c>
      <c r="G373">
        <v>-20.685598553257599</v>
      </c>
      <c r="H373">
        <v>15.563863454881499</v>
      </c>
      <c r="I373">
        <v>-4.7645771205715803</v>
      </c>
      <c r="J373">
        <v>12.7483599341149</v>
      </c>
      <c r="O373">
        <v>4.6144443312621002</v>
      </c>
      <c r="P373">
        <v>16.799524092801899</v>
      </c>
    </row>
    <row r="374" spans="1:17" x14ac:dyDescent="0.3">
      <c r="A374" t="s">
        <v>858</v>
      </c>
      <c r="B374" t="s">
        <v>859</v>
      </c>
      <c r="C374" t="s">
        <v>3167</v>
      </c>
      <c r="D374" t="s">
        <v>125</v>
      </c>
      <c r="E374">
        <v>18010.658478779998</v>
      </c>
      <c r="F374">
        <v>689.7</v>
      </c>
      <c r="G374">
        <v>217.907835228789</v>
      </c>
      <c r="H374">
        <v>28.443965030177999</v>
      </c>
      <c r="I374">
        <v>229.65511168905201</v>
      </c>
      <c r="J374">
        <v>4.8737563156863102</v>
      </c>
      <c r="K374">
        <v>590.36476247373105</v>
      </c>
      <c r="L374">
        <v>416.938664919394</v>
      </c>
      <c r="M374">
        <v>76.807607544630201</v>
      </c>
      <c r="N374">
        <v>0.663276397129413</v>
      </c>
      <c r="O374">
        <v>0.76845005074670503</v>
      </c>
      <c r="P374">
        <v>370.12712586483002</v>
      </c>
      <c r="Q374">
        <v>0.272902610638528</v>
      </c>
    </row>
    <row r="375" spans="1:17" x14ac:dyDescent="0.3">
      <c r="A375" t="s">
        <v>860</v>
      </c>
      <c r="B375" t="s">
        <v>861</v>
      </c>
      <c r="C375" t="s">
        <v>3165</v>
      </c>
      <c r="D375" t="s">
        <v>114</v>
      </c>
      <c r="E375">
        <v>17947.609886279999</v>
      </c>
      <c r="F375">
        <v>11647.25</v>
      </c>
      <c r="G375">
        <v>101.660455581524</v>
      </c>
      <c r="H375">
        <v>-8.0376921133070098</v>
      </c>
      <c r="I375">
        <v>50.394236829018404</v>
      </c>
      <c r="J375">
        <v>0.62455942132707998</v>
      </c>
      <c r="K375">
        <v>12888.3944205022</v>
      </c>
      <c r="L375">
        <v>11158.051700489201</v>
      </c>
      <c r="M375">
        <v>31.8684438680657</v>
      </c>
      <c r="N375">
        <v>1.04834205881375</v>
      </c>
      <c r="O375">
        <v>34.813797248277403</v>
      </c>
      <c r="P375">
        <v>160.602772215199</v>
      </c>
    </row>
    <row r="376" spans="1:17" x14ac:dyDescent="0.3">
      <c r="A376" t="s">
        <v>862</v>
      </c>
      <c r="B376" t="s">
        <v>863</v>
      </c>
      <c r="C376" t="s">
        <v>3158</v>
      </c>
      <c r="D376" t="s">
        <v>40</v>
      </c>
      <c r="E376">
        <v>17943.65038906</v>
      </c>
      <c r="F376">
        <v>488.65</v>
      </c>
      <c r="G376">
        <v>-6.8738461002731199</v>
      </c>
      <c r="H376">
        <v>-2.1670188980596099</v>
      </c>
      <c r="I376">
        <v>-2.2779230366526502</v>
      </c>
      <c r="J376">
        <v>-6.1302071709310297</v>
      </c>
      <c r="K376">
        <v>518.406478060317</v>
      </c>
      <c r="L376">
        <v>481.038885137053</v>
      </c>
      <c r="M376">
        <v>38.053501348347901</v>
      </c>
      <c r="N376">
        <v>0.924998668216925</v>
      </c>
      <c r="O376">
        <v>21.9379924281182</v>
      </c>
      <c r="P376">
        <v>33.2197382769901</v>
      </c>
      <c r="Q376">
        <v>0.13896960431852501</v>
      </c>
    </row>
    <row r="377" spans="1:17" x14ac:dyDescent="0.3">
      <c r="A377" t="s">
        <v>864</v>
      </c>
      <c r="B377" t="s">
        <v>865</v>
      </c>
      <c r="C377" t="s">
        <v>3169</v>
      </c>
      <c r="D377" t="s">
        <v>138</v>
      </c>
      <c r="E377">
        <v>17918.510563845</v>
      </c>
      <c r="F377">
        <v>1591.65</v>
      </c>
      <c r="G377">
        <v>83.007262495587995</v>
      </c>
      <c r="H377">
        <v>0.93729552274415895</v>
      </c>
      <c r="I377">
        <v>-18.436490787868699</v>
      </c>
      <c r="J377">
        <v>3.3609181366946701</v>
      </c>
      <c r="K377">
        <v>1714.47006551813</v>
      </c>
      <c r="L377">
        <v>1607.6754716089599</v>
      </c>
      <c r="M377">
        <v>42.1755678740669</v>
      </c>
      <c r="N377">
        <v>1.0241757394409099</v>
      </c>
      <c r="O377">
        <v>35.758704078911599</v>
      </c>
      <c r="P377">
        <v>114.024509660538</v>
      </c>
      <c r="Q377">
        <v>6.8897086683018E-2</v>
      </c>
    </row>
    <row r="378" spans="1:17" x14ac:dyDescent="0.3">
      <c r="A378" t="s">
        <v>866</v>
      </c>
      <c r="B378" t="s">
        <v>867</v>
      </c>
      <c r="C378" t="s">
        <v>3169</v>
      </c>
      <c r="D378" t="s">
        <v>138</v>
      </c>
      <c r="E378">
        <v>17823.781153349999</v>
      </c>
      <c r="F378">
        <v>1268.5</v>
      </c>
      <c r="G378">
        <v>66.971938464777395</v>
      </c>
      <c r="H378">
        <v>-5.5552330194191502</v>
      </c>
      <c r="I378">
        <v>-6.2570953222860899</v>
      </c>
      <c r="J378">
        <v>1.19464264946782</v>
      </c>
      <c r="K378">
        <v>1446.65574981942</v>
      </c>
      <c r="L378">
        <v>1296.6956855056301</v>
      </c>
      <c r="M378">
        <v>23.165744679657202</v>
      </c>
      <c r="N378">
        <v>0.69554889607592396</v>
      </c>
      <c r="O378">
        <v>29.838391801340101</v>
      </c>
      <c r="P378">
        <v>93.236347018051603</v>
      </c>
    </row>
    <row r="379" spans="1:17" x14ac:dyDescent="0.3">
      <c r="A379" t="s">
        <v>868</v>
      </c>
      <c r="B379" t="s">
        <v>869</v>
      </c>
      <c r="C379" t="s">
        <v>3165</v>
      </c>
      <c r="D379" t="s">
        <v>468</v>
      </c>
      <c r="E379">
        <v>17798.165755425001</v>
      </c>
      <c r="F379">
        <v>287.85000000000002</v>
      </c>
      <c r="G379">
        <v>25.608064696832599</v>
      </c>
      <c r="H379">
        <v>8.2299853437219301</v>
      </c>
      <c r="I379">
        <v>-5.1406768059342998</v>
      </c>
      <c r="J379">
        <v>-3.3886054688505598</v>
      </c>
      <c r="K379">
        <v>299.68699091080498</v>
      </c>
      <c r="L379">
        <v>281.73216422073898</v>
      </c>
      <c r="M379">
        <v>35.422957708775201</v>
      </c>
      <c r="N379">
        <v>0.60723377563490599</v>
      </c>
      <c r="O379">
        <v>23.6407851311446</v>
      </c>
      <c r="P379">
        <v>52.4629237288135</v>
      </c>
      <c r="Q379">
        <v>2.3314360414981E-2</v>
      </c>
    </row>
    <row r="380" spans="1:17" x14ac:dyDescent="0.3">
      <c r="A380" t="s">
        <v>870</v>
      </c>
      <c r="B380" t="s">
        <v>871</v>
      </c>
      <c r="C380" t="s">
        <v>3160</v>
      </c>
      <c r="D380" t="s">
        <v>51</v>
      </c>
      <c r="E380">
        <v>17778.819080000001</v>
      </c>
      <c r="F380">
        <v>1306.25</v>
      </c>
      <c r="G380">
        <v>21.2977669423598</v>
      </c>
      <c r="H380">
        <v>1.8190701846789401</v>
      </c>
      <c r="I380">
        <v>41.292002501272101</v>
      </c>
      <c r="J380">
        <v>-0.99271879344863101</v>
      </c>
      <c r="K380">
        <v>1306.5864876881501</v>
      </c>
      <c r="L380">
        <v>1116.8201845449701</v>
      </c>
      <c r="M380">
        <v>46.4557701395279</v>
      </c>
      <c r="N380">
        <v>0.29096463474947398</v>
      </c>
      <c r="O380">
        <v>16.520574162679399</v>
      </c>
      <c r="P380">
        <v>61.434839028610199</v>
      </c>
      <c r="Q380">
        <v>5.7180338575445001E-2</v>
      </c>
    </row>
    <row r="381" spans="1:17" x14ac:dyDescent="0.3">
      <c r="A381" t="s">
        <v>872</v>
      </c>
      <c r="B381" t="s">
        <v>873</v>
      </c>
      <c r="C381" t="s">
        <v>3160</v>
      </c>
      <c r="D381" t="s">
        <v>51</v>
      </c>
      <c r="E381">
        <v>17695.688552694999</v>
      </c>
      <c r="F381">
        <v>13792.55</v>
      </c>
      <c r="G381">
        <v>155.12903784321</v>
      </c>
      <c r="H381">
        <v>27.315744178227298</v>
      </c>
      <c r="I381">
        <v>76.6692355340723</v>
      </c>
      <c r="J381">
        <v>-4.6117777708919796</v>
      </c>
      <c r="K381">
        <v>13146.1448541422</v>
      </c>
      <c r="L381">
        <v>9610.4389790389796</v>
      </c>
      <c r="M381">
        <v>44.154629742953198</v>
      </c>
      <c r="N381">
        <v>1.19121140408628</v>
      </c>
      <c r="O381">
        <v>19.810694904133001</v>
      </c>
      <c r="P381">
        <v>192.33891479440399</v>
      </c>
      <c r="Q381">
        <v>0.19159891744350199</v>
      </c>
    </row>
    <row r="382" spans="1:17" x14ac:dyDescent="0.3">
      <c r="A382" t="s">
        <v>874</v>
      </c>
      <c r="B382" t="s">
        <v>875</v>
      </c>
      <c r="C382" t="s">
        <v>3155</v>
      </c>
      <c r="D382" t="s">
        <v>260</v>
      </c>
      <c r="E382">
        <v>17672.857397650001</v>
      </c>
      <c r="F382">
        <v>1263.5</v>
      </c>
      <c r="G382">
        <v>89.277353555935704</v>
      </c>
      <c r="H382">
        <v>7.3333885630052</v>
      </c>
      <c r="I382">
        <v>18.6390168904916</v>
      </c>
      <c r="J382">
        <v>0.306557275370408</v>
      </c>
      <c r="K382">
        <v>1226.69276688993</v>
      </c>
      <c r="L382">
        <v>1002.7461814369</v>
      </c>
      <c r="M382">
        <v>47.549060978759002</v>
      </c>
      <c r="N382">
        <v>0.42653447524815002</v>
      </c>
      <c r="O382">
        <v>22.516818361693701</v>
      </c>
      <c r="P382">
        <v>120.141127275895</v>
      </c>
      <c r="Q382">
        <v>0.166990625059453</v>
      </c>
    </row>
    <row r="383" spans="1:17" x14ac:dyDescent="0.3">
      <c r="A383" t="s">
        <v>876</v>
      </c>
      <c r="B383" t="s">
        <v>877</v>
      </c>
      <c r="C383" t="s">
        <v>3170</v>
      </c>
      <c r="D383" t="s">
        <v>477</v>
      </c>
      <c r="E383">
        <v>17571.302569200001</v>
      </c>
      <c r="F383">
        <v>3543.35</v>
      </c>
      <c r="G383">
        <v>-25.856434181507002</v>
      </c>
      <c r="H383">
        <v>9.9801453293136007</v>
      </c>
      <c r="I383">
        <v>-4.4078403726437401</v>
      </c>
      <c r="J383">
        <v>5.5596603125139099</v>
      </c>
      <c r="K383">
        <v>3384.1509228396699</v>
      </c>
      <c r="L383">
        <v>3463.6262800981699</v>
      </c>
      <c r="M383">
        <v>70.059050971294496</v>
      </c>
      <c r="N383">
        <v>0.67911851578311</v>
      </c>
      <c r="O383">
        <v>12.307562052859501</v>
      </c>
      <c r="P383">
        <v>23.206244892991801</v>
      </c>
      <c r="Q383">
        <v>-3.2427964879491997E-2</v>
      </c>
    </row>
    <row r="384" spans="1:17" x14ac:dyDescent="0.3">
      <c r="A384" t="s">
        <v>878</v>
      </c>
      <c r="B384" t="s">
        <v>879</v>
      </c>
      <c r="C384" t="s">
        <v>3156</v>
      </c>
      <c r="D384" t="s">
        <v>417</v>
      </c>
      <c r="E384">
        <v>17486.969698575002</v>
      </c>
      <c r="F384">
        <v>1019.85</v>
      </c>
      <c r="G384">
        <v>89.832605630471605</v>
      </c>
      <c r="H384">
        <v>8.1989686814617393</v>
      </c>
      <c r="I384">
        <v>24.482642411720601</v>
      </c>
      <c r="J384">
        <v>3.0414113883705198</v>
      </c>
      <c r="K384">
        <v>1004.19456095826</v>
      </c>
      <c r="L384">
        <v>824.362076277342</v>
      </c>
      <c r="M384">
        <v>51.755020869874897</v>
      </c>
      <c r="N384">
        <v>0.45934819463284099</v>
      </c>
      <c r="O384">
        <v>16.585772417512299</v>
      </c>
      <c r="P384">
        <v>123.528767123287</v>
      </c>
    </row>
    <row r="385" spans="1:17" x14ac:dyDescent="0.3">
      <c r="A385" t="s">
        <v>880</v>
      </c>
      <c r="B385" t="s">
        <v>881</v>
      </c>
      <c r="C385" t="s">
        <v>3165</v>
      </c>
      <c r="D385" t="s">
        <v>311</v>
      </c>
      <c r="E385">
        <v>17482.353480000002</v>
      </c>
      <c r="F385">
        <v>1526.15</v>
      </c>
      <c r="G385">
        <v>72.396036785252605</v>
      </c>
      <c r="H385">
        <v>6.1027599437096498</v>
      </c>
      <c r="I385">
        <v>55.8352198690081</v>
      </c>
      <c r="J385">
        <v>-2.2120230353490702</v>
      </c>
      <c r="K385">
        <v>1697.1884549459201</v>
      </c>
      <c r="L385">
        <v>1516.34715829211</v>
      </c>
      <c r="M385">
        <v>37.081297119382697</v>
      </c>
      <c r="N385">
        <v>0.38224355180208303</v>
      </c>
      <c r="O385">
        <v>85.682927628345794</v>
      </c>
      <c r="P385">
        <v>126.616675328532</v>
      </c>
      <c r="Q385">
        <v>0.15906980232085999</v>
      </c>
    </row>
    <row r="386" spans="1:17" x14ac:dyDescent="0.3">
      <c r="A386" t="s">
        <v>882</v>
      </c>
      <c r="B386" t="s">
        <v>883</v>
      </c>
      <c r="C386" t="s">
        <v>3165</v>
      </c>
      <c r="D386" t="s">
        <v>554</v>
      </c>
      <c r="E386">
        <v>17472.89706635</v>
      </c>
      <c r="F386">
        <v>1545.5</v>
      </c>
      <c r="G386">
        <v>-27.891939778422302</v>
      </c>
      <c r="H386">
        <v>-10.039979677991401</v>
      </c>
      <c r="I386">
        <v>-14.6743245324089</v>
      </c>
      <c r="J386">
        <v>1.80549620253929</v>
      </c>
      <c r="K386">
        <v>1627.0819061022401</v>
      </c>
      <c r="L386">
        <v>1614.91799659816</v>
      </c>
      <c r="M386">
        <v>46.329969933316796</v>
      </c>
      <c r="N386">
        <v>1.1465294564685899</v>
      </c>
      <c r="O386">
        <v>23.063733419605299</v>
      </c>
      <c r="P386">
        <v>17.950087766160401</v>
      </c>
    </row>
    <row r="387" spans="1:17" x14ac:dyDescent="0.3">
      <c r="A387" t="s">
        <v>884</v>
      </c>
      <c r="B387" t="s">
        <v>885</v>
      </c>
      <c r="C387" t="s">
        <v>3165</v>
      </c>
      <c r="D387" t="s">
        <v>766</v>
      </c>
      <c r="E387">
        <v>17455.916842499999</v>
      </c>
      <c r="F387">
        <v>4191.6499999999996</v>
      </c>
      <c r="G387">
        <v>71.912984248971398</v>
      </c>
      <c r="H387">
        <v>25.0830309850713</v>
      </c>
      <c r="I387">
        <v>16.124008736794099</v>
      </c>
      <c r="J387">
        <v>4.97281562139624</v>
      </c>
      <c r="K387">
        <v>3932.6196773031602</v>
      </c>
      <c r="L387">
        <v>3692.5139622482902</v>
      </c>
      <c r="M387">
        <v>65.620476650995002</v>
      </c>
      <c r="N387">
        <v>0.88926657752698801</v>
      </c>
      <c r="O387">
        <v>30.926961936230299</v>
      </c>
      <c r="P387">
        <v>101.516790461767</v>
      </c>
      <c r="Q387">
        <v>0.123785655359392</v>
      </c>
    </row>
    <row r="388" spans="1:17" x14ac:dyDescent="0.3">
      <c r="A388" t="s">
        <v>886</v>
      </c>
      <c r="B388" t="s">
        <v>887</v>
      </c>
      <c r="C388" t="s">
        <v>3162</v>
      </c>
      <c r="D388" t="s">
        <v>766</v>
      </c>
      <c r="E388">
        <v>17400.335696835002</v>
      </c>
      <c r="F388">
        <v>962.65</v>
      </c>
      <c r="G388">
        <v>15.1158151766833</v>
      </c>
      <c r="H388">
        <v>10.772196678820499</v>
      </c>
      <c r="I388">
        <v>28.173572879383499</v>
      </c>
      <c r="J388">
        <v>2.9563073684077699</v>
      </c>
      <c r="K388">
        <v>951.83318350022898</v>
      </c>
      <c r="L388">
        <v>846.152374786721</v>
      </c>
      <c r="M388">
        <v>59.9110060484849</v>
      </c>
      <c r="N388">
        <v>0.36851625581393199</v>
      </c>
      <c r="O388">
        <v>10.533423362592799</v>
      </c>
      <c r="P388">
        <v>59.8953575284444</v>
      </c>
      <c r="Q388">
        <v>0.18961529202779601</v>
      </c>
    </row>
    <row r="389" spans="1:17" x14ac:dyDescent="0.3">
      <c r="A389" t="s">
        <v>888</v>
      </c>
      <c r="B389" t="s">
        <v>889</v>
      </c>
      <c r="C389" t="s">
        <v>3165</v>
      </c>
      <c r="D389" t="s">
        <v>253</v>
      </c>
      <c r="E389">
        <v>17359.981830000001</v>
      </c>
      <c r="F389">
        <v>16250.1</v>
      </c>
      <c r="G389">
        <v>1.13757615570411</v>
      </c>
      <c r="H389">
        <v>-1.69520159229596</v>
      </c>
      <c r="I389">
        <v>-11.023341994283999</v>
      </c>
      <c r="J389">
        <v>-2.4839698481917099</v>
      </c>
      <c r="K389">
        <v>16421.664680218099</v>
      </c>
      <c r="L389">
        <v>15664.131516391501</v>
      </c>
      <c r="M389">
        <v>40.080862100229901</v>
      </c>
      <c r="N389">
        <v>0.88015295727495202</v>
      </c>
      <c r="O389">
        <v>18.152811367314602</v>
      </c>
      <c r="P389">
        <v>27.729262790533099</v>
      </c>
      <c r="Q389">
        <v>5.8361273679572001E-2</v>
      </c>
    </row>
    <row r="390" spans="1:17" x14ac:dyDescent="0.3">
      <c r="A390" t="s">
        <v>890</v>
      </c>
      <c r="B390" t="s">
        <v>891</v>
      </c>
      <c r="C390" t="s">
        <v>3155</v>
      </c>
      <c r="D390" t="s">
        <v>21</v>
      </c>
      <c r="E390">
        <v>17207.809324860002</v>
      </c>
      <c r="F390">
        <v>619.85</v>
      </c>
      <c r="G390">
        <v>-28.1108971135167</v>
      </c>
      <c r="H390">
        <v>9.8487660848755407</v>
      </c>
      <c r="I390">
        <v>6.5006557524487896</v>
      </c>
      <c r="J390">
        <v>0.96430556411684798</v>
      </c>
      <c r="K390">
        <v>620.36400819713299</v>
      </c>
      <c r="L390">
        <v>631.25646559454901</v>
      </c>
      <c r="M390">
        <v>55.565410855120298</v>
      </c>
      <c r="N390">
        <v>0.34193566372066703</v>
      </c>
      <c r="O390">
        <v>40.3565378720658</v>
      </c>
      <c r="P390">
        <v>31.995315161839802</v>
      </c>
      <c r="Q390">
        <v>7.8680899389143993E-2</v>
      </c>
    </row>
    <row r="391" spans="1:17" x14ac:dyDescent="0.3">
      <c r="A391" t="s">
        <v>892</v>
      </c>
      <c r="B391" t="s">
        <v>893</v>
      </c>
      <c r="C391" t="s">
        <v>3170</v>
      </c>
      <c r="D391" t="s">
        <v>477</v>
      </c>
      <c r="E391">
        <v>17197.913219999999</v>
      </c>
      <c r="F391">
        <v>474.4</v>
      </c>
      <c r="G391">
        <v>-32.080270417572798</v>
      </c>
      <c r="H391">
        <v>0.99609302315996295</v>
      </c>
      <c r="I391">
        <v>-41.094560041903797</v>
      </c>
      <c r="J391">
        <v>0.48739373897152699</v>
      </c>
      <c r="K391">
        <v>550.74920814686595</v>
      </c>
      <c r="L391">
        <v>608.82792861919097</v>
      </c>
      <c r="M391">
        <v>30.277581628632401</v>
      </c>
      <c r="N391">
        <v>0.922196856952337</v>
      </c>
      <c r="O391">
        <v>62.152192242833003</v>
      </c>
      <c r="P391">
        <v>0.40211640211640298</v>
      </c>
      <c r="Q391">
        <v>-0.111861099583019</v>
      </c>
    </row>
    <row r="392" spans="1:17" x14ac:dyDescent="0.3">
      <c r="A392" t="s">
        <v>894</v>
      </c>
      <c r="B392" t="s">
        <v>895</v>
      </c>
      <c r="C392" t="s">
        <v>3166</v>
      </c>
      <c r="D392" t="s">
        <v>461</v>
      </c>
      <c r="E392">
        <v>17186.310841179999</v>
      </c>
      <c r="F392">
        <v>1203.8</v>
      </c>
      <c r="G392">
        <v>33.255320732243597</v>
      </c>
      <c r="H392">
        <v>10.113637584186399</v>
      </c>
      <c r="I392">
        <v>12.8552584368562</v>
      </c>
      <c r="J392">
        <v>0.44929312865846899</v>
      </c>
      <c r="K392">
        <v>1265.74391118876</v>
      </c>
      <c r="L392">
        <v>1158.09975733589</v>
      </c>
      <c r="M392">
        <v>33.710418361625798</v>
      </c>
      <c r="N392">
        <v>1.04192631281423</v>
      </c>
      <c r="O392">
        <v>28.2355873068616</v>
      </c>
      <c r="P392">
        <v>65.470790378006797</v>
      </c>
      <c r="Q392">
        <v>0.167933690735418</v>
      </c>
    </row>
    <row r="393" spans="1:17" x14ac:dyDescent="0.3">
      <c r="A393" t="s">
        <v>896</v>
      </c>
      <c r="B393" t="s">
        <v>897</v>
      </c>
      <c r="C393" t="s">
        <v>3167</v>
      </c>
      <c r="D393" t="s">
        <v>601</v>
      </c>
      <c r="E393">
        <v>17175.135170199999</v>
      </c>
      <c r="F393">
        <v>1336.3</v>
      </c>
      <c r="G393">
        <v>-38.3687139982978</v>
      </c>
      <c r="H393">
        <v>2.4057770112662298</v>
      </c>
      <c r="I393">
        <v>-7.0830689731014296</v>
      </c>
      <c r="J393">
        <v>-0.67931917876736103</v>
      </c>
      <c r="K393">
        <v>1402.7479400208499</v>
      </c>
      <c r="L393">
        <v>1452.17835218088</v>
      </c>
      <c r="M393">
        <v>32.635775276487699</v>
      </c>
      <c r="N393">
        <v>1.0214482684466799</v>
      </c>
      <c r="O393">
        <v>29.031654568584798</v>
      </c>
      <c r="P393">
        <v>5.3033884948778498</v>
      </c>
      <c r="Q393">
        <v>-0.15917033566709701</v>
      </c>
    </row>
    <row r="394" spans="1:17" hidden="1" x14ac:dyDescent="0.3">
      <c r="A394" t="s">
        <v>898</v>
      </c>
      <c r="B394" t="s">
        <v>899</v>
      </c>
      <c r="C394" t="s">
        <v>3171</v>
      </c>
      <c r="D394" t="s">
        <v>213</v>
      </c>
      <c r="E394">
        <v>17129.607334395001</v>
      </c>
      <c r="F394">
        <v>15434.85</v>
      </c>
      <c r="G394">
        <v>211.97193144060699</v>
      </c>
      <c r="H394">
        <v>57.7275463707429</v>
      </c>
      <c r="I394">
        <v>127.491394244115</v>
      </c>
      <c r="J394">
        <v>33.556416913369397</v>
      </c>
      <c r="K394">
        <v>9329.6154195673698</v>
      </c>
      <c r="L394">
        <v>7452.6230893532102</v>
      </c>
      <c r="M394">
        <v>91.574909409764203</v>
      </c>
      <c r="N394">
        <v>2.8339519996727698</v>
      </c>
      <c r="O394">
        <v>1.4315007920387901</v>
      </c>
      <c r="P394">
        <v>245.840241989693</v>
      </c>
      <c r="Q394">
        <v>0.123513147289431</v>
      </c>
    </row>
    <row r="395" spans="1:17" x14ac:dyDescent="0.3">
      <c r="A395" t="s">
        <v>900</v>
      </c>
      <c r="B395" t="s">
        <v>901</v>
      </c>
      <c r="C395" t="s">
        <v>3165</v>
      </c>
      <c r="D395" t="s">
        <v>253</v>
      </c>
      <c r="E395">
        <v>17043.458309549998</v>
      </c>
      <c r="F395">
        <v>1174.5</v>
      </c>
      <c r="G395">
        <v>91.982131409449707</v>
      </c>
      <c r="H395">
        <v>7.9497068702618803</v>
      </c>
      <c r="I395">
        <v>5.3067615129999997</v>
      </c>
      <c r="J395">
        <v>2.4946514942171998</v>
      </c>
      <c r="K395">
        <v>1183.42772544636</v>
      </c>
      <c r="L395">
        <v>1084.41967318928</v>
      </c>
      <c r="M395">
        <v>57.780481496957997</v>
      </c>
      <c r="N395">
        <v>0.69813674639908496</v>
      </c>
      <c r="O395">
        <v>23.456790123456699</v>
      </c>
      <c r="P395">
        <v>123.140495867768</v>
      </c>
      <c r="Q395">
        <v>0.18818630309383699</v>
      </c>
    </row>
    <row r="396" spans="1:17" x14ac:dyDescent="0.3">
      <c r="A396" t="s">
        <v>902</v>
      </c>
      <c r="B396" t="s">
        <v>903</v>
      </c>
      <c r="C396" t="s">
        <v>3156</v>
      </c>
      <c r="D396" t="s">
        <v>54</v>
      </c>
      <c r="E396">
        <v>17043.259821520001</v>
      </c>
      <c r="F396">
        <v>206.6</v>
      </c>
      <c r="G396">
        <v>-15.8803718379028</v>
      </c>
      <c r="H396">
        <v>8.7727019141231199</v>
      </c>
      <c r="I396">
        <v>-19.7012629496522</v>
      </c>
      <c r="J396">
        <v>1.48334469500671</v>
      </c>
      <c r="K396">
        <v>202.66098372259299</v>
      </c>
      <c r="L396">
        <v>208.38015182096501</v>
      </c>
      <c r="M396">
        <v>59.994023815215201</v>
      </c>
      <c r="N396">
        <v>2.8229520478782999</v>
      </c>
      <c r="O396">
        <v>40.004840271055102</v>
      </c>
      <c r="P396">
        <v>16.073936738018901</v>
      </c>
      <c r="Q396">
        <v>5.1770393036859999E-2</v>
      </c>
    </row>
    <row r="397" spans="1:17" x14ac:dyDescent="0.3">
      <c r="A397" t="s">
        <v>904</v>
      </c>
      <c r="B397" t="s">
        <v>905</v>
      </c>
      <c r="C397" t="s">
        <v>3168</v>
      </c>
      <c r="D397" t="s">
        <v>711</v>
      </c>
      <c r="E397">
        <v>16996.423638600001</v>
      </c>
      <c r="F397">
        <v>413.1</v>
      </c>
      <c r="G397">
        <v>25.958759952211899</v>
      </c>
      <c r="H397">
        <v>25.822944605589999</v>
      </c>
      <c r="I397">
        <v>19.4607953258649</v>
      </c>
      <c r="J397">
        <v>3.7547915189274601</v>
      </c>
      <c r="K397">
        <v>388.55658452628899</v>
      </c>
      <c r="L397">
        <v>358.10960382143702</v>
      </c>
      <c r="M397">
        <v>64.539706427423894</v>
      </c>
      <c r="N397">
        <v>0.62826461394848698</v>
      </c>
      <c r="O397">
        <v>14.8390220285645</v>
      </c>
      <c r="P397">
        <v>60.302677532013902</v>
      </c>
      <c r="Q397">
        <v>0.21483655316373401</v>
      </c>
    </row>
    <row r="398" spans="1:17" x14ac:dyDescent="0.3">
      <c r="A398" t="s">
        <v>906</v>
      </c>
      <c r="B398" t="s">
        <v>907</v>
      </c>
      <c r="C398" t="s">
        <v>3162</v>
      </c>
      <c r="D398" t="s">
        <v>206</v>
      </c>
      <c r="E398">
        <v>16943.368190699999</v>
      </c>
      <c r="F398">
        <v>697</v>
      </c>
      <c r="G398">
        <v>0.15648074946767501</v>
      </c>
      <c r="H398">
        <v>0.30044685536504501</v>
      </c>
      <c r="I398">
        <v>2.5967507340362799</v>
      </c>
      <c r="J398">
        <v>-5.6597092975538903</v>
      </c>
      <c r="K398">
        <v>709.30808192184998</v>
      </c>
      <c r="L398">
        <v>648.42013399412394</v>
      </c>
      <c r="M398">
        <v>41.209155586373399</v>
      </c>
      <c r="N398">
        <v>0.46807222774817198</v>
      </c>
      <c r="O398">
        <v>19.648493543758899</v>
      </c>
      <c r="P398">
        <v>38.969195493968598</v>
      </c>
      <c r="Q398">
        <v>3.6133678611752998E-2</v>
      </c>
    </row>
    <row r="399" spans="1:17" x14ac:dyDescent="0.3">
      <c r="A399" t="s">
        <v>908</v>
      </c>
      <c r="B399" t="s">
        <v>909</v>
      </c>
      <c r="C399" t="s">
        <v>3156</v>
      </c>
      <c r="D399" t="s">
        <v>569</v>
      </c>
      <c r="E399">
        <v>16906.311779399999</v>
      </c>
      <c r="F399">
        <v>338.3</v>
      </c>
      <c r="G399">
        <v>-6.9960131032253301</v>
      </c>
      <c r="H399">
        <v>-3.5197065248344601</v>
      </c>
      <c r="I399">
        <v>-3.7169530356704601</v>
      </c>
      <c r="J399">
        <v>-2.5656271043475898</v>
      </c>
      <c r="K399">
        <v>348.04181854309599</v>
      </c>
      <c r="L399">
        <v>330.78884761993498</v>
      </c>
      <c r="M399">
        <v>35.325160949681297</v>
      </c>
      <c r="N399">
        <v>0.58182156333183199</v>
      </c>
      <c r="O399">
        <v>18.725982855453701</v>
      </c>
      <c r="P399">
        <v>20.156277748179701</v>
      </c>
      <c r="Q399">
        <v>-2.7477896436458999E-2</v>
      </c>
    </row>
    <row r="400" spans="1:17" x14ac:dyDescent="0.3">
      <c r="A400" t="s">
        <v>910</v>
      </c>
      <c r="B400" t="s">
        <v>911</v>
      </c>
      <c r="C400" t="s">
        <v>3156</v>
      </c>
      <c r="D400" t="s">
        <v>213</v>
      </c>
      <c r="E400">
        <v>16874.42142875</v>
      </c>
      <c r="F400">
        <v>1323.25</v>
      </c>
      <c r="G400">
        <v>45.157547374759403</v>
      </c>
      <c r="H400">
        <v>18.937357509059801</v>
      </c>
      <c r="I400">
        <v>35.072745781587102</v>
      </c>
      <c r="J400">
        <v>0.65719374319867796</v>
      </c>
      <c r="K400">
        <v>1238.5071654917299</v>
      </c>
      <c r="L400">
        <v>1064.25907338617</v>
      </c>
      <c r="M400">
        <v>56.483644302706701</v>
      </c>
      <c r="N400">
        <v>1.2238757629692001</v>
      </c>
      <c r="O400">
        <v>5.8001133572643102</v>
      </c>
      <c r="P400">
        <v>71.850649350649306</v>
      </c>
      <c r="Q400">
        <v>1.4775383062682E-2</v>
      </c>
    </row>
    <row r="401" spans="1:17" hidden="1" x14ac:dyDescent="0.3">
      <c r="A401" t="s">
        <v>912</v>
      </c>
      <c r="B401" t="s">
        <v>913</v>
      </c>
      <c r="C401" t="s">
        <v>3171</v>
      </c>
      <c r="D401" t="s">
        <v>46</v>
      </c>
      <c r="E401">
        <v>16860.318837215</v>
      </c>
      <c r="F401">
        <v>1617.35</v>
      </c>
      <c r="G401">
        <v>476.51262897705499</v>
      </c>
      <c r="H401">
        <v>10.194658217927801</v>
      </c>
      <c r="I401">
        <v>-51.344851660368697</v>
      </c>
      <c r="J401">
        <v>7.7687046136428899</v>
      </c>
      <c r="K401">
        <v>1647.64856661304</v>
      </c>
      <c r="L401">
        <v>1526.00130257448</v>
      </c>
      <c r="M401">
        <v>50.555783463487103</v>
      </c>
      <c r="N401">
        <v>1.5057180056342701</v>
      </c>
      <c r="O401">
        <v>87.822672890839897</v>
      </c>
      <c r="P401">
        <v>510.32075471698101</v>
      </c>
      <c r="Q401">
        <v>0.27510472898117699</v>
      </c>
    </row>
    <row r="402" spans="1:17" x14ac:dyDescent="0.3">
      <c r="A402" t="s">
        <v>914</v>
      </c>
      <c r="B402" t="s">
        <v>915</v>
      </c>
      <c r="C402" t="s">
        <v>3158</v>
      </c>
      <c r="D402" t="s">
        <v>916</v>
      </c>
      <c r="E402">
        <v>16820.37776594</v>
      </c>
      <c r="F402">
        <v>2771.65</v>
      </c>
      <c r="G402">
        <v>84.818721881257503</v>
      </c>
      <c r="H402">
        <v>18.2425339474688</v>
      </c>
      <c r="I402">
        <v>46.0821209658234</v>
      </c>
      <c r="J402">
        <v>-0.375838079154028</v>
      </c>
      <c r="K402">
        <v>2662.2003493587099</v>
      </c>
      <c r="L402">
        <v>2086.17814427856</v>
      </c>
      <c r="M402">
        <v>53.056672915355897</v>
      </c>
      <c r="N402">
        <v>0.67876311462445005</v>
      </c>
      <c r="O402">
        <v>9.6314469720202691</v>
      </c>
      <c r="P402">
        <v>126.146377284595</v>
      </c>
    </row>
    <row r="403" spans="1:17" x14ac:dyDescent="0.3">
      <c r="A403" t="s">
        <v>917</v>
      </c>
      <c r="B403" t="s">
        <v>918</v>
      </c>
      <c r="C403" t="s">
        <v>582</v>
      </c>
      <c r="D403" t="s">
        <v>582</v>
      </c>
      <c r="E403">
        <v>16797.379554539999</v>
      </c>
      <c r="F403">
        <v>33.380000000000003</v>
      </c>
      <c r="G403">
        <v>-33.243096797827299</v>
      </c>
      <c r="H403">
        <v>3.2234457750567702</v>
      </c>
      <c r="I403">
        <v>-21.910941420109399</v>
      </c>
      <c r="J403">
        <v>-3.0371148332049702</v>
      </c>
      <c r="K403">
        <v>35.140986354836997</v>
      </c>
      <c r="L403">
        <v>37.091279525800502</v>
      </c>
      <c r="M403">
        <v>40.490997469243297</v>
      </c>
      <c r="N403">
        <v>0.77618941666595098</v>
      </c>
      <c r="O403">
        <v>58.478130617136003</v>
      </c>
      <c r="P403">
        <v>5.0676739062008203</v>
      </c>
      <c r="Q403">
        <v>-2.0016459628647999E-2</v>
      </c>
    </row>
    <row r="404" spans="1:17" x14ac:dyDescent="0.3">
      <c r="A404" t="s">
        <v>919</v>
      </c>
      <c r="B404" t="s">
        <v>920</v>
      </c>
      <c r="C404" t="s">
        <v>3170</v>
      </c>
      <c r="D404" t="s">
        <v>403</v>
      </c>
      <c r="E404">
        <v>16794.049048875</v>
      </c>
      <c r="F404">
        <v>1330.35</v>
      </c>
      <c r="G404">
        <v>86.535047949981205</v>
      </c>
      <c r="H404">
        <v>33.594768766883099</v>
      </c>
      <c r="I404">
        <v>131.34060062760301</v>
      </c>
      <c r="J404">
        <v>6.3387049591818103</v>
      </c>
      <c r="K404">
        <v>1105.8741421601601</v>
      </c>
      <c r="L404">
        <v>858.27745922192901</v>
      </c>
      <c r="M404">
        <v>68.808332987325002</v>
      </c>
      <c r="N404">
        <v>1.20967081109031</v>
      </c>
      <c r="O404">
        <v>5.5323786973352904</v>
      </c>
      <c r="P404">
        <v>195.63333333333301</v>
      </c>
      <c r="Q404">
        <v>0.12536849652304999</v>
      </c>
    </row>
    <row r="405" spans="1:17" hidden="1" x14ac:dyDescent="0.3">
      <c r="A405" t="s">
        <v>921</v>
      </c>
      <c r="B405" t="s">
        <v>922</v>
      </c>
      <c r="C405" t="s">
        <v>3171</v>
      </c>
      <c r="D405" t="s">
        <v>57</v>
      </c>
      <c r="E405">
        <v>16702.565276628</v>
      </c>
      <c r="F405">
        <v>41.58</v>
      </c>
      <c r="G405">
        <v>79.128408102141293</v>
      </c>
      <c r="H405">
        <v>-1.3484564796167999</v>
      </c>
      <c r="I405">
        <v>53.199974316084102</v>
      </c>
      <c r="J405">
        <v>2.1970019431226899</v>
      </c>
      <c r="K405">
        <v>40.164927376789997</v>
      </c>
      <c r="L405">
        <v>32.0130089792844</v>
      </c>
      <c r="M405">
        <v>44.424132318317596</v>
      </c>
      <c r="N405">
        <v>0.32750998847845803</v>
      </c>
      <c r="O405">
        <v>29.004329004329001</v>
      </c>
      <c r="P405">
        <v>114.329896907216</v>
      </c>
      <c r="Q405">
        <v>0.10351457131119</v>
      </c>
    </row>
    <row r="406" spans="1:17" x14ac:dyDescent="0.3">
      <c r="A406" t="s">
        <v>923</v>
      </c>
      <c r="B406" t="s">
        <v>924</v>
      </c>
      <c r="C406" t="s">
        <v>3155</v>
      </c>
      <c r="D406" t="s">
        <v>21</v>
      </c>
      <c r="E406">
        <v>16527.458442554998</v>
      </c>
      <c r="F406">
        <v>728.55</v>
      </c>
      <c r="G406">
        <v>24.638771204054098</v>
      </c>
      <c r="H406">
        <v>14.2218960722701</v>
      </c>
      <c r="I406">
        <v>12.445041521141899</v>
      </c>
      <c r="J406">
        <v>5.8658256616646502</v>
      </c>
      <c r="K406">
        <v>714.30731763061704</v>
      </c>
      <c r="L406">
        <v>666.62003660494304</v>
      </c>
      <c r="M406">
        <v>60.629902131926201</v>
      </c>
      <c r="N406">
        <v>0.87054412896074396</v>
      </c>
      <c r="O406">
        <v>15.228879280763101</v>
      </c>
      <c r="P406">
        <v>51.78125</v>
      </c>
      <c r="Q406">
        <v>4.4818080847687999E-2</v>
      </c>
    </row>
    <row r="407" spans="1:17" hidden="1" x14ac:dyDescent="0.3">
      <c r="A407" t="s">
        <v>925</v>
      </c>
      <c r="B407" t="s">
        <v>926</v>
      </c>
      <c r="C407" t="s">
        <v>3160</v>
      </c>
      <c r="D407" t="s">
        <v>417</v>
      </c>
      <c r="E407">
        <v>16499.98396464</v>
      </c>
      <c r="F407">
        <v>689.6</v>
      </c>
      <c r="G407">
        <v>-3.4050429195157701</v>
      </c>
      <c r="H407">
        <v>11.0757841613607</v>
      </c>
      <c r="I407">
        <v>12.5159785131703</v>
      </c>
      <c r="J407">
        <v>11.700703822646</v>
      </c>
      <c r="K407">
        <v>656.16885761118999</v>
      </c>
      <c r="M407">
        <v>59.3416260107686</v>
      </c>
      <c r="N407">
        <v>0.79712170186319897</v>
      </c>
      <c r="O407">
        <v>6.7720417633410497</v>
      </c>
      <c r="P407">
        <v>46.6921931503935</v>
      </c>
    </row>
    <row r="408" spans="1:17" x14ac:dyDescent="0.3">
      <c r="A408" t="s">
        <v>927</v>
      </c>
      <c r="B408" t="s">
        <v>928</v>
      </c>
      <c r="C408" t="s">
        <v>3172</v>
      </c>
      <c r="D408" t="s">
        <v>582</v>
      </c>
      <c r="E408">
        <v>16462.755652719999</v>
      </c>
      <c r="F408">
        <v>525.20000000000005</v>
      </c>
      <c r="G408">
        <v>5.0606504706324804</v>
      </c>
      <c r="H408">
        <v>7.7491166473329898</v>
      </c>
      <c r="I408">
        <v>-15.3693324700711</v>
      </c>
      <c r="J408">
        <v>7.2680247359687797</v>
      </c>
      <c r="K408">
        <v>554.91195791772395</v>
      </c>
      <c r="L408">
        <v>576.22152669189302</v>
      </c>
      <c r="M408">
        <v>59.600834981202098</v>
      </c>
      <c r="N408">
        <v>1.9529492278437499</v>
      </c>
      <c r="O408">
        <v>48.943259710586403</v>
      </c>
      <c r="P408">
        <v>35.710594315245402</v>
      </c>
      <c r="Q408">
        <v>0.13460275667686999</v>
      </c>
    </row>
    <row r="409" spans="1:17" x14ac:dyDescent="0.3">
      <c r="A409" t="s">
        <v>929</v>
      </c>
      <c r="B409" t="s">
        <v>930</v>
      </c>
      <c r="C409" t="s">
        <v>3165</v>
      </c>
      <c r="D409" t="s">
        <v>253</v>
      </c>
      <c r="E409">
        <v>16449.5590209</v>
      </c>
      <c r="F409">
        <v>2071.5</v>
      </c>
      <c r="G409">
        <v>130.47497294541699</v>
      </c>
      <c r="H409">
        <v>29.807063725756102</v>
      </c>
      <c r="I409">
        <v>41.653678361373899</v>
      </c>
      <c r="J409">
        <v>7.4468364255731201</v>
      </c>
      <c r="K409">
        <v>1843.32740077326</v>
      </c>
      <c r="L409">
        <v>1623.01193378004</v>
      </c>
      <c r="M409">
        <v>67.725633884312998</v>
      </c>
      <c r="N409">
        <v>2.35117369836756</v>
      </c>
      <c r="O409">
        <v>29.567945932898802</v>
      </c>
      <c r="P409">
        <v>157.889822595704</v>
      </c>
      <c r="Q409">
        <v>0.16414247007893101</v>
      </c>
    </row>
    <row r="410" spans="1:17" x14ac:dyDescent="0.3">
      <c r="A410" t="s">
        <v>931</v>
      </c>
      <c r="B410" t="s">
        <v>932</v>
      </c>
      <c r="C410" t="s">
        <v>3165</v>
      </c>
      <c r="D410" t="s">
        <v>125</v>
      </c>
      <c r="E410">
        <v>16392.353569880001</v>
      </c>
      <c r="F410">
        <v>1824.05</v>
      </c>
      <c r="G410">
        <v>133.382833567993</v>
      </c>
      <c r="H410">
        <v>19.399427004391399</v>
      </c>
      <c r="I410">
        <v>87.207045431990693</v>
      </c>
      <c r="J410">
        <v>-0.41134947497754498</v>
      </c>
      <c r="K410">
        <v>1755.37182070474</v>
      </c>
      <c r="L410">
        <v>1360.92468509173</v>
      </c>
      <c r="M410">
        <v>46.846408605843401</v>
      </c>
      <c r="N410">
        <v>0.74674790847203698</v>
      </c>
      <c r="O410">
        <v>9.5200241221457809</v>
      </c>
      <c r="P410">
        <v>165.104280212193</v>
      </c>
      <c r="Q410">
        <v>0.20879801775939599</v>
      </c>
    </row>
    <row r="411" spans="1:17" x14ac:dyDescent="0.3">
      <c r="A411" t="s">
        <v>933</v>
      </c>
      <c r="B411" t="s">
        <v>934</v>
      </c>
      <c r="C411" t="s">
        <v>3163</v>
      </c>
      <c r="D411" t="s">
        <v>114</v>
      </c>
      <c r="E411">
        <v>16294.109924799999</v>
      </c>
      <c r="F411">
        <v>462.4</v>
      </c>
      <c r="G411">
        <v>88.449810149994306</v>
      </c>
      <c r="H411">
        <v>6.2086660334472299</v>
      </c>
      <c r="I411">
        <v>61.070519737012297</v>
      </c>
      <c r="J411">
        <v>2.7998103334073399</v>
      </c>
      <c r="K411">
        <v>433.03456850319702</v>
      </c>
      <c r="L411">
        <v>322.93190402348398</v>
      </c>
      <c r="M411">
        <v>51.247199863882301</v>
      </c>
      <c r="N411">
        <v>0.56778518845822401</v>
      </c>
      <c r="O411">
        <v>13.538062283737</v>
      </c>
      <c r="P411">
        <v>156.532593619972</v>
      </c>
      <c r="Q411">
        <v>0.18772714116800299</v>
      </c>
    </row>
    <row r="412" spans="1:17" x14ac:dyDescent="0.3">
      <c r="A412" t="s">
        <v>935</v>
      </c>
      <c r="B412" t="s">
        <v>936</v>
      </c>
      <c r="C412" t="s">
        <v>3165</v>
      </c>
      <c r="D412" t="s">
        <v>937</v>
      </c>
      <c r="E412">
        <v>16275.1222917</v>
      </c>
      <c r="F412">
        <v>1367.55</v>
      </c>
      <c r="G412">
        <v>37.347138259450297</v>
      </c>
      <c r="H412">
        <v>6.64207236620042</v>
      </c>
      <c r="I412">
        <v>-12.9462079886405</v>
      </c>
      <c r="J412">
        <v>-2.6139326752365202</v>
      </c>
      <c r="K412">
        <v>1327.1696443471899</v>
      </c>
      <c r="L412">
        <v>1261.5994900983601</v>
      </c>
      <c r="M412">
        <v>63.096080903264003</v>
      </c>
      <c r="N412">
        <v>1.31315023195216</v>
      </c>
      <c r="O412">
        <v>23.9442799166392</v>
      </c>
      <c r="P412">
        <v>75.326923076922995</v>
      </c>
      <c r="Q412">
        <v>0.18993489192124399</v>
      </c>
    </row>
    <row r="413" spans="1:17" x14ac:dyDescent="0.3">
      <c r="A413" t="s">
        <v>938</v>
      </c>
      <c r="B413" t="s">
        <v>939</v>
      </c>
      <c r="C413" t="s">
        <v>3156</v>
      </c>
      <c r="D413" t="s">
        <v>213</v>
      </c>
      <c r="E413">
        <v>16240.081319909999</v>
      </c>
      <c r="F413">
        <v>3912.3</v>
      </c>
      <c r="G413">
        <v>70.043971445035595</v>
      </c>
      <c r="H413">
        <v>6.30213694609622</v>
      </c>
      <c r="I413">
        <v>-10.358096474720501</v>
      </c>
      <c r="J413">
        <v>-3.94098628368396</v>
      </c>
      <c r="K413">
        <v>3964.9873418063398</v>
      </c>
      <c r="L413">
        <v>3594.0223457788802</v>
      </c>
      <c r="M413">
        <v>38.236007831000499</v>
      </c>
      <c r="N413">
        <v>0.73127273902923096</v>
      </c>
      <c r="O413">
        <v>12.0057255322955</v>
      </c>
      <c r="P413">
        <v>97.252193203589798</v>
      </c>
      <c r="Q413">
        <v>0.26023907200697499</v>
      </c>
    </row>
    <row r="414" spans="1:17" x14ac:dyDescent="0.3">
      <c r="A414" t="s">
        <v>940</v>
      </c>
      <c r="B414" t="s">
        <v>941</v>
      </c>
      <c r="C414" t="s">
        <v>3156</v>
      </c>
      <c r="D414" t="s">
        <v>141</v>
      </c>
      <c r="E414">
        <v>16097.107283109</v>
      </c>
      <c r="F414">
        <v>61.59</v>
      </c>
      <c r="G414">
        <v>140.13798867655601</v>
      </c>
      <c r="H414">
        <v>13.1316981047277</v>
      </c>
      <c r="I414">
        <v>9.2624140996756097</v>
      </c>
      <c r="J414">
        <v>14.847702098844801</v>
      </c>
      <c r="K414">
        <v>62.659068453177099</v>
      </c>
      <c r="L414">
        <v>56.805275799677801</v>
      </c>
      <c r="M414">
        <v>55.489757371726</v>
      </c>
      <c r="N414">
        <v>0.71713465170372603</v>
      </c>
      <c r="O414">
        <v>48.400714401688496</v>
      </c>
      <c r="P414">
        <v>172.522123893805</v>
      </c>
      <c r="Q414">
        <v>0.14508389077758899</v>
      </c>
    </row>
    <row r="415" spans="1:17" x14ac:dyDescent="0.3">
      <c r="A415" t="s">
        <v>942</v>
      </c>
      <c r="B415" t="s">
        <v>943</v>
      </c>
      <c r="C415" t="s">
        <v>3160</v>
      </c>
      <c r="D415" t="s">
        <v>231</v>
      </c>
      <c r="E415">
        <v>16079.74368</v>
      </c>
      <c r="F415">
        <v>1583.4</v>
      </c>
      <c r="G415">
        <v>31.152746435195802</v>
      </c>
      <c r="H415">
        <v>18.841483272707301</v>
      </c>
      <c r="I415">
        <v>8.66663907064091</v>
      </c>
      <c r="J415">
        <v>0.58606893184749498</v>
      </c>
      <c r="K415">
        <v>1419.9430055590699</v>
      </c>
      <c r="L415">
        <v>1287.51835480465</v>
      </c>
      <c r="M415">
        <v>60.320475523492902</v>
      </c>
      <c r="N415">
        <v>2.1756483692410198</v>
      </c>
      <c r="O415">
        <v>6.6565618289756001</v>
      </c>
      <c r="P415">
        <v>58.34</v>
      </c>
      <c r="Q415">
        <v>0.15495031363202699</v>
      </c>
    </row>
    <row r="416" spans="1:17" x14ac:dyDescent="0.3">
      <c r="A416" t="s">
        <v>944</v>
      </c>
      <c r="B416" t="s">
        <v>945</v>
      </c>
      <c r="C416" t="s">
        <v>3155</v>
      </c>
      <c r="D416" t="s">
        <v>21</v>
      </c>
      <c r="E416">
        <v>15996.8989752</v>
      </c>
      <c r="F416">
        <v>2838</v>
      </c>
      <c r="G416">
        <v>239.393001167748</v>
      </c>
      <c r="H416">
        <v>19.1477770203077</v>
      </c>
      <c r="I416">
        <v>38.641469332044103</v>
      </c>
      <c r="J416">
        <v>4.2011184288171401</v>
      </c>
      <c r="K416">
        <v>2608.0187123882301</v>
      </c>
      <c r="L416">
        <v>2148.3009111870301</v>
      </c>
      <c r="M416">
        <v>71.277977606955304</v>
      </c>
      <c r="N416">
        <v>0.93300423274010003</v>
      </c>
      <c r="O416">
        <v>5.0035236081747696</v>
      </c>
      <c r="P416">
        <v>270.61704211557299</v>
      </c>
    </row>
    <row r="417" spans="1:17" x14ac:dyDescent="0.3">
      <c r="A417" t="s">
        <v>946</v>
      </c>
      <c r="B417" t="s">
        <v>947</v>
      </c>
      <c r="C417" t="s">
        <v>3170</v>
      </c>
      <c r="D417" t="s">
        <v>289</v>
      </c>
      <c r="E417">
        <v>15821.345046660001</v>
      </c>
      <c r="F417">
        <v>419.15</v>
      </c>
      <c r="G417">
        <v>80.9671992752926</v>
      </c>
      <c r="H417">
        <v>-9.3402396825319194</v>
      </c>
      <c r="I417">
        <v>51.613622472016402</v>
      </c>
      <c r="J417">
        <v>3.6149020768165601</v>
      </c>
      <c r="K417">
        <v>456.40750764757399</v>
      </c>
      <c r="L417">
        <v>361.65810259427099</v>
      </c>
      <c r="M417">
        <v>38.790318698626898</v>
      </c>
      <c r="N417">
        <v>0.50549386423240505</v>
      </c>
      <c r="O417">
        <v>39.425026840033397</v>
      </c>
      <c r="P417">
        <v>107.55137410250001</v>
      </c>
      <c r="Q417">
        <v>0.142223831790278</v>
      </c>
    </row>
    <row r="418" spans="1:17" x14ac:dyDescent="0.3">
      <c r="A418" t="s">
        <v>948</v>
      </c>
      <c r="B418" t="s">
        <v>949</v>
      </c>
      <c r="C418" t="s">
        <v>3170</v>
      </c>
      <c r="D418" t="s">
        <v>477</v>
      </c>
      <c r="E418">
        <v>15724.452837675</v>
      </c>
      <c r="F418">
        <v>1479.75</v>
      </c>
      <c r="G418">
        <v>-16.394349307566301</v>
      </c>
      <c r="H418">
        <v>2.8317042674851001</v>
      </c>
      <c r="I418">
        <v>6.1054782856573402</v>
      </c>
      <c r="J418">
        <v>-3.079252520387</v>
      </c>
      <c r="K418">
        <v>1531.7068409001899</v>
      </c>
      <c r="L418">
        <v>1478.6775806484</v>
      </c>
      <c r="M418">
        <v>39.2764550595138</v>
      </c>
      <c r="N418">
        <v>0.82215660853195005</v>
      </c>
      <c r="O418">
        <v>14.208481162358501</v>
      </c>
      <c r="P418">
        <v>19.0466613032984</v>
      </c>
      <c r="Q418">
        <v>-7.6863352395333998E-2</v>
      </c>
    </row>
    <row r="419" spans="1:17" x14ac:dyDescent="0.3">
      <c r="A419" t="s">
        <v>950</v>
      </c>
      <c r="B419" t="s">
        <v>951</v>
      </c>
      <c r="C419" t="s">
        <v>3155</v>
      </c>
      <c r="D419" t="s">
        <v>21</v>
      </c>
      <c r="E419">
        <v>15691.56009366</v>
      </c>
      <c r="F419">
        <v>567.29999999999995</v>
      </c>
      <c r="G419">
        <v>-26.647123479318601</v>
      </c>
      <c r="H419">
        <v>3.98429689141406</v>
      </c>
      <c r="I419">
        <v>-16.196545918463599</v>
      </c>
      <c r="J419">
        <v>3.5519603397944199</v>
      </c>
      <c r="K419">
        <v>597.76692931159198</v>
      </c>
      <c r="L419">
        <v>628.74425265933303</v>
      </c>
      <c r="M419">
        <v>46.654705449910203</v>
      </c>
      <c r="N419">
        <v>0.57893002140885697</v>
      </c>
      <c r="O419">
        <v>51.921381984840401</v>
      </c>
      <c r="P419">
        <v>5.7803468208092497</v>
      </c>
      <c r="Q419">
        <v>2.7162119470004999E-2</v>
      </c>
    </row>
    <row r="420" spans="1:17" hidden="1" x14ac:dyDescent="0.3">
      <c r="A420" t="s">
        <v>952</v>
      </c>
      <c r="B420" t="s">
        <v>953</v>
      </c>
      <c r="C420" t="s">
        <v>3171</v>
      </c>
      <c r="D420" t="s">
        <v>744</v>
      </c>
      <c r="E420">
        <v>15502.9956089399</v>
      </c>
      <c r="F420">
        <v>865.72</v>
      </c>
      <c r="G420">
        <v>-0.69891507222708404</v>
      </c>
      <c r="H420">
        <v>0.569667782734669</v>
      </c>
      <c r="I420">
        <v>-0.55358277188888605</v>
      </c>
      <c r="J420">
        <v>-0.37352241882626602</v>
      </c>
      <c r="K420">
        <v>880.34328910242198</v>
      </c>
      <c r="L420">
        <v>837.85356156521402</v>
      </c>
      <c r="M420">
        <v>63.673105172010501</v>
      </c>
      <c r="N420">
        <v>0.50704686987872805</v>
      </c>
      <c r="O420">
        <v>8.45307951762695</v>
      </c>
      <c r="P420">
        <v>24.7417184190429</v>
      </c>
      <c r="Q420">
        <v>-2.790653939747E-3</v>
      </c>
    </row>
    <row r="421" spans="1:17" x14ac:dyDescent="0.3">
      <c r="A421" t="s">
        <v>954</v>
      </c>
      <c r="B421" t="s">
        <v>955</v>
      </c>
      <c r="C421" t="s">
        <v>3165</v>
      </c>
      <c r="D421" t="s">
        <v>766</v>
      </c>
      <c r="E421">
        <v>15495.563746079901</v>
      </c>
      <c r="F421">
        <v>1150.5999999999999</v>
      </c>
      <c r="G421">
        <v>20.024834153979398</v>
      </c>
      <c r="H421">
        <v>17.437800136475399</v>
      </c>
      <c r="I421">
        <v>-5.0227363851344498</v>
      </c>
      <c r="J421">
        <v>-2.72325460615055</v>
      </c>
      <c r="K421">
        <v>1234.89000070626</v>
      </c>
      <c r="L421">
        <v>1207.84357631579</v>
      </c>
      <c r="M421">
        <v>41.987854360380602</v>
      </c>
      <c r="N421">
        <v>0.79878094035821801</v>
      </c>
      <c r="O421">
        <v>64.866156787762904</v>
      </c>
      <c r="P421">
        <v>47.342809578691202</v>
      </c>
      <c r="Q421">
        <v>0.23271959606154899</v>
      </c>
    </row>
    <row r="422" spans="1:17" x14ac:dyDescent="0.3">
      <c r="A422" t="s">
        <v>956</v>
      </c>
      <c r="B422" t="s">
        <v>957</v>
      </c>
      <c r="C422" t="s">
        <v>3159</v>
      </c>
      <c r="D422" t="s">
        <v>46</v>
      </c>
      <c r="E422">
        <v>15478.8161305049</v>
      </c>
      <c r="F422">
        <v>1600.35</v>
      </c>
      <c r="G422">
        <v>11.714052753535899</v>
      </c>
      <c r="H422">
        <v>6.6424323697065102</v>
      </c>
      <c r="I422">
        <v>10.545941227009999</v>
      </c>
      <c r="J422">
        <v>0.39460439432017902</v>
      </c>
      <c r="K422">
        <v>1610.0317675220499</v>
      </c>
      <c r="L422">
        <v>1520.0000918712201</v>
      </c>
      <c r="M422">
        <v>51.850751366889398</v>
      </c>
      <c r="N422">
        <v>0.61522132287131903</v>
      </c>
      <c r="O422">
        <v>16.224575874027501</v>
      </c>
      <c r="P422">
        <v>56.139323869457002</v>
      </c>
      <c r="Q422">
        <v>-5.9189960156205E-2</v>
      </c>
    </row>
    <row r="423" spans="1:17" x14ac:dyDescent="0.3">
      <c r="A423" t="s">
        <v>958</v>
      </c>
      <c r="B423" t="s">
        <v>959</v>
      </c>
      <c r="C423" t="s">
        <v>3162</v>
      </c>
      <c r="D423" t="s">
        <v>541</v>
      </c>
      <c r="E423">
        <v>15445.30239112</v>
      </c>
      <c r="F423">
        <v>557.20000000000005</v>
      </c>
      <c r="G423">
        <v>59.183181943789599</v>
      </c>
      <c r="H423">
        <v>2.54787549534639</v>
      </c>
      <c r="I423">
        <v>-1.2145567982334899</v>
      </c>
      <c r="J423">
        <v>2.0750667884157701</v>
      </c>
      <c r="K423">
        <v>585.744731984797</v>
      </c>
      <c r="L423">
        <v>529.82838526042997</v>
      </c>
      <c r="M423">
        <v>44.405920781752897</v>
      </c>
      <c r="N423">
        <v>0.449980668828667</v>
      </c>
      <c r="O423">
        <v>29.935391241923899</v>
      </c>
      <c r="P423">
        <v>86.917141898691696</v>
      </c>
      <c r="Q423">
        <v>0.22452540464953899</v>
      </c>
    </row>
    <row r="424" spans="1:17" hidden="1" x14ac:dyDescent="0.3">
      <c r="A424" t="s">
        <v>960</v>
      </c>
      <c r="B424" t="s">
        <v>961</v>
      </c>
      <c r="C424" t="s">
        <v>3171</v>
      </c>
      <c r="D424" t="s">
        <v>173</v>
      </c>
      <c r="E424">
        <v>15336.222873645</v>
      </c>
      <c r="F424">
        <v>1021.85</v>
      </c>
      <c r="G424">
        <v>449.07110691599598</v>
      </c>
      <c r="H424">
        <v>61.404479921767198</v>
      </c>
      <c r="I424">
        <v>60.862705152716501</v>
      </c>
      <c r="J424">
        <v>8.57838811399807</v>
      </c>
      <c r="K424">
        <v>804.376497551395</v>
      </c>
      <c r="L424">
        <v>623.76787429369597</v>
      </c>
      <c r="M424">
        <v>84.671411166674602</v>
      </c>
      <c r="N424">
        <v>1.0460582458132901</v>
      </c>
      <c r="O424">
        <v>1.7761902431863801</v>
      </c>
      <c r="P424">
        <v>490.49407685639898</v>
      </c>
      <c r="Q424">
        <v>0.28151797920532201</v>
      </c>
    </row>
    <row r="425" spans="1:17" x14ac:dyDescent="0.3">
      <c r="A425" t="s">
        <v>962</v>
      </c>
      <c r="B425" t="s">
        <v>963</v>
      </c>
      <c r="C425" t="s">
        <v>3170</v>
      </c>
      <c r="D425" t="s">
        <v>477</v>
      </c>
      <c r="E425">
        <v>15331.061099160001</v>
      </c>
      <c r="F425">
        <v>5000.3500000000004</v>
      </c>
      <c r="G425">
        <v>-6.52071479068037</v>
      </c>
      <c r="H425">
        <v>6.0358254133176201</v>
      </c>
      <c r="I425">
        <v>9.0248783668974699</v>
      </c>
      <c r="J425">
        <v>6.8957080895782097</v>
      </c>
      <c r="K425">
        <v>5071.0923477607403</v>
      </c>
      <c r="L425">
        <v>4924.7293811110403</v>
      </c>
      <c r="M425">
        <v>52.1470173663498</v>
      </c>
      <c r="N425">
        <v>1.4894695203380299</v>
      </c>
      <c r="O425">
        <v>19.168658193926401</v>
      </c>
      <c r="P425">
        <v>24.3558816214872</v>
      </c>
      <c r="Q425">
        <v>3.8271371649943001E-2</v>
      </c>
    </row>
    <row r="426" spans="1:17" x14ac:dyDescent="0.3">
      <c r="A426" t="s">
        <v>964</v>
      </c>
      <c r="B426" t="s">
        <v>965</v>
      </c>
      <c r="C426" t="s">
        <v>3160</v>
      </c>
      <c r="D426" t="s">
        <v>51</v>
      </c>
      <c r="E426">
        <v>15292.0330012799</v>
      </c>
      <c r="F426">
        <v>2011.8</v>
      </c>
      <c r="G426">
        <v>59.110741812340599</v>
      </c>
      <c r="H426">
        <v>14.6611048735276</v>
      </c>
      <c r="I426">
        <v>46.621074001828298</v>
      </c>
      <c r="J426">
        <v>4.3804069296641197</v>
      </c>
      <c r="K426">
        <v>1900.9533654629399</v>
      </c>
      <c r="L426">
        <v>1601.8887519141299</v>
      </c>
      <c r="M426">
        <v>53.547522606567</v>
      </c>
      <c r="N426">
        <v>0.32859617037696298</v>
      </c>
      <c r="O426">
        <v>8.1991251615468794</v>
      </c>
      <c r="P426">
        <v>86.364057433997203</v>
      </c>
      <c r="Q426">
        <v>0.105527006844022</v>
      </c>
    </row>
    <row r="427" spans="1:17" x14ac:dyDescent="0.3">
      <c r="A427" t="s">
        <v>966</v>
      </c>
      <c r="B427" t="s">
        <v>967</v>
      </c>
      <c r="C427" t="s">
        <v>3166</v>
      </c>
      <c r="D427" t="s">
        <v>711</v>
      </c>
      <c r="E427">
        <v>15221.252264725001</v>
      </c>
      <c r="F427">
        <v>3240.25</v>
      </c>
      <c r="G427">
        <v>30.9244636872941</v>
      </c>
      <c r="H427">
        <v>11.5181867060458</v>
      </c>
      <c r="I427">
        <v>28.1701878388156</v>
      </c>
      <c r="J427">
        <v>11.9342708942436</v>
      </c>
      <c r="K427">
        <v>2910.9982456089901</v>
      </c>
      <c r="L427">
        <v>2587.3284206316798</v>
      </c>
      <c r="M427">
        <v>70.458414420584205</v>
      </c>
      <c r="N427">
        <v>1.33441887944144</v>
      </c>
      <c r="O427">
        <v>5.8560296273435704</v>
      </c>
      <c r="P427">
        <v>61.850649350649299</v>
      </c>
      <c r="Q427">
        <v>8.5873484049149004E-2</v>
      </c>
    </row>
    <row r="428" spans="1:17" x14ac:dyDescent="0.3">
      <c r="A428" t="s">
        <v>968</v>
      </c>
      <c r="B428" t="s">
        <v>969</v>
      </c>
      <c r="C428" t="s">
        <v>3156</v>
      </c>
      <c r="D428" t="s">
        <v>970</v>
      </c>
      <c r="E428">
        <v>15212.218843475001</v>
      </c>
      <c r="F428">
        <v>171.07</v>
      </c>
      <c r="G428">
        <v>5.0101733685415901</v>
      </c>
      <c r="H428">
        <v>-8.7690050266850896</v>
      </c>
      <c r="I428">
        <v>7.7039071776934502</v>
      </c>
      <c r="J428">
        <v>-2.2970583402899001</v>
      </c>
      <c r="K428">
        <v>190.652892854801</v>
      </c>
      <c r="L428">
        <v>176.78424971637699</v>
      </c>
      <c r="M428">
        <v>30.2794723003319</v>
      </c>
      <c r="N428">
        <v>0.42789807840713001</v>
      </c>
      <c r="O428">
        <v>42.865493657567001</v>
      </c>
      <c r="P428">
        <v>31.744320369657299</v>
      </c>
      <c r="Q428">
        <v>-7.2405447097052003E-2</v>
      </c>
    </row>
    <row r="429" spans="1:17" x14ac:dyDescent="0.3">
      <c r="A429" t="s">
        <v>971</v>
      </c>
      <c r="B429" t="s">
        <v>972</v>
      </c>
      <c r="C429" t="s">
        <v>3163</v>
      </c>
      <c r="D429" t="s">
        <v>973</v>
      </c>
      <c r="E429">
        <v>15187.08297351</v>
      </c>
      <c r="F429">
        <v>2232.15</v>
      </c>
      <c r="G429">
        <v>71.984451657219694</v>
      </c>
      <c r="H429">
        <v>4.4971304494512596</v>
      </c>
      <c r="I429">
        <v>135.568467266271</v>
      </c>
      <c r="J429">
        <v>2.9788741900609299</v>
      </c>
      <c r="K429">
        <v>2211.3457249256098</v>
      </c>
      <c r="L429">
        <v>1668.84270374837</v>
      </c>
      <c r="M429">
        <v>53.027251513373898</v>
      </c>
      <c r="N429">
        <v>0.55129543084824995</v>
      </c>
      <c r="O429">
        <v>20.959612929238599</v>
      </c>
      <c r="P429">
        <v>205.77397260273901</v>
      </c>
      <c r="Q429">
        <v>0.235429124549934</v>
      </c>
    </row>
    <row r="430" spans="1:17" x14ac:dyDescent="0.3">
      <c r="A430" t="s">
        <v>974</v>
      </c>
      <c r="B430" t="s">
        <v>975</v>
      </c>
      <c r="C430" t="s">
        <v>582</v>
      </c>
      <c r="D430" t="s">
        <v>582</v>
      </c>
      <c r="E430">
        <v>14999.316994452</v>
      </c>
      <c r="F430">
        <v>157.99</v>
      </c>
      <c r="G430">
        <v>-17.842012565782198</v>
      </c>
      <c r="H430">
        <v>6.9110812609228898</v>
      </c>
      <c r="I430">
        <v>3.3385167365125801</v>
      </c>
      <c r="J430">
        <v>6.2857011671208696</v>
      </c>
      <c r="K430">
        <v>164.51440635637201</v>
      </c>
      <c r="L430">
        <v>158.26219776113899</v>
      </c>
      <c r="M430">
        <v>51.539626580542397</v>
      </c>
      <c r="N430">
        <v>0.531013126733618</v>
      </c>
      <c r="O430">
        <v>34.7870118361921</v>
      </c>
      <c r="P430">
        <v>28.813697513249</v>
      </c>
      <c r="Q430">
        <v>6.1510803079230002E-3</v>
      </c>
    </row>
    <row r="431" spans="1:17" x14ac:dyDescent="0.3">
      <c r="A431" t="s">
        <v>976</v>
      </c>
      <c r="B431" t="s">
        <v>977</v>
      </c>
      <c r="C431" t="s">
        <v>3166</v>
      </c>
      <c r="D431" t="s">
        <v>978</v>
      </c>
      <c r="E431">
        <v>14920.946790066</v>
      </c>
      <c r="F431">
        <v>190.86</v>
      </c>
      <c r="G431">
        <v>1.36901420174243</v>
      </c>
      <c r="H431">
        <v>9.7718359049026908</v>
      </c>
      <c r="I431">
        <v>-15.5802705949623</v>
      </c>
      <c r="J431">
        <v>1.17923251420715</v>
      </c>
      <c r="K431">
        <v>187.302192338948</v>
      </c>
      <c r="L431">
        <v>193.33628309212199</v>
      </c>
      <c r="M431">
        <v>57.026259557926302</v>
      </c>
      <c r="N431">
        <v>3.0371287099564301</v>
      </c>
      <c r="O431">
        <v>24.4629571413601</v>
      </c>
      <c r="P431">
        <v>29.572301425661902</v>
      </c>
      <c r="Q431">
        <v>1.8349435210028998E-2</v>
      </c>
    </row>
    <row r="432" spans="1:17" x14ac:dyDescent="0.3">
      <c r="A432" t="s">
        <v>979</v>
      </c>
      <c r="B432" t="s">
        <v>980</v>
      </c>
      <c r="C432" t="s">
        <v>3160</v>
      </c>
      <c r="D432" t="s">
        <v>51</v>
      </c>
      <c r="E432">
        <v>14859.127008179999</v>
      </c>
      <c r="F432">
        <v>6451.9</v>
      </c>
      <c r="G432">
        <v>8.3899549320803697</v>
      </c>
      <c r="H432">
        <v>1.3071306095500499</v>
      </c>
      <c r="I432">
        <v>16.8176253735177</v>
      </c>
      <c r="J432">
        <v>-3.2154611374892101</v>
      </c>
      <c r="K432">
        <v>6743.7658194624701</v>
      </c>
      <c r="L432">
        <v>6172.6011043741701</v>
      </c>
      <c r="M432">
        <v>35.4107596768796</v>
      </c>
      <c r="N432">
        <v>0.42511529564497902</v>
      </c>
      <c r="O432">
        <v>17.794758133262999</v>
      </c>
      <c r="P432">
        <v>37.4485380857206</v>
      </c>
      <c r="Q432">
        <v>2.1288046054735998E-2</v>
      </c>
    </row>
    <row r="433" spans="1:17" x14ac:dyDescent="0.3">
      <c r="A433" t="s">
        <v>981</v>
      </c>
      <c r="B433" t="s">
        <v>982</v>
      </c>
      <c r="C433" t="s">
        <v>3170</v>
      </c>
      <c r="D433" t="s">
        <v>983</v>
      </c>
      <c r="E433">
        <v>14842.8389879899</v>
      </c>
      <c r="F433">
        <v>835.9</v>
      </c>
      <c r="G433">
        <v>45.529113052931301</v>
      </c>
      <c r="H433">
        <v>10.0243971420406</v>
      </c>
      <c r="I433">
        <v>26.884728010530001</v>
      </c>
      <c r="J433">
        <v>4.8645500120824803</v>
      </c>
      <c r="K433">
        <v>805.74378444860599</v>
      </c>
      <c r="L433">
        <v>724.46208434288701</v>
      </c>
      <c r="M433">
        <v>62.163247623557503</v>
      </c>
      <c r="N433">
        <v>0.68996801203254299</v>
      </c>
      <c r="O433">
        <v>4.7374087809546497</v>
      </c>
      <c r="P433">
        <v>77.247667514843002</v>
      </c>
      <c r="Q433">
        <v>5.6961842769618E-2</v>
      </c>
    </row>
    <row r="434" spans="1:17" x14ac:dyDescent="0.3">
      <c r="A434" t="s">
        <v>984</v>
      </c>
      <c r="B434" t="s">
        <v>985</v>
      </c>
      <c r="C434" t="s">
        <v>3156</v>
      </c>
      <c r="D434" t="s">
        <v>54</v>
      </c>
      <c r="E434">
        <v>14679.230345149999</v>
      </c>
      <c r="F434">
        <v>920.5</v>
      </c>
      <c r="G434">
        <v>-68.871615997990503</v>
      </c>
      <c r="H434">
        <v>-13.441141705077101</v>
      </c>
      <c r="I434">
        <v>-43.844297569350502</v>
      </c>
      <c r="J434">
        <v>-4.3279306844496901</v>
      </c>
      <c r="K434">
        <v>1087.6144005537999</v>
      </c>
      <c r="L434">
        <v>1270.00807241088</v>
      </c>
      <c r="M434">
        <v>29.633692503498299</v>
      </c>
      <c r="N434">
        <v>1.2948447688823399</v>
      </c>
      <c r="O434">
        <v>95.111352525801095</v>
      </c>
      <c r="P434">
        <v>0.98738343390016803</v>
      </c>
      <c r="Q434">
        <v>4.1194987107087001E-2</v>
      </c>
    </row>
    <row r="435" spans="1:17" x14ac:dyDescent="0.3">
      <c r="A435" t="s">
        <v>986</v>
      </c>
      <c r="B435" t="s">
        <v>987</v>
      </c>
      <c r="C435" t="s">
        <v>3165</v>
      </c>
      <c r="D435" t="s">
        <v>253</v>
      </c>
      <c r="E435">
        <v>14518.709709319999</v>
      </c>
      <c r="F435">
        <v>2182.1</v>
      </c>
      <c r="G435">
        <v>93.219654758447206</v>
      </c>
      <c r="H435">
        <v>20.220647768607002</v>
      </c>
      <c r="I435">
        <v>31.075418010798501</v>
      </c>
      <c r="J435">
        <v>13.032425988473699</v>
      </c>
      <c r="K435">
        <v>1884.39950799291</v>
      </c>
      <c r="L435">
        <v>1605.28050536764</v>
      </c>
      <c r="M435">
        <v>83.727269993543004</v>
      </c>
      <c r="N435">
        <v>1.28894699206095</v>
      </c>
      <c r="O435">
        <v>6.7274643691856504</v>
      </c>
      <c r="P435">
        <v>126.37066237875401</v>
      </c>
      <c r="Q435">
        <v>0.152485618819724</v>
      </c>
    </row>
    <row r="436" spans="1:17" x14ac:dyDescent="0.3">
      <c r="A436" t="s">
        <v>988</v>
      </c>
      <c r="B436" t="s">
        <v>989</v>
      </c>
      <c r="C436" t="s">
        <v>3174</v>
      </c>
      <c r="D436" t="s">
        <v>990</v>
      </c>
      <c r="E436">
        <v>14406.92038912</v>
      </c>
      <c r="F436">
        <v>1467.2</v>
      </c>
      <c r="G436">
        <v>-36.408825771552799</v>
      </c>
      <c r="H436">
        <v>0.23601254989689899</v>
      </c>
      <c r="I436">
        <v>2.5106696892677398</v>
      </c>
      <c r="J436">
        <v>-3.24089354264067</v>
      </c>
      <c r="K436">
        <v>1557.12233301982</v>
      </c>
      <c r="L436">
        <v>1514.5111084026901</v>
      </c>
      <c r="M436">
        <v>29.573291587887699</v>
      </c>
      <c r="N436">
        <v>0.929489390827407</v>
      </c>
      <c r="O436">
        <v>24.7546346782987</v>
      </c>
      <c r="P436">
        <v>21.840225876100298</v>
      </c>
      <c r="Q436">
        <v>-5.2183450937000997E-2</v>
      </c>
    </row>
    <row r="437" spans="1:17" hidden="1" x14ac:dyDescent="0.3">
      <c r="A437" t="s">
        <v>991</v>
      </c>
      <c r="B437" t="s">
        <v>992</v>
      </c>
      <c r="C437" t="s">
        <v>3171</v>
      </c>
      <c r="D437" t="s">
        <v>173</v>
      </c>
      <c r="E437">
        <v>14328.359282494999</v>
      </c>
      <c r="F437">
        <v>11893.15</v>
      </c>
      <c r="G437">
        <v>240.60139661935301</v>
      </c>
      <c r="H437">
        <v>7.9666767541142898</v>
      </c>
      <c r="I437">
        <v>69.403671283249295</v>
      </c>
      <c r="J437">
        <v>0.796644247840398</v>
      </c>
      <c r="K437">
        <v>11710.176251714</v>
      </c>
      <c r="L437">
        <v>8860.1013472718696</v>
      </c>
      <c r="M437">
        <v>49.142357461783803</v>
      </c>
      <c r="N437">
        <v>0.20962871693382401</v>
      </c>
      <c r="O437">
        <v>16.873998898525599</v>
      </c>
      <c r="P437">
        <v>271.66093749999999</v>
      </c>
      <c r="Q437">
        <v>0.23486344725219399</v>
      </c>
    </row>
    <row r="438" spans="1:17" x14ac:dyDescent="0.3">
      <c r="A438" t="s">
        <v>993</v>
      </c>
      <c r="B438" t="s">
        <v>994</v>
      </c>
      <c r="C438" t="s">
        <v>3160</v>
      </c>
      <c r="D438" t="s">
        <v>51</v>
      </c>
      <c r="E438">
        <v>14249.844841439901</v>
      </c>
      <c r="F438">
        <v>1549.6</v>
      </c>
      <c r="G438">
        <v>193.80035175453</v>
      </c>
      <c r="H438">
        <v>14.1192980038533</v>
      </c>
      <c r="I438">
        <v>78.220816145098595</v>
      </c>
      <c r="J438">
        <v>-0.45571983822242501</v>
      </c>
      <c r="K438">
        <v>1447.34742318599</v>
      </c>
      <c r="L438">
        <v>1096.1157795365</v>
      </c>
      <c r="M438">
        <v>53.208238210334201</v>
      </c>
      <c r="N438">
        <v>0.74195489637753598</v>
      </c>
      <c r="O438">
        <v>8.0924109447599406</v>
      </c>
      <c r="P438">
        <v>228.09654880372599</v>
      </c>
      <c r="Q438">
        <v>0.13940803259637799</v>
      </c>
    </row>
    <row r="439" spans="1:17" x14ac:dyDescent="0.3">
      <c r="A439" t="s">
        <v>995</v>
      </c>
      <c r="B439" t="s">
        <v>996</v>
      </c>
      <c r="C439" t="s">
        <v>3168</v>
      </c>
      <c r="D439" t="s">
        <v>128</v>
      </c>
      <c r="E439">
        <v>14230.0299181799</v>
      </c>
      <c r="F439">
        <v>2373.4499999999998</v>
      </c>
      <c r="G439">
        <v>-34.225205901206301</v>
      </c>
      <c r="H439">
        <v>-10.2061588188524</v>
      </c>
      <c r="I439">
        <v>-20.939501263453501</v>
      </c>
      <c r="J439">
        <v>-4.3356297913164896</v>
      </c>
      <c r="K439">
        <v>2737.7599111914601</v>
      </c>
      <c r="L439">
        <v>2757.3568673258301</v>
      </c>
      <c r="M439">
        <v>26.393808212169301</v>
      </c>
      <c r="N439">
        <v>0.91512689412488102</v>
      </c>
      <c r="O439">
        <v>34.757420632412703</v>
      </c>
      <c r="P439">
        <v>6.43273542600895</v>
      </c>
      <c r="Q439">
        <v>-9.1325501716576996E-2</v>
      </c>
    </row>
    <row r="440" spans="1:17" x14ac:dyDescent="0.3">
      <c r="A440" t="s">
        <v>997</v>
      </c>
      <c r="B440" t="s">
        <v>998</v>
      </c>
      <c r="C440" t="s">
        <v>3165</v>
      </c>
      <c r="D440" t="s">
        <v>253</v>
      </c>
      <c r="E440">
        <v>14197.2493715</v>
      </c>
      <c r="F440">
        <v>815.75</v>
      </c>
      <c r="G440">
        <v>6.7275189486112703</v>
      </c>
      <c r="H440">
        <v>-1.93684033706833</v>
      </c>
      <c r="I440">
        <v>-19.716049997235501</v>
      </c>
      <c r="J440">
        <v>1.18288381758591</v>
      </c>
      <c r="K440">
        <v>866.28796197331803</v>
      </c>
      <c r="L440">
        <v>842.68582107684495</v>
      </c>
      <c r="M440">
        <v>44.806683739454101</v>
      </c>
      <c r="N440">
        <v>1.62626241554868</v>
      </c>
      <c r="O440">
        <v>29.9417713760343</v>
      </c>
      <c r="P440">
        <v>35.461640650946499</v>
      </c>
      <c r="Q440">
        <v>0.14719698162515199</v>
      </c>
    </row>
    <row r="441" spans="1:17" x14ac:dyDescent="0.3">
      <c r="A441" t="s">
        <v>999</v>
      </c>
      <c r="B441" t="s">
        <v>1000</v>
      </c>
      <c r="C441" t="s">
        <v>3170</v>
      </c>
      <c r="D441" t="s">
        <v>477</v>
      </c>
      <c r="E441">
        <v>14177.376980089901</v>
      </c>
      <c r="F441">
        <v>753.95</v>
      </c>
      <c r="G441">
        <v>6.0528576208629197</v>
      </c>
      <c r="H441">
        <v>1.4373890813483501</v>
      </c>
      <c r="I441">
        <v>0.71593390920835598</v>
      </c>
      <c r="J441">
        <v>1.6039522844427401</v>
      </c>
      <c r="K441">
        <v>799.58507891390298</v>
      </c>
      <c r="L441">
        <v>744.33028770071496</v>
      </c>
      <c r="M441">
        <v>39.6204690405241</v>
      </c>
      <c r="N441">
        <v>0.51400670522318004</v>
      </c>
      <c r="O441">
        <v>22.899396511705</v>
      </c>
      <c r="P441">
        <v>44.642685851318902</v>
      </c>
      <c r="Q441">
        <v>0.119409780683314</v>
      </c>
    </row>
    <row r="442" spans="1:17" x14ac:dyDescent="0.3">
      <c r="A442" t="s">
        <v>1001</v>
      </c>
      <c r="B442" t="s">
        <v>1002</v>
      </c>
      <c r="C442" t="s">
        <v>3160</v>
      </c>
      <c r="D442" t="s">
        <v>51</v>
      </c>
      <c r="E442">
        <v>14166.4514502</v>
      </c>
      <c r="F442">
        <v>584.5</v>
      </c>
      <c r="G442">
        <v>39.048581521802099</v>
      </c>
      <c r="H442">
        <v>7.5045392541637099</v>
      </c>
      <c r="I442">
        <v>33.990279993043103</v>
      </c>
      <c r="J442">
        <v>0.48540951834651003</v>
      </c>
      <c r="K442">
        <v>579.25589481357702</v>
      </c>
      <c r="L442">
        <v>518.79555349480097</v>
      </c>
      <c r="M442">
        <v>61.006060075141697</v>
      </c>
      <c r="N442">
        <v>0.64183379321103695</v>
      </c>
      <c r="O442">
        <v>23.353293413173599</v>
      </c>
      <c r="P442">
        <v>65.393322014714201</v>
      </c>
      <c r="Q442">
        <v>7.4184857333526005E-2</v>
      </c>
    </row>
    <row r="443" spans="1:17" x14ac:dyDescent="0.3">
      <c r="A443" t="s">
        <v>1003</v>
      </c>
      <c r="B443" t="s">
        <v>1004</v>
      </c>
      <c r="C443" t="s">
        <v>3154</v>
      </c>
      <c r="D443" t="s">
        <v>191</v>
      </c>
      <c r="E443">
        <v>14042.74280937</v>
      </c>
      <c r="F443">
        <v>1421.65</v>
      </c>
      <c r="G443">
        <v>11.5993848197575</v>
      </c>
      <c r="H443">
        <v>-17.593638887076601</v>
      </c>
      <c r="I443">
        <v>-5.1530206316537601</v>
      </c>
      <c r="J443">
        <v>-0.28440547306097402</v>
      </c>
      <c r="K443">
        <v>1652.1224302063899</v>
      </c>
      <c r="L443">
        <v>1557.6815177952799</v>
      </c>
      <c r="M443">
        <v>33.832520332361597</v>
      </c>
      <c r="N443">
        <v>0.94700286340198703</v>
      </c>
      <c r="O443">
        <v>39.837512749270203</v>
      </c>
      <c r="P443">
        <v>40.548690064261002</v>
      </c>
      <c r="Q443">
        <v>3.1647151604161997E-2</v>
      </c>
    </row>
    <row r="444" spans="1:17" x14ac:dyDescent="0.3">
      <c r="A444" t="s">
        <v>1005</v>
      </c>
      <c r="B444" t="s">
        <v>1006</v>
      </c>
      <c r="C444" t="s">
        <v>3163</v>
      </c>
      <c r="D444" t="s">
        <v>114</v>
      </c>
      <c r="E444">
        <v>14040.53262735</v>
      </c>
      <c r="F444">
        <v>47.91</v>
      </c>
      <c r="G444">
        <v>-9.16676326713986</v>
      </c>
      <c r="H444">
        <v>2.04065826729471</v>
      </c>
      <c r="I444">
        <v>-31.681029618632099</v>
      </c>
      <c r="J444">
        <v>4.28486168713399</v>
      </c>
      <c r="K444">
        <v>50.265038849094303</v>
      </c>
      <c r="L444">
        <v>53.6263478420898</v>
      </c>
      <c r="M444">
        <v>49.5149204978716</v>
      </c>
      <c r="N444">
        <v>0.80342186389563697</v>
      </c>
      <c r="O444">
        <v>53.830098100605298</v>
      </c>
      <c r="P444">
        <v>18.736059479553901</v>
      </c>
    </row>
    <row r="445" spans="1:17" x14ac:dyDescent="0.3">
      <c r="A445" t="s">
        <v>1007</v>
      </c>
      <c r="B445" t="s">
        <v>1008</v>
      </c>
      <c r="C445" t="s">
        <v>582</v>
      </c>
      <c r="D445" t="s">
        <v>582</v>
      </c>
      <c r="E445">
        <v>13944.008856</v>
      </c>
      <c r="F445">
        <v>482.2</v>
      </c>
      <c r="G445">
        <v>7.8223896835681401</v>
      </c>
      <c r="H445">
        <v>12.027489335389401</v>
      </c>
      <c r="I445">
        <v>2.9968895206150701</v>
      </c>
      <c r="J445">
        <v>3.24675452379494</v>
      </c>
      <c r="K445">
        <v>471.97361211554897</v>
      </c>
      <c r="L445">
        <v>460.75489745689902</v>
      </c>
      <c r="M445">
        <v>67.887025872753398</v>
      </c>
      <c r="N445">
        <v>1.1415533215565601</v>
      </c>
      <c r="O445">
        <v>22.770634591455799</v>
      </c>
      <c r="P445">
        <v>35.316402413357601</v>
      </c>
      <c r="Q445">
        <v>1.3767825620996E-2</v>
      </c>
    </row>
    <row r="446" spans="1:17" x14ac:dyDescent="0.3">
      <c r="A446" t="s">
        <v>1009</v>
      </c>
      <c r="B446" t="s">
        <v>1010</v>
      </c>
      <c r="C446" t="s">
        <v>3156</v>
      </c>
      <c r="D446" t="s">
        <v>512</v>
      </c>
      <c r="E446">
        <v>13940.343000000001</v>
      </c>
      <c r="F446">
        <v>145.85</v>
      </c>
      <c r="G446">
        <v>49.848570790110699</v>
      </c>
      <c r="H446">
        <v>10.810389649568</v>
      </c>
      <c r="I446">
        <v>70.901150337648403</v>
      </c>
      <c r="J446">
        <v>5.3034945303262697</v>
      </c>
      <c r="K446">
        <v>134.81853697967901</v>
      </c>
      <c r="L446">
        <v>108.504085484512</v>
      </c>
      <c r="M446">
        <v>56.4449887887044</v>
      </c>
      <c r="N446">
        <v>0.52155192229684699</v>
      </c>
      <c r="O446">
        <v>15.7010627356873</v>
      </c>
      <c r="P446">
        <v>111.376811594202</v>
      </c>
      <c r="Q446">
        <v>6.4112673750057997E-2</v>
      </c>
    </row>
    <row r="447" spans="1:17" x14ac:dyDescent="0.3">
      <c r="A447" t="s">
        <v>1011</v>
      </c>
      <c r="B447" t="s">
        <v>1012</v>
      </c>
      <c r="C447" t="s">
        <v>3158</v>
      </c>
      <c r="D447" t="s">
        <v>1013</v>
      </c>
      <c r="E447">
        <v>13923.5709501</v>
      </c>
      <c r="F447">
        <v>724.2</v>
      </c>
      <c r="G447">
        <v>28.830166090974199</v>
      </c>
      <c r="H447">
        <v>4.9055581337181398</v>
      </c>
      <c r="I447">
        <v>15.445096933785999</v>
      </c>
      <c r="J447">
        <v>3.0786159538332898</v>
      </c>
      <c r="K447">
        <v>753.55857938504698</v>
      </c>
      <c r="L447">
        <v>681.05317527302998</v>
      </c>
      <c r="M447">
        <v>43.122301801468197</v>
      </c>
      <c r="N447">
        <v>0.44134523307803403</v>
      </c>
      <c r="O447">
        <v>21.057718862192701</v>
      </c>
      <c r="P447">
        <v>54.249201277955201</v>
      </c>
      <c r="Q447">
        <v>-5.7061377144069997E-3</v>
      </c>
    </row>
    <row r="448" spans="1:17" x14ac:dyDescent="0.3">
      <c r="A448" t="s">
        <v>1014</v>
      </c>
      <c r="B448" t="s">
        <v>1015</v>
      </c>
      <c r="C448" t="s">
        <v>3157</v>
      </c>
      <c r="D448" t="s">
        <v>27</v>
      </c>
      <c r="E448">
        <v>13858.482656703</v>
      </c>
      <c r="F448">
        <v>70.89</v>
      </c>
      <c r="G448">
        <v>-44.634485709652203</v>
      </c>
      <c r="H448">
        <v>-2.2070435286014898</v>
      </c>
      <c r="I448">
        <v>-16.330228547426799</v>
      </c>
      <c r="J448">
        <v>-2.1753642991681401</v>
      </c>
      <c r="K448">
        <v>79.909168270179805</v>
      </c>
      <c r="L448">
        <v>83.973949124385896</v>
      </c>
      <c r="M448">
        <v>36.208577859767601</v>
      </c>
      <c r="N448">
        <v>0.37133701872918701</v>
      </c>
      <c r="O448">
        <v>57.144872337424097</v>
      </c>
      <c r="P448">
        <v>8.9777094542659395</v>
      </c>
      <c r="Q448">
        <v>3.4220839949036998E-2</v>
      </c>
    </row>
    <row r="449" spans="1:17" x14ac:dyDescent="0.3">
      <c r="A449" t="s">
        <v>1016</v>
      </c>
      <c r="B449" t="s">
        <v>1017</v>
      </c>
      <c r="C449" t="s">
        <v>3159</v>
      </c>
      <c r="D449" t="s">
        <v>417</v>
      </c>
      <c r="E449">
        <v>13670.77435143</v>
      </c>
      <c r="F449">
        <v>284.45</v>
      </c>
      <c r="G449">
        <v>2.3238518825116801</v>
      </c>
      <c r="H449">
        <v>1.30816585168845</v>
      </c>
      <c r="I449">
        <v>-22.423493973564899</v>
      </c>
      <c r="J449">
        <v>-3.1871691669279398</v>
      </c>
      <c r="K449">
        <v>313.98515416098599</v>
      </c>
      <c r="L449">
        <v>319.35719814911403</v>
      </c>
      <c r="M449">
        <v>35.0292010883526</v>
      </c>
      <c r="N449">
        <v>0.50554873018344804</v>
      </c>
      <c r="O449">
        <v>45.183687818597299</v>
      </c>
      <c r="P449">
        <v>30.631458094144602</v>
      </c>
      <c r="Q449">
        <v>7.3319759769154003E-2</v>
      </c>
    </row>
    <row r="450" spans="1:17" x14ac:dyDescent="0.3">
      <c r="A450" t="s">
        <v>1018</v>
      </c>
      <c r="B450" t="s">
        <v>1019</v>
      </c>
      <c r="C450" t="s">
        <v>3161</v>
      </c>
      <c r="D450" t="s">
        <v>114</v>
      </c>
      <c r="E450">
        <v>13574.890188089999</v>
      </c>
      <c r="F450">
        <v>935.55</v>
      </c>
      <c r="G450">
        <v>100.911501917663</v>
      </c>
      <c r="H450">
        <v>3.7528313891652401</v>
      </c>
      <c r="I450">
        <v>74.163793742647599</v>
      </c>
      <c r="J450">
        <v>1.8791360376597801</v>
      </c>
      <c r="K450">
        <v>987.71322798802896</v>
      </c>
      <c r="L450">
        <v>779.19651367043105</v>
      </c>
      <c r="M450">
        <v>36.097227750737098</v>
      </c>
      <c r="N450">
        <v>0.36551476794219001</v>
      </c>
      <c r="O450">
        <v>44.064988509432901</v>
      </c>
      <c r="P450">
        <v>150.08019246190801</v>
      </c>
      <c r="Q450">
        <v>0.19198179568322099</v>
      </c>
    </row>
    <row r="451" spans="1:17" x14ac:dyDescent="0.3">
      <c r="A451" t="s">
        <v>1020</v>
      </c>
      <c r="B451" t="s">
        <v>1021</v>
      </c>
      <c r="C451" t="s">
        <v>3160</v>
      </c>
      <c r="D451" t="s">
        <v>51</v>
      </c>
      <c r="E451">
        <v>13567.72255524</v>
      </c>
      <c r="F451">
        <v>299.39999999999998</v>
      </c>
      <c r="G451">
        <v>133.24088594903799</v>
      </c>
      <c r="H451">
        <v>15.246674336416699</v>
      </c>
      <c r="I451">
        <v>79.377019586002802</v>
      </c>
      <c r="J451">
        <v>3.4552972197690202</v>
      </c>
      <c r="K451">
        <v>273.89083812208798</v>
      </c>
      <c r="L451">
        <v>211.436217187756</v>
      </c>
      <c r="M451">
        <v>66.108467081500194</v>
      </c>
      <c r="N451">
        <v>0.36339452752804202</v>
      </c>
      <c r="O451">
        <v>9.8196392785571298</v>
      </c>
      <c r="P451">
        <v>163.20879120879101</v>
      </c>
      <c r="Q451">
        <v>0.19976110458021401</v>
      </c>
    </row>
    <row r="452" spans="1:17" x14ac:dyDescent="0.3">
      <c r="A452" t="s">
        <v>1022</v>
      </c>
      <c r="B452" t="s">
        <v>1023</v>
      </c>
      <c r="C452" t="s">
        <v>3165</v>
      </c>
      <c r="D452" t="s">
        <v>114</v>
      </c>
      <c r="E452">
        <v>13543.397660299999</v>
      </c>
      <c r="F452">
        <v>202.45</v>
      </c>
      <c r="G452">
        <v>37.944823318479401</v>
      </c>
      <c r="H452">
        <v>12.7452151444935</v>
      </c>
      <c r="I452">
        <v>3.1564346239763501</v>
      </c>
      <c r="J452">
        <v>3.4238682765214001</v>
      </c>
      <c r="K452">
        <v>194.628686393827</v>
      </c>
      <c r="L452">
        <v>182.08231441007101</v>
      </c>
      <c r="M452">
        <v>65.794945412036697</v>
      </c>
      <c r="N452">
        <v>0.65068938835495105</v>
      </c>
      <c r="O452">
        <v>20.913805877994498</v>
      </c>
      <c r="P452">
        <v>64.593495934959293</v>
      </c>
      <c r="Q452">
        <v>0.13357311216637699</v>
      </c>
    </row>
    <row r="453" spans="1:17" hidden="1" x14ac:dyDescent="0.3">
      <c r="A453" t="s">
        <v>1024</v>
      </c>
      <c r="B453" t="s">
        <v>1025</v>
      </c>
      <c r="C453" t="s">
        <v>3171</v>
      </c>
      <c r="D453" t="s">
        <v>426</v>
      </c>
      <c r="E453">
        <v>13432.771763950001</v>
      </c>
      <c r="F453">
        <v>2205.5</v>
      </c>
      <c r="G453">
        <v>-47.323300193517198</v>
      </c>
      <c r="H453">
        <v>4.80917531575931</v>
      </c>
      <c r="I453">
        <v>-31.402278760831098</v>
      </c>
      <c r="J453">
        <v>-2.7235253457853301</v>
      </c>
      <c r="M453">
        <v>49.916431215258903</v>
      </c>
      <c r="O453">
        <v>40.557696667422299</v>
      </c>
      <c r="P453">
        <v>12.2391857506361</v>
      </c>
    </row>
    <row r="454" spans="1:17" x14ac:dyDescent="0.3">
      <c r="A454" t="s">
        <v>1026</v>
      </c>
      <c r="B454" t="s">
        <v>1027</v>
      </c>
      <c r="C454" t="s">
        <v>3160</v>
      </c>
      <c r="D454" t="s">
        <v>51</v>
      </c>
      <c r="E454">
        <v>13430.827003819901</v>
      </c>
      <c r="F454">
        <v>1096.0999999999999</v>
      </c>
      <c r="G454">
        <v>49.967044542152102</v>
      </c>
      <c r="H454">
        <v>2.1369596298187901</v>
      </c>
      <c r="I454">
        <v>22.150233785684801</v>
      </c>
      <c r="J454">
        <v>5.1483731454634603</v>
      </c>
      <c r="K454">
        <v>1081.0090855728799</v>
      </c>
      <c r="L454">
        <v>934.16711009860103</v>
      </c>
      <c r="M454">
        <v>55.568670427195997</v>
      </c>
      <c r="N454">
        <v>0.59806143549708002</v>
      </c>
      <c r="O454">
        <v>21.804579874099002</v>
      </c>
      <c r="P454">
        <v>76.990150169546197</v>
      </c>
      <c r="Q454">
        <v>5.5023800558333003E-2</v>
      </c>
    </row>
    <row r="455" spans="1:17" x14ac:dyDescent="0.3">
      <c r="A455" t="s">
        <v>1028</v>
      </c>
      <c r="B455" t="s">
        <v>1029</v>
      </c>
      <c r="C455" t="s">
        <v>3165</v>
      </c>
      <c r="D455" t="s">
        <v>253</v>
      </c>
      <c r="E455">
        <v>13408.508</v>
      </c>
      <c r="F455">
        <v>4247.5</v>
      </c>
      <c r="G455">
        <v>20.104226936313601</v>
      </c>
      <c r="H455">
        <v>9.6743781188626592</v>
      </c>
      <c r="I455">
        <v>-11.643933020473</v>
      </c>
      <c r="J455">
        <v>-1.06226980209063</v>
      </c>
      <c r="K455">
        <v>4267.9564176418598</v>
      </c>
      <c r="L455">
        <v>4016.78691549725</v>
      </c>
      <c r="M455">
        <v>47.952211883111097</v>
      </c>
      <c r="N455">
        <v>0.98084048514864197</v>
      </c>
      <c r="O455">
        <v>17.716303708063499</v>
      </c>
      <c r="P455">
        <v>48.768869741865402</v>
      </c>
      <c r="Q455">
        <v>0.169437067589332</v>
      </c>
    </row>
    <row r="456" spans="1:17" x14ac:dyDescent="0.3">
      <c r="A456" t="s">
        <v>1030</v>
      </c>
      <c r="B456" t="s">
        <v>1031</v>
      </c>
      <c r="C456" t="s">
        <v>3158</v>
      </c>
      <c r="D456" t="s">
        <v>362</v>
      </c>
      <c r="E456">
        <v>13278.95257856</v>
      </c>
      <c r="F456">
        <v>382.4</v>
      </c>
      <c r="G456">
        <v>67.290455574327595</v>
      </c>
      <c r="H456">
        <v>7.4430537395520098</v>
      </c>
      <c r="I456">
        <v>65.938369167578003</v>
      </c>
      <c r="J456">
        <v>-2.8936252872733301</v>
      </c>
      <c r="K456">
        <v>384.00508488994001</v>
      </c>
      <c r="L456">
        <v>300.36512806797799</v>
      </c>
      <c r="M456">
        <v>44.417410256858503</v>
      </c>
      <c r="N456">
        <v>0.88254653645074299</v>
      </c>
      <c r="O456">
        <v>17.141736401673601</v>
      </c>
      <c r="P456">
        <v>138.99999999999901</v>
      </c>
      <c r="Q456">
        <v>0.18937107675610801</v>
      </c>
    </row>
    <row r="457" spans="1:17" x14ac:dyDescent="0.3">
      <c r="A457" t="s">
        <v>1032</v>
      </c>
      <c r="B457" t="s">
        <v>1033</v>
      </c>
      <c r="C457" t="s">
        <v>3156</v>
      </c>
      <c r="D457" t="s">
        <v>24</v>
      </c>
      <c r="E457">
        <v>13244.694987327999</v>
      </c>
      <c r="F457">
        <v>178.82</v>
      </c>
      <c r="G457">
        <v>4.3120281775731097</v>
      </c>
      <c r="H457">
        <v>21.7063471150122</v>
      </c>
      <c r="I457">
        <v>8.4474837586555402</v>
      </c>
      <c r="J457">
        <v>2.7129994429508701</v>
      </c>
      <c r="K457">
        <v>167.42772859571599</v>
      </c>
      <c r="L457">
        <v>158.07077510577901</v>
      </c>
      <c r="M457">
        <v>68.293096988311603</v>
      </c>
      <c r="N457">
        <v>1.3575254579967599</v>
      </c>
      <c r="O457">
        <v>1.9125377474555401</v>
      </c>
      <c r="P457">
        <v>42.599681020733598</v>
      </c>
      <c r="Q457">
        <v>-6.8505513217840003E-3</v>
      </c>
    </row>
    <row r="458" spans="1:17" x14ac:dyDescent="0.3">
      <c r="A458" t="s">
        <v>1034</v>
      </c>
      <c r="B458" t="s">
        <v>1035</v>
      </c>
      <c r="C458" t="s">
        <v>3156</v>
      </c>
      <c r="D458" t="s">
        <v>569</v>
      </c>
      <c r="E458">
        <v>13156.496259199999</v>
      </c>
      <c r="F458">
        <v>1662.4</v>
      </c>
      <c r="G458">
        <v>-8.9883480915127905</v>
      </c>
      <c r="H458">
        <v>1.9311533823687099</v>
      </c>
      <c r="I458">
        <v>-3.8995373515304399</v>
      </c>
      <c r="J458">
        <v>2.2113501958621899</v>
      </c>
      <c r="K458">
        <v>1726.3302341850899</v>
      </c>
      <c r="L458">
        <v>1682.96412494886</v>
      </c>
      <c r="M458">
        <v>38.359660007897901</v>
      </c>
      <c r="N458">
        <v>0.49872251090629299</v>
      </c>
      <c r="O458">
        <v>19.041746871992199</v>
      </c>
      <c r="P458">
        <v>27.192042846212701</v>
      </c>
      <c r="Q458">
        <v>-9.8714576869536996E-2</v>
      </c>
    </row>
    <row r="459" spans="1:17" x14ac:dyDescent="0.3">
      <c r="A459" t="s">
        <v>1036</v>
      </c>
      <c r="B459" t="s">
        <v>1037</v>
      </c>
      <c r="C459" t="s">
        <v>3165</v>
      </c>
      <c r="D459" t="s">
        <v>46</v>
      </c>
      <c r="E459">
        <v>13132.526072160001</v>
      </c>
      <c r="F459">
        <v>714.45</v>
      </c>
      <c r="G459">
        <v>1.35458225375896</v>
      </c>
      <c r="H459">
        <v>2.52781311637882</v>
      </c>
      <c r="I459">
        <v>25.868068917034201</v>
      </c>
      <c r="J459">
        <v>-4.3248949051759702</v>
      </c>
      <c r="K459">
        <v>738.24014837924506</v>
      </c>
      <c r="L459">
        <v>656.11282463642306</v>
      </c>
      <c r="M459">
        <v>41.903046838110697</v>
      </c>
      <c r="N459">
        <v>0.382839133955727</v>
      </c>
      <c r="O459">
        <v>15.7113863811323</v>
      </c>
      <c r="P459">
        <v>59.475446428571402</v>
      </c>
      <c r="Q459">
        <v>8.0203403660003003E-2</v>
      </c>
    </row>
    <row r="460" spans="1:17" x14ac:dyDescent="0.3">
      <c r="A460" t="s">
        <v>1038</v>
      </c>
      <c r="B460" t="s">
        <v>1039</v>
      </c>
      <c r="C460" t="s">
        <v>3162</v>
      </c>
      <c r="D460" t="s">
        <v>246</v>
      </c>
      <c r="E460">
        <v>13061.918082495</v>
      </c>
      <c r="F460">
        <v>1591.35</v>
      </c>
      <c r="G460">
        <v>11.4103828021954</v>
      </c>
      <c r="H460">
        <v>6.0297457330240798</v>
      </c>
      <c r="I460">
        <v>-11.3486007146363</v>
      </c>
      <c r="J460">
        <v>-2.0506072525064201</v>
      </c>
      <c r="K460">
        <v>1649.8611076258801</v>
      </c>
      <c r="L460">
        <v>1620.0415009803501</v>
      </c>
      <c r="M460">
        <v>36.997639186739598</v>
      </c>
      <c r="N460">
        <v>0.47422103186171</v>
      </c>
      <c r="O460">
        <v>39.626732019983002</v>
      </c>
      <c r="P460">
        <v>37.523225165276699</v>
      </c>
      <c r="Q460">
        <v>7.7744429803939002E-2</v>
      </c>
    </row>
    <row r="461" spans="1:17" x14ac:dyDescent="0.3">
      <c r="A461" t="s">
        <v>1040</v>
      </c>
      <c r="B461" t="s">
        <v>1041</v>
      </c>
      <c r="C461" t="s">
        <v>3165</v>
      </c>
      <c r="D461" t="s">
        <v>82</v>
      </c>
      <c r="E461">
        <v>13003.676399475</v>
      </c>
      <c r="F461">
        <v>2322.75</v>
      </c>
      <c r="G461">
        <v>-5.5438328935192196</v>
      </c>
      <c r="H461">
        <v>10.284483468223</v>
      </c>
      <c r="I461">
        <v>-25.212117313069701</v>
      </c>
      <c r="J461">
        <v>-1.9368673018701901</v>
      </c>
      <c r="K461">
        <v>2491.8861066955701</v>
      </c>
      <c r="L461">
        <v>2563.45926540854</v>
      </c>
      <c r="M461">
        <v>44.558345915160601</v>
      </c>
      <c r="N461">
        <v>1.68601858693222</v>
      </c>
      <c r="O461">
        <v>57.356581638144398</v>
      </c>
      <c r="P461">
        <v>32.652769845802403</v>
      </c>
      <c r="Q461">
        <v>0.116725775924476</v>
      </c>
    </row>
    <row r="462" spans="1:17" x14ac:dyDescent="0.3">
      <c r="A462" t="s">
        <v>1042</v>
      </c>
      <c r="B462" t="s">
        <v>1043</v>
      </c>
      <c r="C462" t="s">
        <v>3167</v>
      </c>
      <c r="D462" t="s">
        <v>119</v>
      </c>
      <c r="E462">
        <v>12917.731593</v>
      </c>
      <c r="F462">
        <v>934.7</v>
      </c>
      <c r="G462">
        <v>43.042444624282901</v>
      </c>
      <c r="H462">
        <v>25.197951479942802</v>
      </c>
      <c r="I462">
        <v>23.567112371337402</v>
      </c>
      <c r="J462">
        <v>-2.0795559682756899</v>
      </c>
      <c r="K462">
        <v>840.95862513557802</v>
      </c>
      <c r="L462">
        <v>711.33649704318896</v>
      </c>
      <c r="M462">
        <v>55.828042952901797</v>
      </c>
      <c r="N462">
        <v>0.76746358747032295</v>
      </c>
      <c r="O462">
        <v>4.8464748047501702</v>
      </c>
      <c r="P462">
        <v>113.865690424436</v>
      </c>
    </row>
    <row r="463" spans="1:17" hidden="1" x14ac:dyDescent="0.3">
      <c r="A463" t="s">
        <v>1044</v>
      </c>
      <c r="B463" t="s">
        <v>1045</v>
      </c>
      <c r="C463" t="s">
        <v>3171</v>
      </c>
      <c r="D463" t="s">
        <v>1046</v>
      </c>
      <c r="E463">
        <v>12906.893384999599</v>
      </c>
      <c r="F463">
        <v>100</v>
      </c>
      <c r="G463">
        <v>-24.1967752719417</v>
      </c>
      <c r="I463">
        <v>-8.2757538392556906</v>
      </c>
      <c r="M463">
        <v>50</v>
      </c>
      <c r="N463">
        <v>1</v>
      </c>
      <c r="O463">
        <v>0</v>
      </c>
      <c r="P463">
        <v>0</v>
      </c>
    </row>
    <row r="464" spans="1:17" x14ac:dyDescent="0.3">
      <c r="A464" t="s">
        <v>1047</v>
      </c>
      <c r="B464" t="s">
        <v>1048</v>
      </c>
      <c r="C464" t="s">
        <v>3159</v>
      </c>
      <c r="D464" t="s">
        <v>292</v>
      </c>
      <c r="E464">
        <v>12892.00215294</v>
      </c>
      <c r="F464">
        <v>552.15</v>
      </c>
      <c r="G464">
        <v>67.669752361009202</v>
      </c>
      <c r="H464">
        <v>15.1120435413431</v>
      </c>
      <c r="I464">
        <v>-33.721338500341297</v>
      </c>
      <c r="J464">
        <v>-2.3806803135631101</v>
      </c>
      <c r="K464">
        <v>613.06549596314596</v>
      </c>
      <c r="L464">
        <v>604.12422490891799</v>
      </c>
      <c r="M464">
        <v>35.076841935088702</v>
      </c>
      <c r="N464">
        <v>0.45420895632309499</v>
      </c>
      <c r="O464">
        <v>49.959250203748901</v>
      </c>
      <c r="P464">
        <v>100.672360530619</v>
      </c>
      <c r="Q464">
        <v>2.6030910001636001E-2</v>
      </c>
    </row>
    <row r="465" spans="1:17" x14ac:dyDescent="0.3">
      <c r="A465" t="s">
        <v>1049</v>
      </c>
      <c r="B465" t="s">
        <v>1050</v>
      </c>
      <c r="C465" t="s">
        <v>3157</v>
      </c>
      <c r="D465" t="s">
        <v>1051</v>
      </c>
      <c r="E465">
        <v>12879.25827291</v>
      </c>
      <c r="F465">
        <v>401.3</v>
      </c>
      <c r="G465">
        <v>37.389695434722199</v>
      </c>
      <c r="H465">
        <v>8.6700403763399798</v>
      </c>
      <c r="I465">
        <v>-0.746279026822672</v>
      </c>
      <c r="J465">
        <v>-2.03978639141281</v>
      </c>
      <c r="K465">
        <v>432.92113416510398</v>
      </c>
      <c r="L465">
        <v>411.83091470968799</v>
      </c>
      <c r="M465">
        <v>40.361999671312802</v>
      </c>
      <c r="N465">
        <v>0.56131469862624095</v>
      </c>
      <c r="O465">
        <v>53.949663593321603</v>
      </c>
      <c r="P465">
        <v>64.872637633525002</v>
      </c>
      <c r="Q465">
        <v>0.113477357557989</v>
      </c>
    </row>
    <row r="466" spans="1:17" x14ac:dyDescent="0.3">
      <c r="A466" t="s">
        <v>1052</v>
      </c>
      <c r="B466" t="s">
        <v>1053</v>
      </c>
      <c r="C466" t="s">
        <v>3165</v>
      </c>
      <c r="D466" t="s">
        <v>173</v>
      </c>
      <c r="E466">
        <v>12826.699998800001</v>
      </c>
      <c r="F466">
        <v>571.6</v>
      </c>
      <c r="G466">
        <v>6.3129570187140702</v>
      </c>
      <c r="H466">
        <v>-1.69418760163019</v>
      </c>
      <c r="I466">
        <v>-1.04881579113863</v>
      </c>
      <c r="J466">
        <v>1.9651160315534499</v>
      </c>
      <c r="K466">
        <v>618.637667891055</v>
      </c>
      <c r="L466">
        <v>572.75189994932202</v>
      </c>
      <c r="M466">
        <v>41.2798127461297</v>
      </c>
      <c r="N466">
        <v>0.92590535774631899</v>
      </c>
      <c r="O466">
        <v>29.303708887333801</v>
      </c>
      <c r="P466">
        <v>44.653928887764103</v>
      </c>
      <c r="Q466">
        <v>0.19541836459827999</v>
      </c>
    </row>
    <row r="467" spans="1:17" x14ac:dyDescent="0.3">
      <c r="A467" t="s">
        <v>1054</v>
      </c>
      <c r="B467" t="s">
        <v>1055</v>
      </c>
      <c r="C467" t="s">
        <v>3156</v>
      </c>
      <c r="D467" t="s">
        <v>54</v>
      </c>
      <c r="E467">
        <v>12727.839019973</v>
      </c>
      <c r="F467">
        <v>150.37</v>
      </c>
      <c r="G467">
        <v>-16.7469185384174</v>
      </c>
      <c r="H467">
        <v>-12.7208142101337</v>
      </c>
      <c r="I467">
        <v>-24.736864950366801</v>
      </c>
      <c r="J467">
        <v>-2.3723442415951101</v>
      </c>
      <c r="K467">
        <v>176.85092000270501</v>
      </c>
      <c r="L467">
        <v>182.90441921059701</v>
      </c>
      <c r="M467">
        <v>37.908356033024603</v>
      </c>
      <c r="N467">
        <v>1.21611511348294</v>
      </c>
      <c r="O467">
        <v>53.222052271064697</v>
      </c>
      <c r="P467">
        <v>11.8824404761904</v>
      </c>
      <c r="Q467">
        <v>-5.9450389645630999E-2</v>
      </c>
    </row>
    <row r="468" spans="1:17" x14ac:dyDescent="0.3">
      <c r="A468" t="s">
        <v>1056</v>
      </c>
      <c r="B468" t="s">
        <v>1057</v>
      </c>
      <c r="C468" t="s">
        <v>3174</v>
      </c>
      <c r="D468" t="s">
        <v>1058</v>
      </c>
      <c r="E468">
        <v>12699.912148248</v>
      </c>
      <c r="F468">
        <v>82.36</v>
      </c>
      <c r="G468">
        <v>-9.8078863830528906</v>
      </c>
      <c r="H468">
        <v>16.8066421784889</v>
      </c>
      <c r="I468">
        <v>-6.0921310104715598</v>
      </c>
      <c r="J468">
        <v>-3.2892051331774699</v>
      </c>
      <c r="K468">
        <v>83.742660648145602</v>
      </c>
      <c r="L468">
        <v>85.806267229520301</v>
      </c>
      <c r="M468">
        <v>48.961160642442202</v>
      </c>
      <c r="N468">
        <v>0.43079979130186602</v>
      </c>
      <c r="O468">
        <v>64.764448761534695</v>
      </c>
      <c r="P468">
        <v>15.999999999999901</v>
      </c>
      <c r="Q468">
        <v>7.4975468816439999E-3</v>
      </c>
    </row>
    <row r="469" spans="1:17" hidden="1" x14ac:dyDescent="0.3">
      <c r="A469" t="s">
        <v>1059</v>
      </c>
      <c r="B469" t="s">
        <v>1060</v>
      </c>
      <c r="C469" t="s">
        <v>3171</v>
      </c>
      <c r="D469" t="s">
        <v>125</v>
      </c>
      <c r="E469">
        <v>12622.1892896399</v>
      </c>
      <c r="F469">
        <v>415.4</v>
      </c>
      <c r="G469">
        <v>44.974472946343603</v>
      </c>
      <c r="H469">
        <v>24.606440485693799</v>
      </c>
      <c r="I469">
        <v>35.064480805326703</v>
      </c>
      <c r="J469">
        <v>4.0248129462986197</v>
      </c>
      <c r="K469">
        <v>405.45756037761203</v>
      </c>
      <c r="L469">
        <v>343.83520435266701</v>
      </c>
      <c r="M469">
        <v>50.925795530786203</v>
      </c>
      <c r="N469">
        <v>0.72657941619594102</v>
      </c>
      <c r="O469">
        <v>14.7207510832932</v>
      </c>
      <c r="P469">
        <v>103.129584352078</v>
      </c>
      <c r="Q469">
        <v>0.18511844716782699</v>
      </c>
    </row>
    <row r="470" spans="1:17" hidden="1" x14ac:dyDescent="0.3">
      <c r="A470" t="s">
        <v>1061</v>
      </c>
      <c r="B470" t="s">
        <v>1062</v>
      </c>
      <c r="C470" t="s">
        <v>3160</v>
      </c>
      <c r="D470" t="s">
        <v>51</v>
      </c>
      <c r="E470">
        <v>12531.709324560001</v>
      </c>
      <c r="F470">
        <v>796.2</v>
      </c>
      <c r="G470">
        <v>-24.203054706792599</v>
      </c>
      <c r="H470">
        <v>1.79131443527371</v>
      </c>
      <c r="I470">
        <v>-8.2820332741065492</v>
      </c>
      <c r="J470">
        <v>-5.8377088990127497</v>
      </c>
      <c r="K470">
        <v>869.63379419568605</v>
      </c>
      <c r="M470">
        <v>27.782362038841299</v>
      </c>
      <c r="N470">
        <v>0.38796088250446198</v>
      </c>
      <c r="O470">
        <v>47.689022858578198</v>
      </c>
      <c r="P470">
        <v>9.8206896551724192</v>
      </c>
    </row>
    <row r="471" spans="1:17" x14ac:dyDescent="0.3">
      <c r="A471" t="s">
        <v>1063</v>
      </c>
      <c r="B471" t="s">
        <v>1064</v>
      </c>
      <c r="C471" t="s">
        <v>3164</v>
      </c>
      <c r="D471" t="s">
        <v>75</v>
      </c>
      <c r="E471">
        <v>12527.252066475001</v>
      </c>
      <c r="F471">
        <v>350.75</v>
      </c>
      <c r="G471">
        <v>-22.5448407696957</v>
      </c>
      <c r="H471">
        <v>4.5294096733689502</v>
      </c>
      <c r="I471">
        <v>0.16449967751661099</v>
      </c>
      <c r="J471">
        <v>-0.29563499233509499</v>
      </c>
      <c r="K471">
        <v>350.22950722939299</v>
      </c>
      <c r="L471">
        <v>345.94054482025598</v>
      </c>
      <c r="M471">
        <v>48.887804772071803</v>
      </c>
      <c r="N471">
        <v>0.32232562174601298</v>
      </c>
      <c r="O471">
        <v>13.4711332858161</v>
      </c>
      <c r="P471">
        <v>20.408513559903799</v>
      </c>
      <c r="Q471">
        <v>-8.4937720870248007E-2</v>
      </c>
    </row>
    <row r="472" spans="1:17" x14ac:dyDescent="0.3">
      <c r="A472" t="s">
        <v>1065</v>
      </c>
      <c r="B472" t="s">
        <v>1066</v>
      </c>
      <c r="C472" t="s">
        <v>3158</v>
      </c>
      <c r="D472" t="s">
        <v>122</v>
      </c>
      <c r="E472">
        <v>12441.6749556</v>
      </c>
      <c r="F472">
        <v>1955.25</v>
      </c>
      <c r="G472">
        <v>3.1253269786110902</v>
      </c>
      <c r="H472">
        <v>7.5209519545407897</v>
      </c>
      <c r="I472">
        <v>5.3388195068612703</v>
      </c>
      <c r="J472">
        <v>2.55567149558884</v>
      </c>
      <c r="K472">
        <v>1997.4433875361401</v>
      </c>
      <c r="L472">
        <v>1910.48446608785</v>
      </c>
      <c r="M472">
        <v>55.318664470599401</v>
      </c>
      <c r="N472">
        <v>1.5540153784747299</v>
      </c>
      <c r="O472">
        <v>27.042577675488999</v>
      </c>
      <c r="P472">
        <v>35.767107592959</v>
      </c>
      <c r="Q472">
        <v>-4.6541120095938998E-2</v>
      </c>
    </row>
    <row r="473" spans="1:17" x14ac:dyDescent="0.3">
      <c r="A473" t="s">
        <v>1067</v>
      </c>
      <c r="B473" t="s">
        <v>1068</v>
      </c>
      <c r="C473" t="s">
        <v>3158</v>
      </c>
      <c r="D473" t="s">
        <v>201</v>
      </c>
      <c r="E473">
        <v>12388.787588839999</v>
      </c>
      <c r="F473">
        <v>381.4</v>
      </c>
      <c r="G473">
        <v>-5.9332093804689201</v>
      </c>
      <c r="H473">
        <v>-8.1056128303816699</v>
      </c>
      <c r="I473">
        <v>-19.670805529347401</v>
      </c>
      <c r="J473">
        <v>-3.42081355806677</v>
      </c>
      <c r="K473">
        <v>430.69701617789599</v>
      </c>
      <c r="L473">
        <v>435.48779118582098</v>
      </c>
      <c r="M473">
        <v>28.875994600916599</v>
      </c>
      <c r="N473">
        <v>0.20407288064988599</v>
      </c>
      <c r="O473">
        <v>43.418982695333</v>
      </c>
      <c r="P473">
        <v>48.8099882949668</v>
      </c>
    </row>
    <row r="474" spans="1:17" x14ac:dyDescent="0.3">
      <c r="A474" t="s">
        <v>1069</v>
      </c>
      <c r="B474" t="s">
        <v>1070</v>
      </c>
      <c r="C474" t="s">
        <v>3156</v>
      </c>
      <c r="D474" t="s">
        <v>213</v>
      </c>
      <c r="E474">
        <v>12344.573508400001</v>
      </c>
      <c r="F474">
        <v>2981.3</v>
      </c>
      <c r="G474">
        <v>125.587481776359</v>
      </c>
      <c r="H474">
        <v>24.0905885035701</v>
      </c>
      <c r="I474">
        <v>78.827296242330803</v>
      </c>
      <c r="J474">
        <v>-8.0868676791070406</v>
      </c>
      <c r="K474">
        <v>2621.9353311478799</v>
      </c>
      <c r="L474">
        <v>2043.63318070214</v>
      </c>
      <c r="M474">
        <v>55.807839412113303</v>
      </c>
      <c r="N474">
        <v>1.85813064396946</v>
      </c>
      <c r="O474">
        <v>25.287626203334099</v>
      </c>
      <c r="P474">
        <v>165.76038509538199</v>
      </c>
      <c r="Q474">
        <v>0.18021976295987899</v>
      </c>
    </row>
    <row r="475" spans="1:17" x14ac:dyDescent="0.3">
      <c r="A475" t="s">
        <v>1071</v>
      </c>
      <c r="B475" t="s">
        <v>1072</v>
      </c>
      <c r="C475" t="s">
        <v>3161</v>
      </c>
      <c r="D475" t="s">
        <v>108</v>
      </c>
      <c r="E475">
        <v>12329.372429773</v>
      </c>
      <c r="F475">
        <v>17.989999999999998</v>
      </c>
      <c r="G475">
        <v>5.6949214789607296</v>
      </c>
      <c r="H475">
        <v>8.6856370884496492</v>
      </c>
      <c r="I475">
        <v>-11.5553237317288</v>
      </c>
      <c r="J475">
        <v>1.94117887987502</v>
      </c>
      <c r="K475">
        <v>18.697239238327601</v>
      </c>
      <c r="L475">
        <v>17.512846221555598</v>
      </c>
      <c r="M475">
        <v>41.3388142910906</v>
      </c>
      <c r="N475">
        <v>0.909333801218425</v>
      </c>
      <c r="O475">
        <v>33.407448582545797</v>
      </c>
      <c r="P475">
        <v>46.857142857142797</v>
      </c>
      <c r="Q475">
        <v>0.12553927888136099</v>
      </c>
    </row>
    <row r="476" spans="1:17" x14ac:dyDescent="0.3">
      <c r="A476" t="s">
        <v>1073</v>
      </c>
      <c r="B476" t="s">
        <v>1074</v>
      </c>
      <c r="C476" t="s">
        <v>3165</v>
      </c>
      <c r="D476" t="s">
        <v>114</v>
      </c>
      <c r="E476">
        <v>12107.400057299999</v>
      </c>
      <c r="F476">
        <v>397.3</v>
      </c>
      <c r="G476">
        <v>3.9231860308637501</v>
      </c>
      <c r="H476">
        <v>25.9987839250546</v>
      </c>
      <c r="I476">
        <v>5.2061084857942896</v>
      </c>
      <c r="J476">
        <v>-1.95219282555839</v>
      </c>
      <c r="K476">
        <v>387.90123251726999</v>
      </c>
      <c r="L476">
        <v>355.976735981285</v>
      </c>
      <c r="M476">
        <v>39.573071107909897</v>
      </c>
      <c r="N476">
        <v>0.60302069460974905</v>
      </c>
      <c r="O476">
        <v>13.5162345834382</v>
      </c>
      <c r="P476">
        <v>45.504486357809903</v>
      </c>
      <c r="Q476">
        <v>0.158046559471933</v>
      </c>
    </row>
    <row r="477" spans="1:17" hidden="1" x14ac:dyDescent="0.3">
      <c r="A477" t="s">
        <v>1075</v>
      </c>
      <c r="B477" t="s">
        <v>1076</v>
      </c>
      <c r="C477" t="s">
        <v>3171</v>
      </c>
      <c r="D477" t="s">
        <v>96</v>
      </c>
      <c r="E477">
        <v>12087.996373600001</v>
      </c>
      <c r="F477">
        <v>10577</v>
      </c>
      <c r="G477">
        <v>10.978183406803</v>
      </c>
      <c r="H477">
        <v>-0.29953856488053399</v>
      </c>
      <c r="I477">
        <v>28.934634558118599</v>
      </c>
      <c r="J477">
        <v>-1.9430025125030801</v>
      </c>
      <c r="K477">
        <v>10724.7575662937</v>
      </c>
      <c r="L477">
        <v>9192.13841710632</v>
      </c>
      <c r="M477">
        <v>47.821385579298799</v>
      </c>
      <c r="N477">
        <v>0.32522055869255001</v>
      </c>
      <c r="O477">
        <v>20.903847972014699</v>
      </c>
      <c r="P477">
        <v>57.112936527977801</v>
      </c>
      <c r="Q477">
        <v>0.131152259338772</v>
      </c>
    </row>
    <row r="478" spans="1:17" x14ac:dyDescent="0.3">
      <c r="A478" t="s">
        <v>1077</v>
      </c>
      <c r="B478" t="s">
        <v>1078</v>
      </c>
      <c r="C478" t="s">
        <v>3162</v>
      </c>
      <c r="D478" t="s">
        <v>206</v>
      </c>
      <c r="E478">
        <v>12000.502865555</v>
      </c>
      <c r="F478">
        <v>510.05</v>
      </c>
      <c r="G478">
        <v>24.5709073881136</v>
      </c>
      <c r="H478">
        <v>-2.5602450101231402</v>
      </c>
      <c r="I478">
        <v>17.6780676201837</v>
      </c>
      <c r="J478">
        <v>1.0279825927388799</v>
      </c>
      <c r="K478">
        <v>534.31941453567197</v>
      </c>
      <c r="L478">
        <v>478.50797225116401</v>
      </c>
      <c r="M478">
        <v>44.029347695448998</v>
      </c>
      <c r="N478">
        <v>0.24555104274164799</v>
      </c>
      <c r="O478">
        <v>27.8306048426624</v>
      </c>
      <c r="P478">
        <v>52.253731343283498</v>
      </c>
      <c r="Q478">
        <v>0.12896998024634199</v>
      </c>
    </row>
    <row r="479" spans="1:17" x14ac:dyDescent="0.3">
      <c r="A479" t="s">
        <v>1079</v>
      </c>
      <c r="B479" t="s">
        <v>1080</v>
      </c>
      <c r="C479" t="s">
        <v>3158</v>
      </c>
      <c r="D479" t="s">
        <v>983</v>
      </c>
      <c r="E479">
        <v>11968.773959624999</v>
      </c>
      <c r="F479">
        <v>593.25</v>
      </c>
      <c r="G479">
        <v>13.752300416931501</v>
      </c>
      <c r="H479">
        <v>-1.30392365996438</v>
      </c>
      <c r="I479">
        <v>47.453344467608702</v>
      </c>
      <c r="J479">
        <v>-3.9905426385365002</v>
      </c>
      <c r="K479">
        <v>602.85416270422297</v>
      </c>
      <c r="L479">
        <v>501.83296471970903</v>
      </c>
      <c r="M479">
        <v>31.650222760315199</v>
      </c>
      <c r="N479">
        <v>0.41191526424276298</v>
      </c>
      <c r="O479">
        <v>16.611883691529702</v>
      </c>
      <c r="P479">
        <v>72.707423580785999</v>
      </c>
      <c r="Q479">
        <v>6.2264817628303E-2</v>
      </c>
    </row>
    <row r="480" spans="1:17" x14ac:dyDescent="0.3">
      <c r="A480" t="s">
        <v>1081</v>
      </c>
      <c r="B480" t="s">
        <v>1082</v>
      </c>
      <c r="C480" t="s">
        <v>3162</v>
      </c>
      <c r="D480" t="s">
        <v>253</v>
      </c>
      <c r="E480">
        <v>11921.708326335</v>
      </c>
      <c r="F480">
        <v>4997.45</v>
      </c>
      <c r="G480">
        <v>-21.7942098033134</v>
      </c>
      <c r="H480">
        <v>-12.8897435188297</v>
      </c>
      <c r="I480">
        <v>7.7416576523287501</v>
      </c>
      <c r="J480">
        <v>-1.7252266989819001</v>
      </c>
      <c r="K480">
        <v>5637.1231606785996</v>
      </c>
      <c r="L480">
        <v>5223.1848894837403</v>
      </c>
      <c r="M480">
        <v>28.8191910020421</v>
      </c>
      <c r="N480">
        <v>0.50217618074359005</v>
      </c>
      <c r="O480">
        <v>42.497673813644901</v>
      </c>
      <c r="P480">
        <v>32.136010893562997</v>
      </c>
      <c r="Q480">
        <v>9.1296266319406003E-2</v>
      </c>
    </row>
    <row r="481" spans="1:17" x14ac:dyDescent="0.3">
      <c r="A481" t="s">
        <v>1083</v>
      </c>
      <c r="B481" t="s">
        <v>1084</v>
      </c>
      <c r="C481" t="s">
        <v>3165</v>
      </c>
      <c r="D481" t="s">
        <v>75</v>
      </c>
      <c r="E481">
        <v>11871.76698074</v>
      </c>
      <c r="F481">
        <v>574.9</v>
      </c>
      <c r="G481">
        <v>-43.914691764051803</v>
      </c>
      <c r="H481">
        <v>4.5639875678243298</v>
      </c>
      <c r="I481">
        <v>-14.3301700497304</v>
      </c>
      <c r="J481">
        <v>-0.70236718057289105</v>
      </c>
      <c r="K481">
        <v>595.58963295500905</v>
      </c>
      <c r="L481">
        <v>625.41911420233498</v>
      </c>
      <c r="M481">
        <v>40.304090174300804</v>
      </c>
      <c r="N481">
        <v>0.348931630043331</v>
      </c>
      <c r="O481">
        <v>43.329274656461898</v>
      </c>
      <c r="P481">
        <v>14.0109072880515</v>
      </c>
      <c r="Q481">
        <v>5.2949331654993999E-2</v>
      </c>
    </row>
    <row r="482" spans="1:17" hidden="1" x14ac:dyDescent="0.3">
      <c r="A482" t="s">
        <v>1085</v>
      </c>
      <c r="B482" t="s">
        <v>1086</v>
      </c>
      <c r="C482" t="s">
        <v>3171</v>
      </c>
      <c r="D482" t="s">
        <v>284</v>
      </c>
      <c r="E482">
        <v>11796.87076036</v>
      </c>
      <c r="F482">
        <v>861.4</v>
      </c>
      <c r="G482">
        <v>-16.0146716612667</v>
      </c>
      <c r="H482">
        <v>1.49434473830402</v>
      </c>
      <c r="I482">
        <v>13.1336894306526</v>
      </c>
      <c r="J482">
        <v>-1.2003499548146099</v>
      </c>
      <c r="K482">
        <v>881.77877984556096</v>
      </c>
      <c r="L482">
        <v>837.683414819841</v>
      </c>
      <c r="M482">
        <v>43.826099395955701</v>
      </c>
      <c r="N482">
        <v>0.68883599598641199</v>
      </c>
      <c r="O482">
        <v>18.992338054330101</v>
      </c>
      <c r="P482">
        <v>33.106698601560602</v>
      </c>
      <c r="Q482">
        <v>-8.9017411979701005E-2</v>
      </c>
    </row>
    <row r="483" spans="1:17" x14ac:dyDescent="0.3">
      <c r="A483" t="s">
        <v>1087</v>
      </c>
      <c r="B483" t="s">
        <v>1088</v>
      </c>
      <c r="C483" t="s">
        <v>3174</v>
      </c>
      <c r="D483" t="s">
        <v>626</v>
      </c>
      <c r="E483">
        <v>11776.928608619901</v>
      </c>
      <c r="F483">
        <v>122.61</v>
      </c>
      <c r="G483">
        <v>-76.984607385919404</v>
      </c>
      <c r="H483">
        <v>2.1152751545428599</v>
      </c>
      <c r="I483">
        <v>-17.048075267827102</v>
      </c>
      <c r="J483">
        <v>2.19532310962901</v>
      </c>
      <c r="K483">
        <v>129.17647093404099</v>
      </c>
      <c r="L483">
        <v>154.43856863149901</v>
      </c>
      <c r="M483">
        <v>46.7167344436211</v>
      </c>
      <c r="N483">
        <v>0.47625595129985498</v>
      </c>
      <c r="O483">
        <v>144.43356985563901</v>
      </c>
      <c r="P483">
        <v>4.8127885108565502</v>
      </c>
      <c r="Q483">
        <v>-0.110651181094034</v>
      </c>
    </row>
    <row r="484" spans="1:17" x14ac:dyDescent="0.3">
      <c r="A484" t="s">
        <v>1089</v>
      </c>
      <c r="B484" t="s">
        <v>1090</v>
      </c>
      <c r="C484" t="s">
        <v>3166</v>
      </c>
      <c r="D484" t="s">
        <v>69</v>
      </c>
      <c r="E484">
        <v>11770.5</v>
      </c>
      <c r="F484">
        <v>78.47</v>
      </c>
      <c r="G484">
        <v>24.5615185669207</v>
      </c>
      <c r="H484">
        <v>3.1372706048391201</v>
      </c>
      <c r="I484">
        <v>2.5575794940776402</v>
      </c>
      <c r="J484">
        <v>1.93352796974229</v>
      </c>
      <c r="K484">
        <v>84.620176862527799</v>
      </c>
      <c r="L484">
        <v>80.683948062174593</v>
      </c>
      <c r="M484">
        <v>46.822317531776001</v>
      </c>
      <c r="N484">
        <v>0.39622150996636601</v>
      </c>
      <c r="O484">
        <v>67.962278577800404</v>
      </c>
      <c r="P484">
        <v>57.254509018036003</v>
      </c>
      <c r="Q484">
        <v>6.6799089756605007E-2</v>
      </c>
    </row>
    <row r="485" spans="1:17" x14ac:dyDescent="0.3">
      <c r="A485" t="s">
        <v>1091</v>
      </c>
      <c r="B485" t="s">
        <v>1092</v>
      </c>
      <c r="C485" t="s">
        <v>3168</v>
      </c>
      <c r="D485" t="s">
        <v>523</v>
      </c>
      <c r="E485">
        <v>11726.021018199999</v>
      </c>
      <c r="F485">
        <v>754.45</v>
      </c>
      <c r="G485">
        <v>-31.580767415324999</v>
      </c>
      <c r="H485">
        <v>-9.1577857830833196</v>
      </c>
      <c r="I485">
        <v>-21.2271787844501</v>
      </c>
      <c r="J485">
        <v>0.94713824105575894</v>
      </c>
      <c r="K485">
        <v>825.340973920956</v>
      </c>
      <c r="L485">
        <v>830.30390402085504</v>
      </c>
      <c r="M485">
        <v>32.925926642044502</v>
      </c>
      <c r="N485">
        <v>0.49406675859591898</v>
      </c>
      <c r="O485">
        <v>26.8473722579362</v>
      </c>
      <c r="P485">
        <v>6.4179420269412502</v>
      </c>
      <c r="Q485">
        <v>1.2111216648032001E-2</v>
      </c>
    </row>
    <row r="486" spans="1:17" x14ac:dyDescent="0.3">
      <c r="A486" t="s">
        <v>1093</v>
      </c>
      <c r="B486" t="s">
        <v>1094</v>
      </c>
      <c r="C486" t="s">
        <v>3162</v>
      </c>
      <c r="D486" t="s">
        <v>408</v>
      </c>
      <c r="E486">
        <v>11591.176113060001</v>
      </c>
      <c r="F486">
        <v>2865.55</v>
      </c>
      <c r="G486">
        <v>10.7669587144938</v>
      </c>
      <c r="H486">
        <v>1.6051489155984</v>
      </c>
      <c r="I486">
        <v>12.6156756964668</v>
      </c>
      <c r="J486">
        <v>1.9378828579674701</v>
      </c>
      <c r="K486">
        <v>2866.0330035675502</v>
      </c>
      <c r="L486">
        <v>2669.7201673852601</v>
      </c>
      <c r="M486">
        <v>56.2666776010958</v>
      </c>
      <c r="N486">
        <v>0.35435217748182202</v>
      </c>
      <c r="O486">
        <v>13.8699377082933</v>
      </c>
      <c r="P486">
        <v>39.036875303250802</v>
      </c>
      <c r="Q486">
        <v>9.1653951043747003E-2</v>
      </c>
    </row>
    <row r="487" spans="1:17" x14ac:dyDescent="0.3">
      <c r="A487" t="s">
        <v>1095</v>
      </c>
      <c r="B487" t="s">
        <v>1096</v>
      </c>
      <c r="C487" t="s">
        <v>3155</v>
      </c>
      <c r="D487" t="s">
        <v>21</v>
      </c>
      <c r="E487">
        <v>11534.646596119999</v>
      </c>
      <c r="F487">
        <v>770.2</v>
      </c>
      <c r="G487">
        <v>-31.929629419890201</v>
      </c>
      <c r="H487">
        <v>3.58421185175103</v>
      </c>
      <c r="I487">
        <v>-14.583156065397599</v>
      </c>
      <c r="J487">
        <v>3.29551239416713</v>
      </c>
      <c r="K487">
        <v>788.97551458723694</v>
      </c>
      <c r="L487">
        <v>816.95288759226798</v>
      </c>
      <c r="M487">
        <v>45.542056794127603</v>
      </c>
      <c r="N487">
        <v>0.74845708483372897</v>
      </c>
      <c r="O487">
        <v>24.772786289275501</v>
      </c>
      <c r="P487">
        <v>3.9406207827260502</v>
      </c>
      <c r="Q487">
        <v>-0.12828314108894301</v>
      </c>
    </row>
    <row r="488" spans="1:17" x14ac:dyDescent="0.3">
      <c r="A488" t="s">
        <v>1097</v>
      </c>
      <c r="B488" t="s">
        <v>1098</v>
      </c>
      <c r="C488" t="s">
        <v>3156</v>
      </c>
      <c r="D488" t="s">
        <v>387</v>
      </c>
      <c r="E488">
        <v>11517.157343055</v>
      </c>
      <c r="F488">
        <v>372.45</v>
      </c>
      <c r="G488">
        <v>219.07511412897901</v>
      </c>
      <c r="H488">
        <v>16.489590297342598</v>
      </c>
      <c r="I488">
        <v>158.14055517361899</v>
      </c>
      <c r="J488">
        <v>2.0082809570273601</v>
      </c>
      <c r="K488">
        <v>353.16687287967301</v>
      </c>
      <c r="L488">
        <v>245.01094405010801</v>
      </c>
      <c r="M488">
        <v>41.3656389878563</v>
      </c>
      <c r="N488">
        <v>0.51676995434245698</v>
      </c>
      <c r="O488">
        <v>20.539669754329399</v>
      </c>
      <c r="P488">
        <v>246.949231485794</v>
      </c>
      <c r="Q488">
        <v>0.13948370655533501</v>
      </c>
    </row>
    <row r="489" spans="1:17" hidden="1" x14ac:dyDescent="0.3">
      <c r="A489" t="s">
        <v>1099</v>
      </c>
      <c r="B489" t="s">
        <v>1100</v>
      </c>
      <c r="C489" t="s">
        <v>3171</v>
      </c>
      <c r="D489" t="s">
        <v>88</v>
      </c>
      <c r="E489">
        <v>11516.9498752</v>
      </c>
      <c r="F489">
        <v>91.14</v>
      </c>
      <c r="G489">
        <v>-32.910717579634003</v>
      </c>
      <c r="H489">
        <v>8.2937475252980395</v>
      </c>
      <c r="I489">
        <v>-14.529611070278101</v>
      </c>
      <c r="J489">
        <v>1.7645897923948399</v>
      </c>
      <c r="K489">
        <v>90.447576698183894</v>
      </c>
      <c r="L489">
        <v>95.039429074021896</v>
      </c>
      <c r="M489">
        <v>13.715137464591701</v>
      </c>
      <c r="N489">
        <v>0.66707445271005095</v>
      </c>
      <c r="O489">
        <v>14.1101601931095</v>
      </c>
      <c r="P489">
        <v>4.6023183748421896</v>
      </c>
    </row>
    <row r="490" spans="1:17" x14ac:dyDescent="0.3">
      <c r="A490" t="s">
        <v>1101</v>
      </c>
      <c r="B490" t="s">
        <v>1102</v>
      </c>
      <c r="C490" t="s">
        <v>3160</v>
      </c>
      <c r="D490" t="s">
        <v>231</v>
      </c>
      <c r="E490">
        <v>11488.855123589999</v>
      </c>
      <c r="F490">
        <v>1119.45</v>
      </c>
      <c r="G490">
        <v>67.670565545608895</v>
      </c>
      <c r="H490">
        <v>8.2948764900168808</v>
      </c>
      <c r="I490">
        <v>56.932333527922502</v>
      </c>
      <c r="J490">
        <v>3.7813105791616599</v>
      </c>
      <c r="K490">
        <v>948.40512297288797</v>
      </c>
      <c r="L490">
        <v>806.44120034210005</v>
      </c>
      <c r="M490">
        <v>79.811190256141103</v>
      </c>
      <c r="N490">
        <v>1.02186032951387</v>
      </c>
      <c r="O490">
        <v>1.71512796462549</v>
      </c>
      <c r="P490">
        <v>96.878297572986199</v>
      </c>
      <c r="Q490">
        <v>7.1032312160905997E-2</v>
      </c>
    </row>
    <row r="491" spans="1:17" x14ac:dyDescent="0.3">
      <c r="A491" t="s">
        <v>1103</v>
      </c>
      <c r="B491" t="s">
        <v>1104</v>
      </c>
      <c r="C491" t="s">
        <v>3163</v>
      </c>
      <c r="D491" t="s">
        <v>131</v>
      </c>
      <c r="E491">
        <v>11438.46</v>
      </c>
      <c r="F491">
        <v>359.7</v>
      </c>
      <c r="G491">
        <v>-24.570684702768499</v>
      </c>
      <c r="H491">
        <v>21.566955460914699</v>
      </c>
      <c r="I491">
        <v>-18.507847675042999</v>
      </c>
      <c r="J491">
        <v>-0.92023111389773105</v>
      </c>
      <c r="K491">
        <v>360.59753956894099</v>
      </c>
      <c r="L491">
        <v>367.449157766327</v>
      </c>
      <c r="M491">
        <v>48.361689321817202</v>
      </c>
      <c r="N491">
        <v>1.02870039595039</v>
      </c>
      <c r="O491">
        <v>40.672782874617702</v>
      </c>
      <c r="P491">
        <v>16.483160621761598</v>
      </c>
      <c r="Q491">
        <v>0.15170030849003599</v>
      </c>
    </row>
    <row r="492" spans="1:17" x14ac:dyDescent="0.3">
      <c r="A492" t="s">
        <v>1105</v>
      </c>
      <c r="B492" t="s">
        <v>1106</v>
      </c>
      <c r="C492" t="s">
        <v>3156</v>
      </c>
      <c r="D492" t="s">
        <v>24</v>
      </c>
      <c r="E492">
        <v>11392.833762197901</v>
      </c>
      <c r="F492">
        <v>103.46</v>
      </c>
      <c r="G492">
        <v>-29.061143088033699</v>
      </c>
      <c r="H492">
        <v>12.023554872432101</v>
      </c>
      <c r="I492">
        <v>-30.1632585580174</v>
      </c>
      <c r="J492">
        <v>5.2736615448352202</v>
      </c>
      <c r="K492">
        <v>102.551838786734</v>
      </c>
      <c r="L492">
        <v>110.334272423732</v>
      </c>
      <c r="M492">
        <v>61.278103695010799</v>
      </c>
      <c r="N492">
        <v>1.56238245744758</v>
      </c>
      <c r="O492">
        <v>47.399961337714998</v>
      </c>
      <c r="P492">
        <v>17.4214050618545</v>
      </c>
      <c r="Q492">
        <v>9.3202430401563993E-2</v>
      </c>
    </row>
    <row r="493" spans="1:17" x14ac:dyDescent="0.3">
      <c r="A493" t="s">
        <v>1107</v>
      </c>
      <c r="B493" t="s">
        <v>1108</v>
      </c>
      <c r="C493" t="s">
        <v>3156</v>
      </c>
      <c r="D493" t="s">
        <v>569</v>
      </c>
      <c r="E493">
        <v>11312.774460000001</v>
      </c>
      <c r="F493">
        <v>849.6</v>
      </c>
      <c r="G493">
        <v>-12.6128509220599</v>
      </c>
      <c r="H493">
        <v>7.0412591377731504</v>
      </c>
      <c r="I493">
        <v>6.1870282422532297</v>
      </c>
      <c r="J493">
        <v>-1.51706657837043</v>
      </c>
      <c r="K493">
        <v>862.24704558414498</v>
      </c>
      <c r="L493">
        <v>822.90035845697605</v>
      </c>
      <c r="M493">
        <v>42.344957585093098</v>
      </c>
      <c r="N493">
        <v>0.72925691178001995</v>
      </c>
      <c r="O493">
        <v>12.023305084745701</v>
      </c>
      <c r="P493">
        <v>24.9411764705882</v>
      </c>
      <c r="Q493">
        <v>2.2271201946479999E-2</v>
      </c>
    </row>
    <row r="494" spans="1:17" x14ac:dyDescent="0.3">
      <c r="A494" t="s">
        <v>1109</v>
      </c>
      <c r="B494" t="s">
        <v>1110</v>
      </c>
      <c r="C494" t="s">
        <v>3174</v>
      </c>
      <c r="D494" t="s">
        <v>1058</v>
      </c>
      <c r="E494">
        <v>11307.982451399999</v>
      </c>
      <c r="F494">
        <v>884.6</v>
      </c>
      <c r="G494">
        <v>123.001771605241</v>
      </c>
      <c r="H494">
        <v>32.722666268865297</v>
      </c>
      <c r="I494">
        <v>98.987601362243794</v>
      </c>
      <c r="J494">
        <v>3.4200998021514901</v>
      </c>
      <c r="K494">
        <v>777.59809957687003</v>
      </c>
      <c r="L494">
        <v>594.42422035694403</v>
      </c>
      <c r="M494">
        <v>56.880808616376697</v>
      </c>
      <c r="N494">
        <v>0.75317594377988795</v>
      </c>
      <c r="O494">
        <v>7.3931720551661604</v>
      </c>
      <c r="P494">
        <v>163.31299300491099</v>
      </c>
      <c r="Q494">
        <v>0.19799138626982701</v>
      </c>
    </row>
    <row r="495" spans="1:17" hidden="1" x14ac:dyDescent="0.3">
      <c r="A495" t="s">
        <v>1111</v>
      </c>
      <c r="B495" t="s">
        <v>1112</v>
      </c>
      <c r="C495" t="s">
        <v>3171</v>
      </c>
      <c r="D495" t="s">
        <v>51</v>
      </c>
      <c r="E495">
        <v>11300.550449849999</v>
      </c>
      <c r="F495">
        <v>4906.75</v>
      </c>
      <c r="G495">
        <v>-24.1304960836069</v>
      </c>
      <c r="H495">
        <v>4.8371777044575799</v>
      </c>
      <c r="I495">
        <v>-8.2094746509208196</v>
      </c>
      <c r="J495">
        <v>1.4604944540531</v>
      </c>
      <c r="M495">
        <v>55.8764380110795</v>
      </c>
      <c r="O495">
        <v>9.5429765119478205</v>
      </c>
      <c r="P495">
        <v>16.506986738849101</v>
      </c>
    </row>
    <row r="496" spans="1:17" hidden="1" x14ac:dyDescent="0.3">
      <c r="A496" t="s">
        <v>1113</v>
      </c>
      <c r="B496" t="s">
        <v>1114</v>
      </c>
      <c r="C496" t="s">
        <v>3171</v>
      </c>
      <c r="D496" t="s">
        <v>387</v>
      </c>
      <c r="E496">
        <v>11273.56589908</v>
      </c>
      <c r="F496">
        <v>9979.85</v>
      </c>
      <c r="G496">
        <v>-3.1555381585397102</v>
      </c>
      <c r="H496">
        <v>15.5709024502549</v>
      </c>
      <c r="I496">
        <v>11.2069191169074</v>
      </c>
      <c r="J496">
        <v>-1.52391128047937</v>
      </c>
      <c r="K496">
        <v>9640.3562116117992</v>
      </c>
      <c r="L496">
        <v>8810.4319952209098</v>
      </c>
      <c r="M496">
        <v>55.351527320379603</v>
      </c>
      <c r="N496">
        <v>0.21000151022018301</v>
      </c>
      <c r="O496">
        <v>15.2211706588776</v>
      </c>
      <c r="P496">
        <v>36.729003973147002</v>
      </c>
      <c r="Q496">
        <v>0.17907747496773299</v>
      </c>
    </row>
    <row r="497" spans="1:17" x14ac:dyDescent="0.3">
      <c r="A497" t="s">
        <v>1115</v>
      </c>
      <c r="B497" t="s">
        <v>1116</v>
      </c>
      <c r="C497" t="s">
        <v>3170</v>
      </c>
      <c r="D497" t="s">
        <v>477</v>
      </c>
      <c r="E497">
        <v>11254.21897767</v>
      </c>
      <c r="F497">
        <v>712.05</v>
      </c>
      <c r="G497">
        <v>45.703009982174102</v>
      </c>
      <c r="H497">
        <v>6.4731954864493604</v>
      </c>
      <c r="I497">
        <v>30.2419000854598</v>
      </c>
      <c r="J497">
        <v>3.8361041831827301</v>
      </c>
      <c r="K497">
        <v>713.58131490575397</v>
      </c>
      <c r="L497">
        <v>610.89391886022395</v>
      </c>
      <c r="M497">
        <v>45.343781847977702</v>
      </c>
      <c r="N497">
        <v>0.240906353608518</v>
      </c>
      <c r="O497">
        <v>17.5479250052664</v>
      </c>
      <c r="P497">
        <v>73.946500549651802</v>
      </c>
      <c r="Q497">
        <v>1.117879048073E-3</v>
      </c>
    </row>
    <row r="498" spans="1:17" x14ac:dyDescent="0.3">
      <c r="A498" t="s">
        <v>1117</v>
      </c>
      <c r="B498" t="s">
        <v>1118</v>
      </c>
      <c r="C498" t="s">
        <v>3155</v>
      </c>
      <c r="D498" t="s">
        <v>260</v>
      </c>
      <c r="E498">
        <v>11198.680841235</v>
      </c>
      <c r="F498">
        <v>2058.4499999999998</v>
      </c>
      <c r="G498">
        <v>-25.4867265990571</v>
      </c>
      <c r="H498">
        <v>4.3302582814150696</v>
      </c>
      <c r="I498">
        <v>1.3620624057509501</v>
      </c>
      <c r="J498">
        <v>5.28305992876244</v>
      </c>
      <c r="K498">
        <v>2065.8143614588498</v>
      </c>
      <c r="L498">
        <v>2036.1222684915001</v>
      </c>
      <c r="M498">
        <v>60.590568149911597</v>
      </c>
      <c r="N498">
        <v>0.72706956261793398</v>
      </c>
      <c r="O498">
        <v>33.491219121183398</v>
      </c>
      <c r="P498">
        <v>28.6531249999999</v>
      </c>
      <c r="Q498">
        <v>2.9305164962276999E-2</v>
      </c>
    </row>
    <row r="499" spans="1:17" x14ac:dyDescent="0.3">
      <c r="A499" t="s">
        <v>1119</v>
      </c>
      <c r="B499" t="s">
        <v>1120</v>
      </c>
      <c r="C499" t="s">
        <v>3164</v>
      </c>
      <c r="D499" t="s">
        <v>75</v>
      </c>
      <c r="E499">
        <v>11191.937414115</v>
      </c>
      <c r="F499">
        <v>361.15</v>
      </c>
      <c r="G499">
        <v>44.289345558475702</v>
      </c>
      <c r="H499">
        <v>2.9470725131527402</v>
      </c>
      <c r="I499">
        <v>62.885383601502497</v>
      </c>
      <c r="J499">
        <v>-0.52350321443669301</v>
      </c>
      <c r="K499">
        <v>357.77588862542899</v>
      </c>
      <c r="L499">
        <v>304.907499214224</v>
      </c>
      <c r="M499">
        <v>51.170407040283798</v>
      </c>
      <c r="N499">
        <v>0.67178741876292103</v>
      </c>
      <c r="O499">
        <v>6.6039041949328601</v>
      </c>
      <c r="P499">
        <v>109.30165169516</v>
      </c>
      <c r="Q499">
        <v>6.2517326843386997E-2</v>
      </c>
    </row>
    <row r="500" spans="1:17" x14ac:dyDescent="0.3">
      <c r="A500" t="s">
        <v>1121</v>
      </c>
      <c r="B500" t="s">
        <v>1122</v>
      </c>
      <c r="C500" t="s">
        <v>3158</v>
      </c>
      <c r="D500" t="s">
        <v>122</v>
      </c>
      <c r="E500">
        <v>11116.743426139999</v>
      </c>
      <c r="F500">
        <v>1810.6</v>
      </c>
      <c r="G500">
        <v>28.133697553230601</v>
      </c>
      <c r="H500">
        <v>3.9870669745165501</v>
      </c>
      <c r="I500">
        <v>36.670809824035302</v>
      </c>
      <c r="J500">
        <v>-3.4536086744748999</v>
      </c>
      <c r="K500">
        <v>1770.86254529178</v>
      </c>
      <c r="L500">
        <v>1470.73038037172</v>
      </c>
      <c r="M500">
        <v>49.269604068253699</v>
      </c>
      <c r="N500">
        <v>0.368751239056958</v>
      </c>
      <c r="O500">
        <v>21.5066828675577</v>
      </c>
      <c r="P500">
        <v>87.763144249714799</v>
      </c>
      <c r="Q500">
        <v>0.17640882050474399</v>
      </c>
    </row>
    <row r="501" spans="1:17" x14ac:dyDescent="0.3">
      <c r="A501" t="s">
        <v>1123</v>
      </c>
      <c r="B501" t="s">
        <v>1124</v>
      </c>
      <c r="C501" t="s">
        <v>3170</v>
      </c>
      <c r="D501" t="s">
        <v>477</v>
      </c>
      <c r="E501">
        <v>11049.333913410001</v>
      </c>
      <c r="F501">
        <v>833.55</v>
      </c>
      <c r="G501">
        <v>-29.850425526610699</v>
      </c>
      <c r="H501">
        <v>-3.02043323419863</v>
      </c>
      <c r="I501">
        <v>-7.6722899565690597</v>
      </c>
      <c r="J501">
        <v>1.5152005941181499</v>
      </c>
      <c r="K501">
        <v>888.64202417929198</v>
      </c>
      <c r="L501">
        <v>889.30807941158901</v>
      </c>
      <c r="M501">
        <v>39.625100239463301</v>
      </c>
      <c r="N501">
        <v>0.252236381830023</v>
      </c>
      <c r="O501">
        <v>28.4865934856937</v>
      </c>
      <c r="P501">
        <v>9.4544022060271793</v>
      </c>
      <c r="Q501">
        <v>-2.9122489667446998E-2</v>
      </c>
    </row>
    <row r="502" spans="1:17" x14ac:dyDescent="0.3">
      <c r="A502" t="s">
        <v>1125</v>
      </c>
      <c r="B502" t="s">
        <v>1126</v>
      </c>
      <c r="C502" t="s">
        <v>3165</v>
      </c>
      <c r="D502" t="s">
        <v>253</v>
      </c>
      <c r="E502">
        <v>10978.8600348</v>
      </c>
      <c r="F502">
        <v>5409.35</v>
      </c>
      <c r="G502">
        <v>30.289873307238501</v>
      </c>
      <c r="H502">
        <v>10.6959917591339</v>
      </c>
      <c r="I502">
        <v>12.805151802538999</v>
      </c>
      <c r="J502">
        <v>2.97394962893312</v>
      </c>
      <c r="K502">
        <v>5370.3235441623501</v>
      </c>
      <c r="L502">
        <v>4748.6677781757098</v>
      </c>
      <c r="M502">
        <v>54.036426865097098</v>
      </c>
      <c r="N502">
        <v>0.66700030131017896</v>
      </c>
      <c r="O502">
        <v>10.9005703088171</v>
      </c>
      <c r="P502">
        <v>79.593293492695906</v>
      </c>
      <c r="Q502">
        <v>0.187634305313366</v>
      </c>
    </row>
    <row r="503" spans="1:17" x14ac:dyDescent="0.3">
      <c r="A503" t="s">
        <v>1127</v>
      </c>
      <c r="B503" t="s">
        <v>1128</v>
      </c>
      <c r="C503" t="s">
        <v>3167</v>
      </c>
      <c r="D503" t="s">
        <v>426</v>
      </c>
      <c r="E503">
        <v>10923.820012725</v>
      </c>
      <c r="F503">
        <v>2234.5500000000002</v>
      </c>
      <c r="G503">
        <v>-18.541795248773301</v>
      </c>
      <c r="H503">
        <v>-1.96315084715539</v>
      </c>
      <c r="I503">
        <v>1.17248655454344</v>
      </c>
      <c r="J503">
        <v>2.2297077970010699</v>
      </c>
      <c r="K503">
        <v>2342.7879711251999</v>
      </c>
      <c r="L503">
        <v>2167.8504470314601</v>
      </c>
      <c r="M503">
        <v>41.930088816104202</v>
      </c>
      <c r="N503">
        <v>0.52886323697786597</v>
      </c>
      <c r="O503">
        <v>20.829697254480699</v>
      </c>
      <c r="P503">
        <v>35.542278296736598</v>
      </c>
      <c r="Q503">
        <v>0.18356377403948801</v>
      </c>
    </row>
    <row r="504" spans="1:17" x14ac:dyDescent="0.3">
      <c r="A504" t="s">
        <v>1129</v>
      </c>
      <c r="B504" t="s">
        <v>1130</v>
      </c>
      <c r="C504" t="s">
        <v>3161</v>
      </c>
      <c r="D504" t="s">
        <v>222</v>
      </c>
      <c r="E504">
        <v>10853.535151419999</v>
      </c>
      <c r="F504">
        <v>274.3</v>
      </c>
      <c r="G504">
        <v>28.9578869279465</v>
      </c>
      <c r="H504">
        <v>3.8935211716267899</v>
      </c>
      <c r="I504">
        <v>56.1726874077467</v>
      </c>
      <c r="J504">
        <v>2.1032308370695301</v>
      </c>
      <c r="K504">
        <v>271.96392109045098</v>
      </c>
      <c r="L504">
        <v>229.31522634258201</v>
      </c>
      <c r="M504">
        <v>39.935828149813602</v>
      </c>
      <c r="N504">
        <v>0.16468798253644601</v>
      </c>
      <c r="O504">
        <v>27.9620853080568</v>
      </c>
      <c r="P504">
        <v>89.892696434752494</v>
      </c>
      <c r="Q504">
        <v>0.11241764631906</v>
      </c>
    </row>
    <row r="505" spans="1:17" x14ac:dyDescent="0.3">
      <c r="A505" t="s">
        <v>1131</v>
      </c>
      <c r="B505" t="s">
        <v>1132</v>
      </c>
      <c r="C505" t="s">
        <v>582</v>
      </c>
      <c r="D505" t="s">
        <v>582</v>
      </c>
      <c r="E505">
        <v>10849.050276185</v>
      </c>
      <c r="F505">
        <v>21.85</v>
      </c>
      <c r="G505">
        <v>-10.984340038781101</v>
      </c>
      <c r="H505">
        <v>-4.6479252117052399</v>
      </c>
      <c r="I505">
        <v>-24.8788072743701</v>
      </c>
      <c r="J505">
        <v>-0.66985837683152005</v>
      </c>
      <c r="K505">
        <v>24.065667362621799</v>
      </c>
      <c r="L505">
        <v>25.155527195045199</v>
      </c>
      <c r="M505">
        <v>39.292373658573602</v>
      </c>
      <c r="N505">
        <v>0.30463045479030898</v>
      </c>
      <c r="O505">
        <v>78.718535469107493</v>
      </c>
      <c r="P505">
        <v>18.108108108108102</v>
      </c>
      <c r="Q505">
        <v>1.6936084537409999E-3</v>
      </c>
    </row>
    <row r="506" spans="1:17" x14ac:dyDescent="0.3">
      <c r="A506" t="s">
        <v>1133</v>
      </c>
      <c r="B506" t="s">
        <v>1134</v>
      </c>
      <c r="C506" t="s">
        <v>3160</v>
      </c>
      <c r="D506" t="s">
        <v>231</v>
      </c>
      <c r="E506">
        <v>10845.34859412</v>
      </c>
      <c r="F506">
        <v>2115.4499999999998</v>
      </c>
      <c r="G506">
        <v>13.451661465540701</v>
      </c>
      <c r="H506">
        <v>0.55453282607830801</v>
      </c>
      <c r="I506">
        <v>11.620528182961401</v>
      </c>
      <c r="J506">
        <v>-1.2255087574336501</v>
      </c>
      <c r="K506">
        <v>2151.14643888411</v>
      </c>
      <c r="L506">
        <v>1966.0540121281099</v>
      </c>
      <c r="M506">
        <v>42.462458888047003</v>
      </c>
      <c r="N506">
        <v>0.91763357727651196</v>
      </c>
      <c r="O506">
        <v>9.5889763407312998</v>
      </c>
      <c r="P506">
        <v>45.893103448275802</v>
      </c>
      <c r="Q506">
        <v>-6.6034876278287996E-2</v>
      </c>
    </row>
    <row r="507" spans="1:17" x14ac:dyDescent="0.3">
      <c r="A507" t="s">
        <v>1135</v>
      </c>
      <c r="B507" t="s">
        <v>1136</v>
      </c>
      <c r="C507" t="s">
        <v>3165</v>
      </c>
      <c r="D507" t="s">
        <v>1137</v>
      </c>
      <c r="E507">
        <v>10739.13732</v>
      </c>
      <c r="F507">
        <v>1183.2</v>
      </c>
      <c r="G507">
        <v>1.6822608470007101</v>
      </c>
      <c r="H507">
        <v>5.3134190663628003</v>
      </c>
      <c r="I507">
        <v>-21.6103079502243</v>
      </c>
      <c r="J507">
        <v>-1.71473003442011</v>
      </c>
      <c r="K507">
        <v>1153.68555675991</v>
      </c>
      <c r="L507">
        <v>1176.28634980943</v>
      </c>
      <c r="M507">
        <v>70.798108591575797</v>
      </c>
      <c r="N507">
        <v>0.86017986299516103</v>
      </c>
      <c r="O507">
        <v>27.3580121703854</v>
      </c>
      <c r="P507">
        <v>47.613997879109199</v>
      </c>
    </row>
    <row r="508" spans="1:17" hidden="1" x14ac:dyDescent="0.3">
      <c r="A508" t="s">
        <v>1138</v>
      </c>
      <c r="B508" t="s">
        <v>1139</v>
      </c>
      <c r="C508" t="s">
        <v>3171</v>
      </c>
      <c r="D508" t="s">
        <v>744</v>
      </c>
      <c r="E508">
        <v>10739.054693185</v>
      </c>
      <c r="F508">
        <v>113.46</v>
      </c>
      <c r="G508">
        <v>24.603224728058201</v>
      </c>
      <c r="H508">
        <v>3.3001279054131398</v>
      </c>
      <c r="I508">
        <v>-1.0052612610198901</v>
      </c>
      <c r="J508">
        <v>0.17040834435232499</v>
      </c>
      <c r="K508">
        <v>115.01748330501</v>
      </c>
      <c r="L508">
        <v>107.597273747861</v>
      </c>
      <c r="M508">
        <v>54.041415573722702</v>
      </c>
      <c r="N508">
        <v>0.60238543807140499</v>
      </c>
      <c r="O508">
        <v>9.2896174863388001</v>
      </c>
      <c r="P508">
        <v>50.258243941199801</v>
      </c>
      <c r="Q508">
        <v>2.1133606920337E-2</v>
      </c>
    </row>
    <row r="509" spans="1:17" x14ac:dyDescent="0.3">
      <c r="A509" t="s">
        <v>1140</v>
      </c>
      <c r="B509" t="s">
        <v>1141</v>
      </c>
      <c r="C509" t="s">
        <v>3165</v>
      </c>
      <c r="D509" t="s">
        <v>253</v>
      </c>
      <c r="E509">
        <v>10720.8588886</v>
      </c>
      <c r="F509">
        <v>1653.4</v>
      </c>
      <c r="G509">
        <v>176.886717398548</v>
      </c>
      <c r="H509">
        <v>36.624920545475497</v>
      </c>
      <c r="I509">
        <v>41.238194707111298</v>
      </c>
      <c r="J509">
        <v>-4.7470573025471996</v>
      </c>
      <c r="K509">
        <v>1428.85792308703</v>
      </c>
      <c r="L509">
        <v>1163.0337327623399</v>
      </c>
      <c r="M509">
        <v>67.941143019395994</v>
      </c>
      <c r="N509">
        <v>2.48621916534545</v>
      </c>
      <c r="O509">
        <v>4.9262126527156003</v>
      </c>
      <c r="P509">
        <v>203.098075160403</v>
      </c>
    </row>
    <row r="510" spans="1:17" x14ac:dyDescent="0.3">
      <c r="A510" t="s">
        <v>1142</v>
      </c>
      <c r="B510" t="s">
        <v>1143</v>
      </c>
      <c r="C510" t="s">
        <v>3167</v>
      </c>
      <c r="D510" t="s">
        <v>284</v>
      </c>
      <c r="E510">
        <v>10709.304829999999</v>
      </c>
      <c r="F510">
        <v>1559.5</v>
      </c>
      <c r="G510">
        <v>53.746009509040199</v>
      </c>
      <c r="H510">
        <v>1.1417020321729401</v>
      </c>
      <c r="I510">
        <v>57.487426432853098</v>
      </c>
      <c r="J510">
        <v>2.0752807236812898</v>
      </c>
      <c r="K510">
        <v>1586.04961376082</v>
      </c>
      <c r="L510">
        <v>1305.9503002531501</v>
      </c>
      <c r="M510">
        <v>43.333002373535898</v>
      </c>
      <c r="N510">
        <v>0.75566141058926195</v>
      </c>
      <c r="O510">
        <v>20.612375761462001</v>
      </c>
      <c r="P510">
        <v>90.182926829268297</v>
      </c>
      <c r="Q510">
        <v>3.6503325811164E-2</v>
      </c>
    </row>
    <row r="511" spans="1:17" hidden="1" x14ac:dyDescent="0.3">
      <c r="A511" t="s">
        <v>1144</v>
      </c>
      <c r="B511" t="s">
        <v>1145</v>
      </c>
      <c r="C511" t="s">
        <v>3171</v>
      </c>
      <c r="D511" t="s">
        <v>477</v>
      </c>
      <c r="E511">
        <v>10692.089560639901</v>
      </c>
      <c r="F511">
        <v>3015.7</v>
      </c>
      <c r="G511">
        <v>-18.826111422672501</v>
      </c>
      <c r="H511">
        <v>13.9941540471458</v>
      </c>
      <c r="I511">
        <v>12.345008914978999</v>
      </c>
      <c r="J511">
        <v>6.3896236317172201</v>
      </c>
      <c r="K511">
        <v>2961.4055783467902</v>
      </c>
      <c r="L511">
        <v>2815.21698109503</v>
      </c>
      <c r="M511">
        <v>55.1433464091239</v>
      </c>
      <c r="N511">
        <v>0.39366892503772799</v>
      </c>
      <c r="O511">
        <v>11.748516099081399</v>
      </c>
      <c r="P511">
        <v>34.210057854917601</v>
      </c>
      <c r="Q511">
        <v>-3.5133744674716E-2</v>
      </c>
    </row>
    <row r="512" spans="1:17" x14ac:dyDescent="0.3">
      <c r="A512" t="s">
        <v>1146</v>
      </c>
      <c r="B512" t="s">
        <v>1147</v>
      </c>
      <c r="C512" t="s">
        <v>3165</v>
      </c>
      <c r="D512" t="s">
        <v>1148</v>
      </c>
      <c r="E512">
        <v>10690.841033769901</v>
      </c>
      <c r="F512">
        <v>1134.8499999999999</v>
      </c>
      <c r="G512">
        <v>-14.1026736033348</v>
      </c>
      <c r="H512">
        <v>4.0855222014630801</v>
      </c>
      <c r="I512">
        <v>11.6428809153276</v>
      </c>
      <c r="J512">
        <v>5.6895342336926502</v>
      </c>
      <c r="K512">
        <v>1143.34456299256</v>
      </c>
      <c r="L512">
        <v>1078.7000733504001</v>
      </c>
      <c r="M512">
        <v>59.520220621135898</v>
      </c>
      <c r="N512">
        <v>0.79105317654441099</v>
      </c>
      <c r="O512">
        <v>14.5481781733268</v>
      </c>
      <c r="P512">
        <v>39.553615346778102</v>
      </c>
    </row>
    <row r="513" spans="1:17" hidden="1" x14ac:dyDescent="0.3">
      <c r="A513" t="s">
        <v>1149</v>
      </c>
      <c r="B513" t="s">
        <v>1150</v>
      </c>
      <c r="C513" t="s">
        <v>3171</v>
      </c>
      <c r="D513" t="s">
        <v>246</v>
      </c>
      <c r="E513">
        <v>10672.047316349999</v>
      </c>
      <c r="F513">
        <v>13461.75</v>
      </c>
      <c r="G513">
        <v>51.010003021380697</v>
      </c>
      <c r="H513">
        <v>6.2634458490849099</v>
      </c>
      <c r="I513">
        <v>17.100862642925101</v>
      </c>
      <c r="J513">
        <v>3.9132256816997399</v>
      </c>
      <c r="K513">
        <v>12996.384778691399</v>
      </c>
      <c r="L513">
        <v>11158.8778632167</v>
      </c>
      <c r="M513">
        <v>47.3621859000462</v>
      </c>
      <c r="N513">
        <v>0.54059636413898804</v>
      </c>
      <c r="O513">
        <v>11.2782513417646</v>
      </c>
      <c r="P513">
        <v>108.871217998448</v>
      </c>
      <c r="Q513">
        <v>0.17074399304768101</v>
      </c>
    </row>
    <row r="514" spans="1:17" hidden="1" x14ac:dyDescent="0.3">
      <c r="A514" t="s">
        <v>1151</v>
      </c>
      <c r="B514" t="s">
        <v>1152</v>
      </c>
      <c r="C514" t="s">
        <v>3171</v>
      </c>
      <c r="D514" t="s">
        <v>744</v>
      </c>
      <c r="E514">
        <v>10625.948094249999</v>
      </c>
      <c r="F514">
        <v>529.45000000000005</v>
      </c>
      <c r="G514">
        <v>-5.3100819589674</v>
      </c>
      <c r="H514">
        <v>6.1723739199491598</v>
      </c>
      <c r="I514">
        <v>-0.20708956753785299</v>
      </c>
      <c r="J514">
        <v>1.2885746275872201</v>
      </c>
      <c r="K514">
        <v>531.02228097618195</v>
      </c>
      <c r="L514">
        <v>510.76936386346898</v>
      </c>
      <c r="M514">
        <v>77.9215973242584</v>
      </c>
      <c r="N514">
        <v>0.731968033058087</v>
      </c>
      <c r="O514">
        <v>5.5397110208706897</v>
      </c>
      <c r="P514">
        <v>19.909860941251001</v>
      </c>
      <c r="Q514">
        <v>-1.3416788414562999E-2</v>
      </c>
    </row>
    <row r="515" spans="1:17" x14ac:dyDescent="0.3">
      <c r="A515" t="s">
        <v>1153</v>
      </c>
      <c r="B515" t="s">
        <v>1154</v>
      </c>
      <c r="C515" t="s">
        <v>3169</v>
      </c>
      <c r="D515" t="s">
        <v>426</v>
      </c>
      <c r="E515">
        <v>10611.958430105</v>
      </c>
      <c r="F515">
        <v>1594.55</v>
      </c>
      <c r="G515">
        <v>17.416384480735399</v>
      </c>
      <c r="H515">
        <v>4.6327195268511003</v>
      </c>
      <c r="I515">
        <v>12.7758399434633</v>
      </c>
      <c r="J515">
        <v>-1.70679979682712</v>
      </c>
      <c r="K515">
        <v>1712.9995569702</v>
      </c>
      <c r="L515">
        <v>1565.59118762568</v>
      </c>
      <c r="M515">
        <v>39.096847338525897</v>
      </c>
      <c r="N515">
        <v>0.65236650548283903</v>
      </c>
      <c r="O515">
        <v>49.258411464049402</v>
      </c>
      <c r="P515">
        <v>77.492428313301104</v>
      </c>
      <c r="Q515">
        <v>0.180275401770393</v>
      </c>
    </row>
    <row r="516" spans="1:17" x14ac:dyDescent="0.3">
      <c r="A516" t="s">
        <v>1155</v>
      </c>
      <c r="B516" t="s">
        <v>1156</v>
      </c>
      <c r="C516" t="s">
        <v>3166</v>
      </c>
      <c r="D516" t="s">
        <v>1157</v>
      </c>
      <c r="E516">
        <v>10564.313192239901</v>
      </c>
      <c r="F516">
        <v>710.8</v>
      </c>
      <c r="G516">
        <v>36.872791915912202</v>
      </c>
      <c r="H516">
        <v>1.38105276963184</v>
      </c>
      <c r="I516">
        <v>5.1437451235654201</v>
      </c>
      <c r="J516">
        <v>-1.1122691458123599</v>
      </c>
      <c r="K516">
        <v>732.19928882111697</v>
      </c>
      <c r="L516">
        <v>654.01992415417101</v>
      </c>
      <c r="M516">
        <v>47.119516872935897</v>
      </c>
      <c r="N516">
        <v>0.46858561922433301</v>
      </c>
      <c r="O516">
        <v>23.1007315700619</v>
      </c>
      <c r="P516">
        <v>62.061103511171801</v>
      </c>
      <c r="Q516">
        <v>-5.8517761627865997E-2</v>
      </c>
    </row>
    <row r="517" spans="1:17" x14ac:dyDescent="0.3">
      <c r="A517" t="s">
        <v>1158</v>
      </c>
      <c r="B517" t="s">
        <v>1159</v>
      </c>
      <c r="C517" t="s">
        <v>3159</v>
      </c>
      <c r="D517" t="s">
        <v>46</v>
      </c>
      <c r="E517">
        <v>10557.403934432001</v>
      </c>
      <c r="F517">
        <v>187.84</v>
      </c>
      <c r="G517">
        <v>20.018195937271202</v>
      </c>
      <c r="H517">
        <v>5.5965115206920197</v>
      </c>
      <c r="I517">
        <v>-25.252549419366101</v>
      </c>
      <c r="J517">
        <v>-0.83102478151109405</v>
      </c>
      <c r="K517">
        <v>201.70033347935799</v>
      </c>
      <c r="L517">
        <v>210.29509665022599</v>
      </c>
      <c r="M517">
        <v>44.9062194222683</v>
      </c>
      <c r="N517">
        <v>0.65357304121131798</v>
      </c>
      <c r="O517">
        <v>61.786626916524597</v>
      </c>
      <c r="P517">
        <v>46.5782286383144</v>
      </c>
      <c r="Q517">
        <v>0.108194163549717</v>
      </c>
    </row>
    <row r="518" spans="1:17" x14ac:dyDescent="0.3">
      <c r="A518" t="s">
        <v>1160</v>
      </c>
      <c r="B518" t="s">
        <v>1161</v>
      </c>
      <c r="C518" t="s">
        <v>3175</v>
      </c>
      <c r="D518" t="s">
        <v>1162</v>
      </c>
      <c r="E518">
        <v>10539.10088102</v>
      </c>
      <c r="F518">
        <v>1694.65</v>
      </c>
      <c r="G518">
        <v>194.31652235046201</v>
      </c>
      <c r="H518">
        <v>21.401350228539101</v>
      </c>
      <c r="I518">
        <v>81.007168086355804</v>
      </c>
      <c r="J518">
        <v>-2.4919136560120498</v>
      </c>
      <c r="K518">
        <v>1569.3948145434999</v>
      </c>
      <c r="L518">
        <v>1192.0624247810099</v>
      </c>
      <c r="M518">
        <v>48.113135075222999</v>
      </c>
      <c r="N518">
        <v>0.59182495292223003</v>
      </c>
      <c r="O518">
        <v>12.450948573451701</v>
      </c>
      <c r="P518">
        <v>234.25049309664601</v>
      </c>
      <c r="Q518">
        <v>0.190357991832527</v>
      </c>
    </row>
    <row r="519" spans="1:17" x14ac:dyDescent="0.3">
      <c r="A519" t="s">
        <v>1163</v>
      </c>
      <c r="B519" t="s">
        <v>1164</v>
      </c>
      <c r="C519" t="s">
        <v>3170</v>
      </c>
      <c r="D519" t="s">
        <v>477</v>
      </c>
      <c r="E519">
        <v>10513.31373261</v>
      </c>
      <c r="F519">
        <v>2055.9499999999998</v>
      </c>
      <c r="G519">
        <v>-28.4331160423549</v>
      </c>
      <c r="H519">
        <v>0.556879186161505</v>
      </c>
      <c r="I519">
        <v>-10.3687106467227</v>
      </c>
      <c r="J519">
        <v>1.2441024420183799</v>
      </c>
      <c r="K519">
        <v>2168.4577274487301</v>
      </c>
      <c r="L519">
        <v>2169.7856160237002</v>
      </c>
      <c r="M519">
        <v>34.727497245235099</v>
      </c>
      <c r="N519">
        <v>0.51851935356435697</v>
      </c>
      <c r="O519">
        <v>33.0285269583404</v>
      </c>
      <c r="P519">
        <v>13.7140486725663</v>
      </c>
      <c r="Q519">
        <v>-0.10403677547279799</v>
      </c>
    </row>
    <row r="520" spans="1:17" x14ac:dyDescent="0.3">
      <c r="A520" t="s">
        <v>1165</v>
      </c>
      <c r="B520" t="s">
        <v>1166</v>
      </c>
      <c r="C520" t="s">
        <v>3156</v>
      </c>
      <c r="D520" t="s">
        <v>569</v>
      </c>
      <c r="E520">
        <v>10465.980332405001</v>
      </c>
      <c r="F520">
        <v>143.46</v>
      </c>
      <c r="G520">
        <v>-30.735439518128</v>
      </c>
      <c r="H520">
        <v>1.1990465098972101</v>
      </c>
      <c r="I520">
        <v>-19.087068728904399</v>
      </c>
      <c r="J520">
        <v>0.19604900974515599</v>
      </c>
      <c r="K520">
        <v>151.55111056385999</v>
      </c>
      <c r="L520">
        <v>160.232684940464</v>
      </c>
      <c r="M520">
        <v>47.617185015854297</v>
      </c>
      <c r="N520">
        <v>0.569565078255451</v>
      </c>
      <c r="O520">
        <v>45.8924984505461</v>
      </c>
      <c r="P520">
        <v>9.4028826355525101</v>
      </c>
      <c r="Q520">
        <v>-3.5005128083808998E-2</v>
      </c>
    </row>
    <row r="521" spans="1:17" x14ac:dyDescent="0.3">
      <c r="A521" t="s">
        <v>1167</v>
      </c>
      <c r="B521" t="s">
        <v>1168</v>
      </c>
      <c r="C521" t="s">
        <v>3165</v>
      </c>
      <c r="D521" t="s">
        <v>173</v>
      </c>
      <c r="E521">
        <v>10456.903475200001</v>
      </c>
      <c r="F521">
        <v>10335.85</v>
      </c>
      <c r="G521">
        <v>73.728388934028999</v>
      </c>
      <c r="H521">
        <v>-5.7798744872607903</v>
      </c>
      <c r="I521">
        <v>-5.1534040203409903</v>
      </c>
      <c r="J521">
        <v>-10.241107008441</v>
      </c>
      <c r="K521">
        <v>12434.5351939477</v>
      </c>
      <c r="L521">
        <v>11005.288895368099</v>
      </c>
      <c r="M521">
        <v>31.312117021492</v>
      </c>
      <c r="N521">
        <v>2.3717345340013498</v>
      </c>
      <c r="O521">
        <v>43.190932530948103</v>
      </c>
      <c r="P521">
        <v>108.76287618662801</v>
      </c>
      <c r="Q521">
        <v>0.18162194963869899</v>
      </c>
    </row>
    <row r="522" spans="1:17" x14ac:dyDescent="0.3">
      <c r="A522" t="s">
        <v>1169</v>
      </c>
      <c r="B522" t="s">
        <v>1170</v>
      </c>
      <c r="C522" t="s">
        <v>3156</v>
      </c>
      <c r="D522" t="s">
        <v>512</v>
      </c>
      <c r="E522">
        <v>10446.462705</v>
      </c>
      <c r="F522">
        <v>523.95000000000005</v>
      </c>
      <c r="G522">
        <v>118.907272982321</v>
      </c>
      <c r="H522">
        <v>19.606032199221701</v>
      </c>
      <c r="I522">
        <v>49.3743138604584</v>
      </c>
      <c r="J522">
        <v>1.98571850715257</v>
      </c>
      <c r="K522">
        <v>474.39522530819897</v>
      </c>
      <c r="L522">
        <v>382.16390027551</v>
      </c>
      <c r="M522">
        <v>64.425210448517504</v>
      </c>
      <c r="N522">
        <v>1.11825175007827</v>
      </c>
      <c r="O522">
        <v>3.04418360530582</v>
      </c>
      <c r="P522">
        <v>150.69377990430601</v>
      </c>
      <c r="Q522">
        <v>0.34461434632516502</v>
      </c>
    </row>
    <row r="523" spans="1:17" x14ac:dyDescent="0.3">
      <c r="A523" t="s">
        <v>1171</v>
      </c>
      <c r="B523" t="s">
        <v>1172</v>
      </c>
      <c r="C523" t="s">
        <v>3155</v>
      </c>
      <c r="D523" t="s">
        <v>260</v>
      </c>
      <c r="E523">
        <v>10431.196395000001</v>
      </c>
      <c r="F523">
        <v>754.5</v>
      </c>
      <c r="G523">
        <v>-10.387287376927</v>
      </c>
      <c r="H523">
        <v>-7.9593192239414901</v>
      </c>
      <c r="I523">
        <v>-35.856499627996797</v>
      </c>
      <c r="J523">
        <v>4.0737192367144504</v>
      </c>
      <c r="K523">
        <v>865.55466936903599</v>
      </c>
      <c r="L523">
        <v>911.08778858559197</v>
      </c>
      <c r="M523">
        <v>40.223389392267599</v>
      </c>
      <c r="N523">
        <v>1.4626923235202001</v>
      </c>
      <c r="O523">
        <v>58.913187541418097</v>
      </c>
      <c r="P523">
        <v>14.8052343274497</v>
      </c>
      <c r="Q523">
        <v>-2.3962742060889999E-3</v>
      </c>
    </row>
    <row r="524" spans="1:17" hidden="1" x14ac:dyDescent="0.3">
      <c r="A524" t="s">
        <v>1173</v>
      </c>
      <c r="B524" t="s">
        <v>1174</v>
      </c>
      <c r="C524" t="s">
        <v>3171</v>
      </c>
      <c r="D524" t="s">
        <v>108</v>
      </c>
      <c r="E524">
        <v>10390.573501479999</v>
      </c>
      <c r="F524">
        <v>791.6</v>
      </c>
      <c r="G524">
        <v>147.597216144367</v>
      </c>
      <c r="H524">
        <v>8.1487705756245905</v>
      </c>
      <c r="I524">
        <v>-27.442505600717901</v>
      </c>
      <c r="J524">
        <v>1.6581571342747199</v>
      </c>
      <c r="K524">
        <v>826.72700628017105</v>
      </c>
      <c r="L524">
        <v>789.723708560109</v>
      </c>
      <c r="M524">
        <v>47.288215596972002</v>
      </c>
      <c r="N524">
        <v>1.36772125302202</v>
      </c>
      <c r="O524">
        <v>41.232945932288999</v>
      </c>
      <c r="P524">
        <v>172.96551724137899</v>
      </c>
      <c r="Q524">
        <v>0.26784422042130401</v>
      </c>
    </row>
    <row r="525" spans="1:17" hidden="1" x14ac:dyDescent="0.3">
      <c r="A525" t="s">
        <v>1175</v>
      </c>
      <c r="B525" t="s">
        <v>1176</v>
      </c>
      <c r="C525" t="s">
        <v>3171</v>
      </c>
      <c r="D525" t="s">
        <v>114</v>
      </c>
      <c r="E525">
        <v>10368.890503430001</v>
      </c>
      <c r="F525">
        <v>630.1</v>
      </c>
      <c r="G525">
        <v>5.4667703603249196</v>
      </c>
      <c r="H525">
        <v>1.05057369453297</v>
      </c>
      <c r="I525">
        <v>1.10711223139791</v>
      </c>
      <c r="J525">
        <v>5.04025888069829</v>
      </c>
      <c r="K525">
        <v>666.10952329364602</v>
      </c>
      <c r="L525">
        <v>645.72413363099599</v>
      </c>
      <c r="M525">
        <v>44.317025128531697</v>
      </c>
      <c r="N525">
        <v>0.64851558507410101</v>
      </c>
      <c r="O525">
        <v>31.7251229963497</v>
      </c>
      <c r="P525">
        <v>33.750796009339801</v>
      </c>
      <c r="Q525">
        <v>0.110980444291473</v>
      </c>
    </row>
    <row r="526" spans="1:17" x14ac:dyDescent="0.3">
      <c r="A526" t="s">
        <v>1177</v>
      </c>
      <c r="B526" t="s">
        <v>1178</v>
      </c>
      <c r="C526" t="s">
        <v>3162</v>
      </c>
      <c r="D526" t="s">
        <v>408</v>
      </c>
      <c r="E526">
        <v>10342.8859191149</v>
      </c>
      <c r="F526">
        <v>377.45</v>
      </c>
      <c r="G526">
        <v>-17.9177382453333</v>
      </c>
      <c r="H526">
        <v>1.66317458462877</v>
      </c>
      <c r="I526">
        <v>-14.2423706803119</v>
      </c>
      <c r="J526">
        <v>-2.8114080401502601</v>
      </c>
      <c r="K526">
        <v>402.83813900338498</v>
      </c>
      <c r="L526">
        <v>401.40232002853003</v>
      </c>
      <c r="M526">
        <v>31.4382907842867</v>
      </c>
      <c r="N526">
        <v>0.64455485167709303</v>
      </c>
      <c r="O526">
        <v>46.7611604185985</v>
      </c>
      <c r="P526">
        <v>13.689759036144499</v>
      </c>
      <c r="Q526">
        <v>0.108541295891617</v>
      </c>
    </row>
    <row r="527" spans="1:17" x14ac:dyDescent="0.3">
      <c r="A527" t="s">
        <v>1179</v>
      </c>
      <c r="B527" t="s">
        <v>1180</v>
      </c>
      <c r="C527" t="s">
        <v>3168</v>
      </c>
      <c r="D527" t="s">
        <v>523</v>
      </c>
      <c r="E527">
        <v>10267.519988</v>
      </c>
      <c r="F527">
        <v>320.8</v>
      </c>
      <c r="G527">
        <v>-0.74093536430276397</v>
      </c>
      <c r="H527">
        <v>-5.6874890323837102</v>
      </c>
      <c r="I527">
        <v>5.7945800511542798</v>
      </c>
      <c r="J527">
        <v>-1.6923918504699</v>
      </c>
      <c r="K527">
        <v>334.52267883909599</v>
      </c>
      <c r="L527">
        <v>314.46829607941203</v>
      </c>
      <c r="M527">
        <v>41.898658344912903</v>
      </c>
      <c r="N527">
        <v>0.64465718786963799</v>
      </c>
      <c r="O527">
        <v>25</v>
      </c>
      <c r="P527">
        <v>24.341085271317802</v>
      </c>
      <c r="Q527">
        <v>1.9354599285310001E-2</v>
      </c>
    </row>
    <row r="528" spans="1:17" x14ac:dyDescent="0.3">
      <c r="A528" t="s">
        <v>1181</v>
      </c>
      <c r="B528" t="s">
        <v>1182</v>
      </c>
      <c r="C528" t="s">
        <v>3155</v>
      </c>
      <c r="D528" t="s">
        <v>21</v>
      </c>
      <c r="E528">
        <v>10222.6414205</v>
      </c>
      <c r="F528">
        <v>496.25</v>
      </c>
      <c r="G528">
        <v>-3.7038773722210099</v>
      </c>
      <c r="H528">
        <v>6.6371399494952996</v>
      </c>
      <c r="I528">
        <v>-5.19100103493495</v>
      </c>
      <c r="J528">
        <v>1.6038083221545101</v>
      </c>
      <c r="K528">
        <v>471.73016135785701</v>
      </c>
      <c r="L528">
        <v>477.68066067147299</v>
      </c>
      <c r="M528">
        <v>77.644691141921996</v>
      </c>
      <c r="N528">
        <v>1.2772228719260299</v>
      </c>
      <c r="O528">
        <v>15.8690176322418</v>
      </c>
      <c r="P528">
        <v>21.809032891507101</v>
      </c>
      <c r="Q528">
        <v>-7.0471466037544006E-2</v>
      </c>
    </row>
    <row r="529" spans="1:17" x14ac:dyDescent="0.3">
      <c r="A529" t="s">
        <v>1183</v>
      </c>
      <c r="B529" t="s">
        <v>1184</v>
      </c>
      <c r="C529" t="s">
        <v>3156</v>
      </c>
      <c r="D529" t="s">
        <v>387</v>
      </c>
      <c r="E529">
        <v>10222.635871439999</v>
      </c>
      <c r="F529">
        <v>111.2</v>
      </c>
      <c r="G529">
        <v>60.982242213486998</v>
      </c>
      <c r="H529">
        <v>-3.1053263915996601</v>
      </c>
      <c r="I529">
        <v>43.016763167546998</v>
      </c>
      <c r="J529">
        <v>-1.5396684963736</v>
      </c>
      <c r="K529">
        <v>112.443340757017</v>
      </c>
      <c r="L529">
        <v>90.259191440304704</v>
      </c>
      <c r="M529">
        <v>48.859318247116597</v>
      </c>
      <c r="N529">
        <v>0.36411942785062201</v>
      </c>
      <c r="O529">
        <v>30.8723021582733</v>
      </c>
      <c r="P529">
        <v>87.173876451775797</v>
      </c>
      <c r="Q529">
        <v>0.102437473448311</v>
      </c>
    </row>
    <row r="530" spans="1:17" x14ac:dyDescent="0.3">
      <c r="A530" t="s">
        <v>1185</v>
      </c>
      <c r="B530" t="s">
        <v>1186</v>
      </c>
      <c r="C530" t="s">
        <v>3165</v>
      </c>
      <c r="D530" t="s">
        <v>246</v>
      </c>
      <c r="E530">
        <v>10153.66962018</v>
      </c>
      <c r="F530">
        <v>519.70000000000005</v>
      </c>
      <c r="G530">
        <v>-11.1693720531509</v>
      </c>
      <c r="H530">
        <v>3.47670944729105</v>
      </c>
      <c r="I530">
        <v>-21.004553167551201</v>
      </c>
      <c r="J530">
        <v>0.89590352448139199</v>
      </c>
      <c r="K530">
        <v>543.21858203180398</v>
      </c>
      <c r="L530">
        <v>546.53960890691201</v>
      </c>
      <c r="M530">
        <v>42.899469993022002</v>
      </c>
      <c r="N530">
        <v>0.27743134828859001</v>
      </c>
      <c r="O530">
        <v>36.501827977679397</v>
      </c>
      <c r="P530">
        <v>16.7865168539325</v>
      </c>
      <c r="Q530">
        <v>-1.3153446439276E-2</v>
      </c>
    </row>
    <row r="531" spans="1:17" x14ac:dyDescent="0.3">
      <c r="A531" t="s">
        <v>1187</v>
      </c>
      <c r="B531" t="s">
        <v>1188</v>
      </c>
      <c r="C531" t="s">
        <v>3155</v>
      </c>
      <c r="D531" t="s">
        <v>260</v>
      </c>
      <c r="E531">
        <v>10132.9221327</v>
      </c>
      <c r="F531">
        <v>753</v>
      </c>
      <c r="G531">
        <v>-45.542155749301102</v>
      </c>
      <c r="H531">
        <v>-8.1817959587812403</v>
      </c>
      <c r="I531">
        <v>-22.449116807284401</v>
      </c>
      <c r="J531">
        <v>-1.3615565134323</v>
      </c>
      <c r="K531">
        <v>836.10681771155203</v>
      </c>
      <c r="L531">
        <v>908.06219365510105</v>
      </c>
      <c r="M531">
        <v>42.3759441955767</v>
      </c>
      <c r="N531">
        <v>0.81619283851880298</v>
      </c>
      <c r="O531">
        <v>65.737051792828694</v>
      </c>
      <c r="P531">
        <v>4.7142261159782901</v>
      </c>
      <c r="Q531">
        <v>-4.8385080354667001E-2</v>
      </c>
    </row>
    <row r="532" spans="1:17" x14ac:dyDescent="0.3">
      <c r="A532" t="s">
        <v>1189</v>
      </c>
      <c r="B532" t="s">
        <v>1190</v>
      </c>
      <c r="C532" t="s">
        <v>3167</v>
      </c>
      <c r="D532" t="s">
        <v>284</v>
      </c>
      <c r="E532">
        <v>10127.1132648</v>
      </c>
      <c r="F532">
        <v>878.5</v>
      </c>
      <c r="G532">
        <v>-38.489458198770997</v>
      </c>
      <c r="H532">
        <v>4.1313633421681297</v>
      </c>
      <c r="I532">
        <v>-15.1205658852765</v>
      </c>
      <c r="J532">
        <v>5.5725774385203799</v>
      </c>
      <c r="K532">
        <v>916.49887592117204</v>
      </c>
      <c r="L532">
        <v>969.10762384050304</v>
      </c>
      <c r="M532">
        <v>48.485338694918298</v>
      </c>
      <c r="N532">
        <v>0.96613572202039</v>
      </c>
      <c r="O532">
        <v>26.351735913488799</v>
      </c>
      <c r="P532">
        <v>7.1145522160580299</v>
      </c>
      <c r="Q532">
        <v>-4.378475644154E-2</v>
      </c>
    </row>
    <row r="533" spans="1:17" x14ac:dyDescent="0.3">
      <c r="A533" t="s">
        <v>1191</v>
      </c>
      <c r="B533" t="s">
        <v>1192</v>
      </c>
      <c r="C533" t="s">
        <v>3159</v>
      </c>
      <c r="D533" t="s">
        <v>937</v>
      </c>
      <c r="E533">
        <v>10113.2488054</v>
      </c>
      <c r="F533">
        <v>1375.4</v>
      </c>
      <c r="G533">
        <v>59.8401552157815</v>
      </c>
      <c r="H533">
        <v>13.643128774427501</v>
      </c>
      <c r="I533">
        <v>28.071210225180501</v>
      </c>
      <c r="J533">
        <v>1.2193793229732099</v>
      </c>
      <c r="K533">
        <v>1352.3162724118199</v>
      </c>
      <c r="L533">
        <v>1205.9242517032001</v>
      </c>
      <c r="M533">
        <v>60.640184060597903</v>
      </c>
      <c r="N533">
        <v>0.43650621003086498</v>
      </c>
      <c r="O533">
        <v>15.693616402501</v>
      </c>
      <c r="P533">
        <v>90.327267695288199</v>
      </c>
      <c r="Q533">
        <v>8.3401751440419003E-2</v>
      </c>
    </row>
    <row r="534" spans="1:17" x14ac:dyDescent="0.3">
      <c r="A534" t="s">
        <v>1193</v>
      </c>
      <c r="B534" t="s">
        <v>1194</v>
      </c>
      <c r="C534" t="s">
        <v>3156</v>
      </c>
      <c r="D534" t="s">
        <v>24</v>
      </c>
      <c r="E534">
        <v>10044.772374826</v>
      </c>
      <c r="F534">
        <v>165.29</v>
      </c>
      <c r="G534">
        <v>-55.3689593235761</v>
      </c>
      <c r="H534">
        <v>-6.7986977875305499</v>
      </c>
      <c r="I534">
        <v>-41.491915455417299</v>
      </c>
      <c r="J534">
        <v>-1.5721342909723801</v>
      </c>
      <c r="K534">
        <v>193.956606950218</v>
      </c>
      <c r="L534">
        <v>222.26564002274401</v>
      </c>
      <c r="M534">
        <v>33.331411986215699</v>
      </c>
      <c r="N534">
        <v>1.1207911689377701</v>
      </c>
      <c r="O534">
        <v>81.922681347933903</v>
      </c>
      <c r="P534">
        <v>4.34974747474745</v>
      </c>
      <c r="Q534">
        <v>-1.6653312791530001E-2</v>
      </c>
    </row>
    <row r="535" spans="1:17" x14ac:dyDescent="0.3">
      <c r="A535" t="s">
        <v>1195</v>
      </c>
      <c r="B535" t="s">
        <v>1196</v>
      </c>
      <c r="C535" t="s">
        <v>3169</v>
      </c>
      <c r="D535" t="s">
        <v>138</v>
      </c>
      <c r="E535">
        <v>9995.8592649000002</v>
      </c>
      <c r="F535">
        <v>421.5</v>
      </c>
      <c r="G535">
        <v>165.89269478999901</v>
      </c>
      <c r="H535">
        <v>25.840252570084399</v>
      </c>
      <c r="I535">
        <v>5.6739623002414703</v>
      </c>
      <c r="J535">
        <v>4.5954187576443202</v>
      </c>
      <c r="K535">
        <v>421.84544023776101</v>
      </c>
      <c r="L535">
        <v>371.52749450379901</v>
      </c>
      <c r="M535">
        <v>49.655475794130801</v>
      </c>
      <c r="N535">
        <v>1.9295741486809601</v>
      </c>
      <c r="O535">
        <v>35.136417556346302</v>
      </c>
      <c r="P535">
        <v>193.115438108484</v>
      </c>
      <c r="Q535">
        <v>0.103392697596945</v>
      </c>
    </row>
    <row r="536" spans="1:17" x14ac:dyDescent="0.3">
      <c r="A536" t="s">
        <v>1197</v>
      </c>
      <c r="B536" t="s">
        <v>1198</v>
      </c>
      <c r="C536" t="s">
        <v>3166</v>
      </c>
      <c r="D536" t="s">
        <v>454</v>
      </c>
      <c r="E536">
        <v>9892.1735753699995</v>
      </c>
      <c r="F536">
        <v>212.37</v>
      </c>
      <c r="G536">
        <v>35.180335422242003</v>
      </c>
      <c r="H536">
        <v>-0.98694330410713005</v>
      </c>
      <c r="I536">
        <v>-8.0539511021155299</v>
      </c>
      <c r="J536">
        <v>1.0737860348194299</v>
      </c>
      <c r="K536">
        <v>237.21164355255999</v>
      </c>
      <c r="L536">
        <v>231.49121816837399</v>
      </c>
      <c r="M536">
        <v>39.846040697778299</v>
      </c>
      <c r="N536">
        <v>0.72147848538391801</v>
      </c>
      <c r="O536">
        <v>80.910674765739003</v>
      </c>
      <c r="P536">
        <v>62.424474187380497</v>
      </c>
      <c r="Q536">
        <v>7.6297335631306001E-2</v>
      </c>
    </row>
    <row r="537" spans="1:17" x14ac:dyDescent="0.3">
      <c r="A537" t="s">
        <v>1199</v>
      </c>
      <c r="B537" t="s">
        <v>1200</v>
      </c>
      <c r="C537" t="s">
        <v>582</v>
      </c>
      <c r="D537" t="s">
        <v>426</v>
      </c>
      <c r="E537">
        <v>9788.7197276000006</v>
      </c>
      <c r="F537">
        <v>374</v>
      </c>
      <c r="G537">
        <v>59.767809086149697</v>
      </c>
      <c r="H537">
        <v>14.930256436548399</v>
      </c>
      <c r="I537">
        <v>-5.2880077288329899</v>
      </c>
      <c r="J537">
        <v>1.9118522471277599</v>
      </c>
      <c r="K537">
        <v>369.78148242036502</v>
      </c>
      <c r="L537">
        <v>339.02508943383401</v>
      </c>
      <c r="M537">
        <v>57.209872017147198</v>
      </c>
      <c r="N537">
        <v>1.2951732278597301</v>
      </c>
      <c r="O537">
        <v>12.647058823529401</v>
      </c>
      <c r="P537">
        <v>88.128772635814798</v>
      </c>
      <c r="Q537">
        <v>0.122204267971961</v>
      </c>
    </row>
    <row r="538" spans="1:17" hidden="1" x14ac:dyDescent="0.3">
      <c r="A538" t="s">
        <v>1201</v>
      </c>
      <c r="B538" t="s">
        <v>1202</v>
      </c>
      <c r="C538" t="s">
        <v>3171</v>
      </c>
      <c r="D538" t="s">
        <v>91</v>
      </c>
      <c r="E538">
        <v>9787.2849759599994</v>
      </c>
      <c r="F538">
        <v>721.2</v>
      </c>
      <c r="G538">
        <v>-33.285392440730298</v>
      </c>
      <c r="H538">
        <v>6.9007297255378299</v>
      </c>
      <c r="I538">
        <v>-17.364371008044198</v>
      </c>
      <c r="J538">
        <v>3.2344045925090898</v>
      </c>
      <c r="M538">
        <v>47.846536866105602</v>
      </c>
      <c r="O538">
        <v>17.581808097614999</v>
      </c>
      <c r="P538">
        <v>5.8875348700631198</v>
      </c>
    </row>
    <row r="539" spans="1:17" x14ac:dyDescent="0.3">
      <c r="A539" t="s">
        <v>1203</v>
      </c>
      <c r="B539" t="s">
        <v>1204</v>
      </c>
      <c r="C539" t="s">
        <v>3165</v>
      </c>
      <c r="D539" t="s">
        <v>125</v>
      </c>
      <c r="E539">
        <v>9787.1103892199899</v>
      </c>
      <c r="F539">
        <v>549.35</v>
      </c>
      <c r="G539">
        <v>-19.733428239541801</v>
      </c>
      <c r="H539">
        <v>41.524299576372499</v>
      </c>
      <c r="I539">
        <v>6.2915037207026003</v>
      </c>
      <c r="J539">
        <v>8.8069080693267292</v>
      </c>
      <c r="K539">
        <v>455.94177445777302</v>
      </c>
      <c r="L539">
        <v>467.347939249261</v>
      </c>
      <c r="M539">
        <v>73.591236630500404</v>
      </c>
      <c r="N539">
        <v>4.17833190959053</v>
      </c>
      <c r="O539">
        <v>28.369891690179301</v>
      </c>
      <c r="P539">
        <v>45.967849076657302</v>
      </c>
      <c r="Q539">
        <v>6.7964320043401E-2</v>
      </c>
    </row>
    <row r="540" spans="1:17" x14ac:dyDescent="0.3">
      <c r="A540" t="s">
        <v>1205</v>
      </c>
      <c r="B540" t="s">
        <v>1206</v>
      </c>
      <c r="C540" t="s">
        <v>3156</v>
      </c>
      <c r="D540" t="s">
        <v>569</v>
      </c>
      <c r="E540">
        <v>9745.9459993799992</v>
      </c>
      <c r="F540">
        <v>1092.1500000000001</v>
      </c>
      <c r="G540">
        <v>-4.9013083139952904</v>
      </c>
      <c r="H540">
        <v>-3.8491029579111902</v>
      </c>
      <c r="I540">
        <v>14.1831798379321</v>
      </c>
      <c r="J540">
        <v>-3.7771578093597902</v>
      </c>
      <c r="K540">
        <v>1156.51624036471</v>
      </c>
      <c r="L540">
        <v>1041.3014552464799</v>
      </c>
      <c r="M540">
        <v>32.629067319404001</v>
      </c>
      <c r="N540">
        <v>1.0639781929591501</v>
      </c>
      <c r="O540">
        <v>26.658426040378998</v>
      </c>
      <c r="P540">
        <v>40.623189338826997</v>
      </c>
      <c r="Q540">
        <v>3.5914046647844998E-2</v>
      </c>
    </row>
    <row r="541" spans="1:17" x14ac:dyDescent="0.3">
      <c r="A541" t="s">
        <v>1207</v>
      </c>
      <c r="B541" t="s">
        <v>1208</v>
      </c>
      <c r="C541" t="s">
        <v>3162</v>
      </c>
      <c r="D541" t="s">
        <v>62</v>
      </c>
      <c r="E541">
        <v>9727.90247198</v>
      </c>
      <c r="F541">
        <v>7382.9</v>
      </c>
      <c r="G541">
        <v>69.541990062965994</v>
      </c>
      <c r="H541">
        <v>11.907443467531699</v>
      </c>
      <c r="I541">
        <v>-30.834506874588801</v>
      </c>
      <c r="J541">
        <v>-3.8257378479353301</v>
      </c>
      <c r="K541">
        <v>7344.5902761571197</v>
      </c>
      <c r="L541">
        <v>7097.9406134760402</v>
      </c>
      <c r="M541">
        <v>54.817253436330397</v>
      </c>
      <c r="N541">
        <v>1.9575933272232999</v>
      </c>
      <c r="O541">
        <v>39.211556434463397</v>
      </c>
      <c r="P541">
        <v>121.509150915091</v>
      </c>
      <c r="Q541">
        <v>0.13145118745937701</v>
      </c>
    </row>
    <row r="542" spans="1:17" hidden="1" x14ac:dyDescent="0.3">
      <c r="A542" t="s">
        <v>1209</v>
      </c>
      <c r="B542" t="s">
        <v>1210</v>
      </c>
      <c r="C542" t="s">
        <v>3171</v>
      </c>
      <c r="D542" t="s">
        <v>138</v>
      </c>
      <c r="E542">
        <v>9717.1900299270001</v>
      </c>
      <c r="F542">
        <v>283.20999999999998</v>
      </c>
      <c r="G542">
        <v>-9.2165075637355702</v>
      </c>
      <c r="H542">
        <v>5.9039741332992604</v>
      </c>
      <c r="I542">
        <v>3.70479260018916</v>
      </c>
      <c r="J542">
        <v>0.15510196349282701</v>
      </c>
      <c r="K542">
        <v>286.10646670009999</v>
      </c>
      <c r="L542">
        <v>270.51200678084399</v>
      </c>
      <c r="M542">
        <v>22.227502817667499</v>
      </c>
      <c r="N542">
        <v>1.0643094729612499</v>
      </c>
      <c r="O542">
        <v>5.9108082341725101</v>
      </c>
      <c r="P542">
        <v>22.020680741059799</v>
      </c>
    </row>
    <row r="543" spans="1:17" x14ac:dyDescent="0.3">
      <c r="A543" t="s">
        <v>1211</v>
      </c>
      <c r="B543" t="s">
        <v>1212</v>
      </c>
      <c r="C543" t="s">
        <v>3165</v>
      </c>
      <c r="D543" t="s">
        <v>292</v>
      </c>
      <c r="E543">
        <v>9703.3978009500006</v>
      </c>
      <c r="F543">
        <v>1641.5</v>
      </c>
      <c r="G543">
        <v>118.091047606286</v>
      </c>
      <c r="H543">
        <v>27.354571585267401</v>
      </c>
      <c r="I543">
        <v>18.7999186979999</v>
      </c>
      <c r="J543">
        <v>13.2565628556594</v>
      </c>
      <c r="K543">
        <v>1527.1769871679301</v>
      </c>
      <c r="L543">
        <v>1388.8864922686</v>
      </c>
      <c r="M543">
        <v>70.913924551645295</v>
      </c>
      <c r="N543">
        <v>2.3619776452380399</v>
      </c>
      <c r="O543">
        <v>26.713371915930502</v>
      </c>
      <c r="P543">
        <v>155.52615193026099</v>
      </c>
    </row>
    <row r="544" spans="1:17" x14ac:dyDescent="0.3">
      <c r="A544" t="s">
        <v>1213</v>
      </c>
      <c r="B544" t="s">
        <v>1214</v>
      </c>
      <c r="C544" t="s">
        <v>3155</v>
      </c>
      <c r="D544" t="s">
        <v>260</v>
      </c>
      <c r="E544">
        <v>9668.7103994000008</v>
      </c>
      <c r="F544">
        <v>820.3</v>
      </c>
      <c r="G544">
        <v>-0.71340932282240699</v>
      </c>
      <c r="H544">
        <v>16.620749467397498</v>
      </c>
      <c r="I544">
        <v>10.616919542873401</v>
      </c>
      <c r="J544">
        <v>10.190950356738099</v>
      </c>
      <c r="K544">
        <v>753.88603397754503</v>
      </c>
      <c r="L544">
        <v>727.16902509587999</v>
      </c>
      <c r="M544">
        <v>73.126592474710407</v>
      </c>
      <c r="N544">
        <v>0.73535859225074995</v>
      </c>
      <c r="O544">
        <v>12.3613312202852</v>
      </c>
      <c r="P544">
        <v>29.069310046416401</v>
      </c>
      <c r="Q544">
        <v>9.4568625140160997E-2</v>
      </c>
    </row>
    <row r="545" spans="1:17" x14ac:dyDescent="0.3">
      <c r="A545" t="s">
        <v>1215</v>
      </c>
      <c r="B545" t="s">
        <v>1216</v>
      </c>
      <c r="C545" t="s">
        <v>3168</v>
      </c>
      <c r="D545" t="s">
        <v>970</v>
      </c>
      <c r="E545">
        <v>9641.3572511279999</v>
      </c>
      <c r="F545">
        <v>69.819999999999993</v>
      </c>
      <c r="G545">
        <v>-7.3432187865861396</v>
      </c>
      <c r="H545">
        <v>6.2125239343603296</v>
      </c>
      <c r="I545">
        <v>-11.705905983100701</v>
      </c>
      <c r="J545">
        <v>-6.1959115401651799</v>
      </c>
      <c r="K545">
        <v>73.198776838778997</v>
      </c>
      <c r="L545">
        <v>73.843080066274794</v>
      </c>
      <c r="M545">
        <v>47.529743627858601</v>
      </c>
      <c r="N545">
        <v>0.775792637455884</v>
      </c>
      <c r="O545">
        <v>35.8493268404468</v>
      </c>
      <c r="P545">
        <v>18.3389830508474</v>
      </c>
      <c r="Q545">
        <v>3.4488125169653001E-2</v>
      </c>
    </row>
    <row r="546" spans="1:17" x14ac:dyDescent="0.3">
      <c r="A546" t="s">
        <v>1217</v>
      </c>
      <c r="B546" t="s">
        <v>1218</v>
      </c>
      <c r="C546" t="s">
        <v>3168</v>
      </c>
      <c r="D546" t="s">
        <v>243</v>
      </c>
      <c r="E546">
        <v>9631.5260309719997</v>
      </c>
      <c r="F546">
        <v>121.64</v>
      </c>
      <c r="G546">
        <v>-20.6733710166226</v>
      </c>
      <c r="H546">
        <v>6.8186654594822702</v>
      </c>
      <c r="I546">
        <v>-28.380844151242499</v>
      </c>
      <c r="J546">
        <v>-0.64139069727562703</v>
      </c>
      <c r="K546">
        <v>123.096678592635</v>
      </c>
      <c r="L546">
        <v>128.735638411319</v>
      </c>
      <c r="M546">
        <v>63.846897195193201</v>
      </c>
      <c r="N546">
        <v>0.58306927006450204</v>
      </c>
      <c r="O546">
        <v>29.891483064781301</v>
      </c>
      <c r="P546">
        <v>8.8014311270125205</v>
      </c>
      <c r="Q546">
        <v>9.7317592814375006E-2</v>
      </c>
    </row>
    <row r="547" spans="1:17" hidden="1" x14ac:dyDescent="0.3">
      <c r="A547" t="s">
        <v>1219</v>
      </c>
      <c r="B547" t="s">
        <v>1220</v>
      </c>
      <c r="C547" t="s">
        <v>3171</v>
      </c>
      <c r="D547" t="s">
        <v>253</v>
      </c>
      <c r="E547">
        <v>9613.3258155000003</v>
      </c>
      <c r="F547">
        <v>6245.25</v>
      </c>
      <c r="G547">
        <v>-27.503865543429701</v>
      </c>
      <c r="H547">
        <v>10.7525770700921</v>
      </c>
      <c r="I547">
        <v>11.3375534464257</v>
      </c>
      <c r="J547">
        <v>-2.1038007011931099</v>
      </c>
      <c r="K547">
        <v>6200.5669323416396</v>
      </c>
      <c r="L547">
        <v>5862.0942489175104</v>
      </c>
      <c r="M547">
        <v>49.485735137188001</v>
      </c>
      <c r="N547">
        <v>0.57894177875107999</v>
      </c>
      <c r="O547">
        <v>12.069172571154001</v>
      </c>
      <c r="P547">
        <v>35.178571428571402</v>
      </c>
      <c r="Q547">
        <v>9.6847198770063994E-2</v>
      </c>
    </row>
    <row r="548" spans="1:17" hidden="1" x14ac:dyDescent="0.3">
      <c r="A548" t="s">
        <v>1221</v>
      </c>
      <c r="B548" t="s">
        <v>1222</v>
      </c>
      <c r="C548" t="s">
        <v>3171</v>
      </c>
      <c r="D548" t="s">
        <v>1223</v>
      </c>
      <c r="E548">
        <v>9604.9793580000005</v>
      </c>
      <c r="F548">
        <v>948.55</v>
      </c>
      <c r="G548">
        <v>5752.8168554591603</v>
      </c>
      <c r="H548">
        <v>22.295129220856399</v>
      </c>
      <c r="I548">
        <v>496.28128886310202</v>
      </c>
      <c r="J548">
        <v>22.1652109683139</v>
      </c>
      <c r="K548">
        <v>670.72154510288203</v>
      </c>
      <c r="L548">
        <v>348.48861925070901</v>
      </c>
      <c r="M548">
        <v>75.891565343679005</v>
      </c>
      <c r="N548">
        <v>2.3384261831043101</v>
      </c>
      <c r="O548">
        <v>12.761583469506</v>
      </c>
      <c r="P548">
        <v>5777.0136307311004</v>
      </c>
    </row>
    <row r="549" spans="1:17" hidden="1" x14ac:dyDescent="0.3">
      <c r="A549" t="s">
        <v>1224</v>
      </c>
      <c r="B549" t="s">
        <v>1225</v>
      </c>
      <c r="C549" t="s">
        <v>3171</v>
      </c>
      <c r="D549" t="s">
        <v>1226</v>
      </c>
      <c r="E549">
        <v>9600.4272000000001</v>
      </c>
      <c r="F549">
        <v>4608.5</v>
      </c>
      <c r="G549">
        <v>631.54281147781205</v>
      </c>
      <c r="H549">
        <v>44.755010804910597</v>
      </c>
      <c r="I549">
        <v>161.598049340552</v>
      </c>
      <c r="J549">
        <v>10.447555806359601</v>
      </c>
      <c r="K549">
        <v>3644.72525377284</v>
      </c>
      <c r="L549">
        <v>2682.4809268018998</v>
      </c>
      <c r="M549">
        <v>83.406904560735796</v>
      </c>
      <c r="N549">
        <v>1.3171910010490999</v>
      </c>
      <c r="O549">
        <v>3.0704133666051798</v>
      </c>
      <c r="P549">
        <v>691.83848797250801</v>
      </c>
      <c r="Q549">
        <v>0.38785632638995599</v>
      </c>
    </row>
    <row r="550" spans="1:17" hidden="1" x14ac:dyDescent="0.3">
      <c r="A550" t="s">
        <v>1227</v>
      </c>
      <c r="B550" t="s">
        <v>1228</v>
      </c>
      <c r="C550" t="s">
        <v>3171</v>
      </c>
      <c r="D550" t="s">
        <v>88</v>
      </c>
      <c r="E550">
        <v>9591.9028099999996</v>
      </c>
      <c r="F550">
        <v>144.30000000000001</v>
      </c>
      <c r="G550">
        <v>-19.113757503226299</v>
      </c>
      <c r="H550">
        <v>1.3901844917708801</v>
      </c>
      <c r="I550">
        <v>-2.3908110743598798</v>
      </c>
      <c r="J550">
        <v>-0.34456745275593997</v>
      </c>
      <c r="K550">
        <v>144.13446551995099</v>
      </c>
      <c r="L550">
        <v>139.41593625370001</v>
      </c>
      <c r="M550">
        <v>19.599037825510401</v>
      </c>
      <c r="N550">
        <v>0.42266248701915898</v>
      </c>
      <c r="O550">
        <v>5.4400554400554304</v>
      </c>
      <c r="P550">
        <v>14.523809523809501</v>
      </c>
      <c r="Q550">
        <v>-1.3388827299693999E-2</v>
      </c>
    </row>
    <row r="551" spans="1:17" x14ac:dyDescent="0.3">
      <c r="A551" t="s">
        <v>1229</v>
      </c>
      <c r="B551" t="s">
        <v>1230</v>
      </c>
      <c r="C551" t="s">
        <v>3162</v>
      </c>
      <c r="D551" t="s">
        <v>206</v>
      </c>
      <c r="E551">
        <v>9574.9835496849992</v>
      </c>
      <c r="F551">
        <v>1551.35</v>
      </c>
      <c r="G551">
        <v>57.173424061664299</v>
      </c>
      <c r="H551">
        <v>6.1068798377673099</v>
      </c>
      <c r="I551">
        <v>45.513589407336603</v>
      </c>
      <c r="J551">
        <v>0.47769639158030303</v>
      </c>
      <c r="K551">
        <v>1533.52357709185</v>
      </c>
      <c r="L551">
        <v>1308.61219658764</v>
      </c>
      <c r="M551">
        <v>51.396177328320597</v>
      </c>
      <c r="N551">
        <v>0.60823564034223898</v>
      </c>
      <c r="O551">
        <v>13.3399941986012</v>
      </c>
      <c r="P551">
        <v>89.073735527117506</v>
      </c>
      <c r="Q551">
        <v>7.7628586882505998E-2</v>
      </c>
    </row>
    <row r="552" spans="1:17" hidden="1" x14ac:dyDescent="0.3">
      <c r="A552" t="s">
        <v>1231</v>
      </c>
      <c r="B552" t="s">
        <v>1232</v>
      </c>
      <c r="C552" t="s">
        <v>3171</v>
      </c>
      <c r="D552" t="s">
        <v>75</v>
      </c>
      <c r="E552">
        <v>9561.7615936799994</v>
      </c>
      <c r="F552">
        <v>189.96</v>
      </c>
      <c r="G552">
        <v>0.40801318328945502</v>
      </c>
      <c r="H552">
        <v>5.1106526535262002</v>
      </c>
      <c r="I552">
        <v>15.275465672939401</v>
      </c>
      <c r="J552">
        <v>-1.49942335590792</v>
      </c>
      <c r="K552">
        <v>189.59559524692301</v>
      </c>
      <c r="L552">
        <v>174.026568339665</v>
      </c>
      <c r="M552">
        <v>44.859213884231004</v>
      </c>
      <c r="N552">
        <v>8.9212114720213495E-2</v>
      </c>
      <c r="O552">
        <v>29.500947567909002</v>
      </c>
      <c r="P552">
        <v>33.774647887323901</v>
      </c>
      <c r="Q552">
        <v>2.9410020139996999E-2</v>
      </c>
    </row>
    <row r="553" spans="1:17" x14ac:dyDescent="0.3">
      <c r="A553" t="s">
        <v>1233</v>
      </c>
      <c r="B553" t="s">
        <v>1234</v>
      </c>
      <c r="C553" t="s">
        <v>3168</v>
      </c>
      <c r="D553" t="s">
        <v>128</v>
      </c>
      <c r="E553">
        <v>9512.1807431100005</v>
      </c>
      <c r="F553">
        <v>1118.55</v>
      </c>
      <c r="G553">
        <v>32.408054969570202</v>
      </c>
      <c r="H553">
        <v>2.8221479863581198</v>
      </c>
      <c r="I553">
        <v>-1.38579254153483</v>
      </c>
      <c r="J553">
        <v>4.1275176364104299E-2</v>
      </c>
      <c r="K553">
        <v>1167.1320461898299</v>
      </c>
      <c r="L553">
        <v>1063.51075885266</v>
      </c>
      <c r="M553">
        <v>44.454883213355401</v>
      </c>
      <c r="N553">
        <v>0.46850934130340199</v>
      </c>
      <c r="O553">
        <v>24.715032855035499</v>
      </c>
      <c r="P553">
        <v>60.711206896551701</v>
      </c>
      <c r="Q553">
        <v>3.4030983038772999E-2</v>
      </c>
    </row>
    <row r="554" spans="1:17" x14ac:dyDescent="0.3">
      <c r="A554" t="s">
        <v>1235</v>
      </c>
      <c r="B554" t="s">
        <v>1236</v>
      </c>
      <c r="C554" t="s">
        <v>3174</v>
      </c>
      <c r="D554" t="s">
        <v>1058</v>
      </c>
      <c r="E554">
        <v>9508.7031116500002</v>
      </c>
      <c r="F554">
        <v>494.35</v>
      </c>
      <c r="G554">
        <v>21.221668616865401</v>
      </c>
      <c r="H554">
        <v>-8.7776555107833101</v>
      </c>
      <c r="I554">
        <v>6.4226220308139101</v>
      </c>
      <c r="J554">
        <v>-5.9974714123593804</v>
      </c>
      <c r="K554">
        <v>532.65288108592495</v>
      </c>
      <c r="L554">
        <v>486.718015852191</v>
      </c>
      <c r="M554">
        <v>38.143399809708498</v>
      </c>
      <c r="N554">
        <v>0.69451550471470502</v>
      </c>
      <c r="O554">
        <v>39.354708202690297</v>
      </c>
      <c r="P554">
        <v>51.710909927880898</v>
      </c>
      <c r="Q554">
        <v>1.1780233459904E-2</v>
      </c>
    </row>
    <row r="555" spans="1:17" hidden="1" x14ac:dyDescent="0.3">
      <c r="A555" t="s">
        <v>1237</v>
      </c>
      <c r="B555" t="s">
        <v>1238</v>
      </c>
      <c r="C555" t="s">
        <v>3171</v>
      </c>
      <c r="D555" t="s">
        <v>284</v>
      </c>
      <c r="E555">
        <v>9435.9825347999395</v>
      </c>
      <c r="F555">
        <v>601.6</v>
      </c>
      <c r="G555">
        <v>-5.96939981748565</v>
      </c>
      <c r="H555">
        <v>19.9944274664959</v>
      </c>
      <c r="I555">
        <v>24.191492665203199</v>
      </c>
      <c r="J555">
        <v>11.8530038969632</v>
      </c>
      <c r="K555">
        <v>553.70861010252497</v>
      </c>
      <c r="L555">
        <v>508.17320960581498</v>
      </c>
      <c r="M555">
        <v>64.373065018610703</v>
      </c>
      <c r="N555">
        <v>0.92751402854058496</v>
      </c>
      <c r="O555">
        <v>7.0478723404255197</v>
      </c>
      <c r="P555">
        <v>51.479289940828401</v>
      </c>
    </row>
    <row r="556" spans="1:17" x14ac:dyDescent="0.3">
      <c r="A556" t="s">
        <v>1239</v>
      </c>
      <c r="B556" t="s">
        <v>1240</v>
      </c>
      <c r="C556" t="s">
        <v>3160</v>
      </c>
      <c r="D556" t="s">
        <v>51</v>
      </c>
      <c r="E556">
        <v>9414.8359418750006</v>
      </c>
      <c r="F556">
        <v>542.75</v>
      </c>
      <c r="G556">
        <v>9.7163754805871996</v>
      </c>
      <c r="H556">
        <v>15.700971756145901</v>
      </c>
      <c r="I556">
        <v>34.892275704400298</v>
      </c>
      <c r="J556">
        <v>13.956242126723501</v>
      </c>
      <c r="K556">
        <v>496.49504422313601</v>
      </c>
      <c r="L556">
        <v>436.07020134003602</v>
      </c>
      <c r="M556">
        <v>70.075805691430901</v>
      </c>
      <c r="N556">
        <v>1.15687385861923</v>
      </c>
      <c r="O556">
        <v>4.6522339935513601</v>
      </c>
      <c r="P556">
        <v>69.874804381846602</v>
      </c>
    </row>
    <row r="557" spans="1:17" hidden="1" x14ac:dyDescent="0.3">
      <c r="A557" t="s">
        <v>1241</v>
      </c>
      <c r="B557" t="s">
        <v>1242</v>
      </c>
      <c r="C557" t="s">
        <v>3171</v>
      </c>
      <c r="D557" t="s">
        <v>253</v>
      </c>
      <c r="E557">
        <v>9390.5515455000004</v>
      </c>
      <c r="F557">
        <v>4687.05</v>
      </c>
      <c r="G557">
        <v>314.02958160711898</v>
      </c>
      <c r="H557">
        <v>15.7434825105878</v>
      </c>
      <c r="I557">
        <v>106.63781395385701</v>
      </c>
      <c r="J557">
        <v>6.74918825224084</v>
      </c>
      <c r="K557">
        <v>4423.4574054402301</v>
      </c>
      <c r="L557">
        <v>3317.5537681576802</v>
      </c>
      <c r="M557">
        <v>58.812337270012399</v>
      </c>
      <c r="N557">
        <v>1.09900515849946</v>
      </c>
      <c r="O557">
        <v>9.3395632647400806</v>
      </c>
      <c r="P557">
        <v>404.553528176974</v>
      </c>
      <c r="Q557">
        <v>0.17814083453614801</v>
      </c>
    </row>
    <row r="558" spans="1:17" x14ac:dyDescent="0.3">
      <c r="A558" t="s">
        <v>1243</v>
      </c>
      <c r="B558" t="s">
        <v>1244</v>
      </c>
      <c r="C558" t="s">
        <v>3165</v>
      </c>
      <c r="D558" t="s">
        <v>468</v>
      </c>
      <c r="E558">
        <v>9342.0055391919996</v>
      </c>
      <c r="F558">
        <v>151.12</v>
      </c>
      <c r="G558">
        <v>39.441557159027298</v>
      </c>
      <c r="H558">
        <v>-8.7389329318582796</v>
      </c>
      <c r="I558">
        <v>-24.343512795101201</v>
      </c>
      <c r="J558">
        <v>-0.275496952435971</v>
      </c>
      <c r="K558">
        <v>188.563962760908</v>
      </c>
      <c r="L558">
        <v>175.92586398725101</v>
      </c>
      <c r="M558">
        <v>25.3061574001803</v>
      </c>
      <c r="N558">
        <v>0.99463940228596004</v>
      </c>
      <c r="O558">
        <v>56.564319745897201</v>
      </c>
      <c r="P558">
        <v>65.0682687056253</v>
      </c>
      <c r="Q558">
        <v>0.16463390787444901</v>
      </c>
    </row>
    <row r="559" spans="1:17" x14ac:dyDescent="0.3">
      <c r="A559" t="s">
        <v>1245</v>
      </c>
      <c r="B559" t="s">
        <v>1246</v>
      </c>
      <c r="C559" t="s">
        <v>3160</v>
      </c>
      <c r="D559" t="s">
        <v>231</v>
      </c>
      <c r="E559">
        <v>9337.5850231299992</v>
      </c>
      <c r="F559">
        <v>1424.15</v>
      </c>
      <c r="G559">
        <v>17.1720950873991</v>
      </c>
      <c r="H559">
        <v>1.3011806501065699</v>
      </c>
      <c r="I559">
        <v>5.6835964048028798</v>
      </c>
      <c r="J559">
        <v>3.2219528041484602</v>
      </c>
      <c r="K559">
        <v>1360.19061345767</v>
      </c>
      <c r="L559">
        <v>1272.6050078507401</v>
      </c>
      <c r="M559">
        <v>76.584807243381803</v>
      </c>
      <c r="N559">
        <v>0.783135689084553</v>
      </c>
      <c r="O559">
        <v>16.135940736579698</v>
      </c>
      <c r="P559">
        <v>43.491183879093199</v>
      </c>
    </row>
    <row r="560" spans="1:17" x14ac:dyDescent="0.3">
      <c r="A560" t="s">
        <v>1247</v>
      </c>
      <c r="B560" t="s">
        <v>1248</v>
      </c>
      <c r="C560" t="s">
        <v>3159</v>
      </c>
      <c r="D560" t="s">
        <v>46</v>
      </c>
      <c r="E560">
        <v>9318.6174940799992</v>
      </c>
      <c r="F560">
        <v>542.45000000000005</v>
      </c>
      <c r="G560">
        <v>117.106605510976</v>
      </c>
      <c r="H560">
        <v>-7.5047390947003301</v>
      </c>
      <c r="I560">
        <v>34.756546754020498</v>
      </c>
      <c r="J560">
        <v>-4.2665178685987399</v>
      </c>
      <c r="K560">
        <v>550.19533598956696</v>
      </c>
      <c r="L560">
        <v>456.20688948660103</v>
      </c>
      <c r="M560">
        <v>39.720779243973901</v>
      </c>
      <c r="N560">
        <v>0.60990282512513205</v>
      </c>
      <c r="O560">
        <v>27.9933634436353</v>
      </c>
      <c r="P560">
        <v>151.48354195642</v>
      </c>
      <c r="Q560">
        <v>0.22125579318967001</v>
      </c>
    </row>
    <row r="561" spans="1:17" x14ac:dyDescent="0.3">
      <c r="A561" t="s">
        <v>1249</v>
      </c>
      <c r="B561" t="s">
        <v>1250</v>
      </c>
      <c r="C561" t="s">
        <v>3154</v>
      </c>
      <c r="D561" t="s">
        <v>18</v>
      </c>
      <c r="E561">
        <v>9303.2397149999997</v>
      </c>
      <c r="F561">
        <v>624.75</v>
      </c>
      <c r="G561">
        <v>-15.8554937320128</v>
      </c>
      <c r="H561">
        <v>-24.271721813784598</v>
      </c>
      <c r="I561">
        <v>-38.408833687164403</v>
      </c>
      <c r="J561">
        <v>1.27951802940459</v>
      </c>
      <c r="K561">
        <v>823.54858327780698</v>
      </c>
      <c r="L561">
        <v>852.694991837668</v>
      </c>
      <c r="M561">
        <v>27.714137823119401</v>
      </c>
      <c r="N561">
        <v>2.0565448094458998</v>
      </c>
      <c r="O561">
        <v>104.08163265306101</v>
      </c>
      <c r="P561">
        <v>9.7785977859778495</v>
      </c>
      <c r="Q561">
        <v>0.15358438350782799</v>
      </c>
    </row>
    <row r="562" spans="1:17" x14ac:dyDescent="0.3">
      <c r="A562" t="s">
        <v>1251</v>
      </c>
      <c r="B562" t="s">
        <v>1252</v>
      </c>
      <c r="C562" t="s">
        <v>3167</v>
      </c>
      <c r="D562" t="s">
        <v>426</v>
      </c>
      <c r="E562">
        <v>9284.1101135999997</v>
      </c>
      <c r="F562">
        <v>304</v>
      </c>
      <c r="G562">
        <v>-10.1896498266014</v>
      </c>
      <c r="H562">
        <v>3.4102863483632802</v>
      </c>
      <c r="I562">
        <v>14.676723410491499</v>
      </c>
      <c r="J562">
        <v>4.5598329530745598</v>
      </c>
      <c r="K562">
        <v>303.81970261896799</v>
      </c>
      <c r="L562">
        <v>292.47460707978502</v>
      </c>
      <c r="M562">
        <v>54.970663710013</v>
      </c>
      <c r="N562">
        <v>0.50775273657715503</v>
      </c>
      <c r="O562">
        <v>22.335526315789402</v>
      </c>
      <c r="P562">
        <v>42.723004694835602</v>
      </c>
      <c r="Q562">
        <v>-5.1703718095202002E-2</v>
      </c>
    </row>
    <row r="563" spans="1:17" x14ac:dyDescent="0.3">
      <c r="A563" t="s">
        <v>1253</v>
      </c>
      <c r="B563" t="s">
        <v>1254</v>
      </c>
      <c r="C563" t="s">
        <v>3169</v>
      </c>
      <c r="D563" t="s">
        <v>138</v>
      </c>
      <c r="E563">
        <v>9282.2339233500006</v>
      </c>
      <c r="F563">
        <v>1113.1500000000001</v>
      </c>
      <c r="G563">
        <v>171.96117563520801</v>
      </c>
      <c r="H563">
        <v>48.331077548640799</v>
      </c>
      <c r="I563">
        <v>35.486353870934103</v>
      </c>
      <c r="J563">
        <v>5.0221063642038004</v>
      </c>
      <c r="K563">
        <v>961.16121403529598</v>
      </c>
      <c r="L563">
        <v>824.45094695778698</v>
      </c>
      <c r="M563">
        <v>60.520440260815199</v>
      </c>
      <c r="N563">
        <v>1.5471977592972299</v>
      </c>
      <c r="O563">
        <v>7.3530072317297499</v>
      </c>
      <c r="P563">
        <v>206.991174848317</v>
      </c>
      <c r="Q563">
        <v>0.15308249596128201</v>
      </c>
    </row>
    <row r="564" spans="1:17" x14ac:dyDescent="0.3">
      <c r="A564" t="s">
        <v>1255</v>
      </c>
      <c r="B564" t="s">
        <v>1256</v>
      </c>
      <c r="C564" t="s">
        <v>3165</v>
      </c>
      <c r="D564" t="s">
        <v>289</v>
      </c>
      <c r="E564">
        <v>9274.0231988899995</v>
      </c>
      <c r="F564">
        <v>3991.85</v>
      </c>
      <c r="G564">
        <v>134.820841442849</v>
      </c>
      <c r="H564">
        <v>20.564609344015299</v>
      </c>
      <c r="I564">
        <v>144.42895923009499</v>
      </c>
      <c r="J564">
        <v>-1.27045675147168</v>
      </c>
      <c r="K564">
        <v>3625.7936464304798</v>
      </c>
      <c r="L564">
        <v>2655.3184447633198</v>
      </c>
      <c r="M564">
        <v>53.244738834313999</v>
      </c>
      <c r="N564">
        <v>0.52422954764249396</v>
      </c>
      <c r="O564">
        <v>8.0889812993975205</v>
      </c>
      <c r="P564">
        <v>209.229994577426</v>
      </c>
      <c r="Q564">
        <v>0.15085355675044501</v>
      </c>
    </row>
    <row r="565" spans="1:17" x14ac:dyDescent="0.3">
      <c r="A565" t="s">
        <v>1257</v>
      </c>
      <c r="B565" t="s">
        <v>1258</v>
      </c>
      <c r="C565" t="s">
        <v>3160</v>
      </c>
      <c r="D565" t="s">
        <v>51</v>
      </c>
      <c r="E565">
        <v>9246.1877616399997</v>
      </c>
      <c r="F565">
        <v>5570.2</v>
      </c>
      <c r="G565">
        <v>-16.1309292553929</v>
      </c>
      <c r="H565">
        <v>11.2728686810715</v>
      </c>
      <c r="I565">
        <v>9.1349792664312499</v>
      </c>
      <c r="J565">
        <v>8.8321573845985704</v>
      </c>
      <c r="K565">
        <v>5267.4000305988202</v>
      </c>
      <c r="L565">
        <v>5126.8365477557099</v>
      </c>
      <c r="M565">
        <v>64.635602773390801</v>
      </c>
      <c r="N565">
        <v>2.0644604993105702</v>
      </c>
      <c r="O565">
        <v>4.7233492513733797</v>
      </c>
      <c r="P565">
        <v>20.136739601643399</v>
      </c>
      <c r="Q565">
        <v>-2.6782744514468E-2</v>
      </c>
    </row>
    <row r="566" spans="1:17" x14ac:dyDescent="0.3">
      <c r="A566" t="s">
        <v>1259</v>
      </c>
      <c r="B566" t="s">
        <v>1260</v>
      </c>
      <c r="C566" t="s">
        <v>3158</v>
      </c>
      <c r="D566" t="s">
        <v>265</v>
      </c>
      <c r="E566">
        <v>9236.1262263999997</v>
      </c>
      <c r="F566">
        <v>691.7</v>
      </c>
      <c r="G566">
        <v>-15.413257146597701</v>
      </c>
      <c r="H566">
        <v>10.167246277659199</v>
      </c>
      <c r="I566">
        <v>11.0960642641181</v>
      </c>
      <c r="J566">
        <v>3.6380722948301099</v>
      </c>
      <c r="K566">
        <v>676.54790450210101</v>
      </c>
      <c r="L566">
        <v>647.27180018105696</v>
      </c>
      <c r="M566">
        <v>58.7077989115691</v>
      </c>
      <c r="N566">
        <v>1.69049427839546</v>
      </c>
      <c r="O566">
        <v>23.608500795142302</v>
      </c>
      <c r="P566">
        <v>25.398839738941199</v>
      </c>
      <c r="Q566">
        <v>6.8454029941188002E-2</v>
      </c>
    </row>
    <row r="567" spans="1:17" x14ac:dyDescent="0.3">
      <c r="A567" t="s">
        <v>1261</v>
      </c>
      <c r="B567" t="s">
        <v>1262</v>
      </c>
      <c r="C567" t="s">
        <v>3157</v>
      </c>
      <c r="D567" t="s">
        <v>21</v>
      </c>
      <c r="E567">
        <v>9223.0906700449996</v>
      </c>
      <c r="F567">
        <v>1464.85</v>
      </c>
      <c r="G567">
        <v>-30.229875534947698</v>
      </c>
      <c r="H567">
        <v>2.1573505932420001</v>
      </c>
      <c r="I567">
        <v>-5.2225335360441898</v>
      </c>
      <c r="J567">
        <v>-1.54928531587883</v>
      </c>
      <c r="K567">
        <v>1552.3367417592101</v>
      </c>
      <c r="L567">
        <v>1572.0299245496401</v>
      </c>
      <c r="M567">
        <v>24.7763172371865</v>
      </c>
      <c r="N567">
        <v>0.83039150457427102</v>
      </c>
      <c r="O567">
        <v>32.604020889510799</v>
      </c>
      <c r="P567">
        <v>5.6852205908877602</v>
      </c>
      <c r="Q567">
        <v>-6.6050850734311994E-2</v>
      </c>
    </row>
    <row r="568" spans="1:17" x14ac:dyDescent="0.3">
      <c r="A568" t="s">
        <v>1263</v>
      </c>
      <c r="B568" t="s">
        <v>1264</v>
      </c>
      <c r="C568" t="s">
        <v>3165</v>
      </c>
      <c r="D568" t="s">
        <v>398</v>
      </c>
      <c r="E568">
        <v>9192.8964636599994</v>
      </c>
      <c r="F568">
        <v>405.1</v>
      </c>
      <c r="G568">
        <v>127.261946019181</v>
      </c>
      <c r="H568">
        <v>18.635442778504299</v>
      </c>
      <c r="I568">
        <v>41.511637545473398</v>
      </c>
      <c r="J568">
        <v>-2.31307280281509</v>
      </c>
      <c r="K568">
        <v>403.34092937301</v>
      </c>
      <c r="L568">
        <v>322.60546299817599</v>
      </c>
      <c r="M568">
        <v>42.612701933033399</v>
      </c>
      <c r="N568">
        <v>0.51469506026136902</v>
      </c>
      <c r="O568">
        <v>17.008146136756299</v>
      </c>
      <c r="P568">
        <v>153.1875</v>
      </c>
      <c r="Q568">
        <v>0.17296972550721501</v>
      </c>
    </row>
    <row r="569" spans="1:17" x14ac:dyDescent="0.3">
      <c r="A569" t="s">
        <v>1265</v>
      </c>
      <c r="B569" t="s">
        <v>1266</v>
      </c>
      <c r="C569" t="s">
        <v>3167</v>
      </c>
      <c r="D569" t="s">
        <v>1267</v>
      </c>
      <c r="E569">
        <v>9177.8599873349995</v>
      </c>
      <c r="F569">
        <v>844.35</v>
      </c>
      <c r="G569">
        <v>-45.300307322025802</v>
      </c>
      <c r="H569">
        <v>1.7132296575149999</v>
      </c>
      <c r="I569">
        <v>-14.7552354807243</v>
      </c>
      <c r="J569">
        <v>-0.41173061054239102</v>
      </c>
      <c r="K569">
        <v>887.483327236484</v>
      </c>
      <c r="L569">
        <v>964.01964694845105</v>
      </c>
      <c r="M569">
        <v>44.9641317605343</v>
      </c>
      <c r="N569">
        <v>0.84466602230342702</v>
      </c>
      <c r="O569">
        <v>53.609285249008003</v>
      </c>
      <c r="P569">
        <v>5.1494396014944099</v>
      </c>
      <c r="Q569">
        <v>-0.12850735830747201</v>
      </c>
    </row>
    <row r="570" spans="1:17" hidden="1" x14ac:dyDescent="0.3">
      <c r="A570" t="s">
        <v>1268</v>
      </c>
      <c r="B570" t="s">
        <v>1269</v>
      </c>
      <c r="C570" t="s">
        <v>3171</v>
      </c>
      <c r="D570" t="s">
        <v>138</v>
      </c>
      <c r="E570">
        <v>9177.2014976249993</v>
      </c>
      <c r="F570">
        <v>728.25</v>
      </c>
      <c r="G570">
        <v>10.2038891185721</v>
      </c>
      <c r="H570">
        <v>11.790090924286501</v>
      </c>
      <c r="I570">
        <v>1.93991017890549</v>
      </c>
      <c r="J570">
        <v>1.0370622467972399</v>
      </c>
      <c r="K570">
        <v>714.41651709371104</v>
      </c>
      <c r="L570">
        <v>684.44485938071705</v>
      </c>
      <c r="M570">
        <v>58.215776896916203</v>
      </c>
      <c r="N570">
        <v>0.34062445832826599</v>
      </c>
      <c r="O570">
        <v>8.5272914521112106</v>
      </c>
      <c r="P570">
        <v>36.299831555306</v>
      </c>
    </row>
    <row r="571" spans="1:17" x14ac:dyDescent="0.3">
      <c r="A571" t="s">
        <v>1270</v>
      </c>
      <c r="B571" t="s">
        <v>1271</v>
      </c>
      <c r="C571" t="s">
        <v>3168</v>
      </c>
      <c r="D571" t="s">
        <v>855</v>
      </c>
      <c r="E571">
        <v>9173.4095013400001</v>
      </c>
      <c r="F571">
        <v>197.05</v>
      </c>
      <c r="G571">
        <v>8.9001514420061998</v>
      </c>
      <c r="H571">
        <v>9.9282513722106494</v>
      </c>
      <c r="I571">
        <v>-14.196021206169</v>
      </c>
      <c r="J571">
        <v>0.881663331809863</v>
      </c>
      <c r="K571">
        <v>199.69126055050901</v>
      </c>
      <c r="L571">
        <v>194.070020385524</v>
      </c>
      <c r="M571">
        <v>58.670288264235701</v>
      </c>
      <c r="N571">
        <v>0.531778684426639</v>
      </c>
      <c r="O571">
        <v>33.976148185739603</v>
      </c>
      <c r="P571">
        <v>46.288047512991803</v>
      </c>
      <c r="Q571">
        <v>0.107172254901203</v>
      </c>
    </row>
    <row r="572" spans="1:17" hidden="1" x14ac:dyDescent="0.3">
      <c r="A572" t="s">
        <v>1272</v>
      </c>
      <c r="B572" t="s">
        <v>1273</v>
      </c>
      <c r="C572" t="s">
        <v>3171</v>
      </c>
      <c r="D572" t="s">
        <v>238</v>
      </c>
      <c r="E572">
        <v>9147.9204884549999</v>
      </c>
      <c r="F572">
        <v>327.05</v>
      </c>
      <c r="G572">
        <v>-21.3185116670345</v>
      </c>
      <c r="H572">
        <v>9.9730593151317901</v>
      </c>
      <c r="I572">
        <v>-5.3974902343484699</v>
      </c>
      <c r="J572">
        <v>1.69816913564129</v>
      </c>
      <c r="K572">
        <v>327.52003838606498</v>
      </c>
      <c r="M572">
        <v>51.150296982214499</v>
      </c>
      <c r="N572">
        <v>0.92502859356653599</v>
      </c>
      <c r="O572">
        <v>13.8663812872649</v>
      </c>
      <c r="P572">
        <v>15.9546179755362</v>
      </c>
    </row>
    <row r="573" spans="1:17" x14ac:dyDescent="0.3">
      <c r="A573" t="s">
        <v>1274</v>
      </c>
      <c r="B573" t="s">
        <v>1275</v>
      </c>
      <c r="C573" t="s">
        <v>3156</v>
      </c>
      <c r="D573" t="s">
        <v>141</v>
      </c>
      <c r="E573">
        <v>9121.6324095269993</v>
      </c>
      <c r="F573">
        <v>84.81</v>
      </c>
      <c r="G573">
        <v>-22.139013539089699</v>
      </c>
      <c r="H573">
        <v>3.41137735033838</v>
      </c>
      <c r="I573">
        <v>-7.5512882810609101</v>
      </c>
      <c r="J573">
        <v>-1.83563995889673</v>
      </c>
      <c r="K573">
        <v>86.113307327476207</v>
      </c>
      <c r="L573">
        <v>85.715827532897407</v>
      </c>
      <c r="M573">
        <v>47.749802616493803</v>
      </c>
      <c r="N573">
        <v>0.39134254177817002</v>
      </c>
      <c r="O573">
        <v>24.761230986911901</v>
      </c>
      <c r="P573">
        <v>17.140883977900501</v>
      </c>
    </row>
    <row r="574" spans="1:17" x14ac:dyDescent="0.3">
      <c r="A574" t="s">
        <v>1276</v>
      </c>
      <c r="B574" t="s">
        <v>1277</v>
      </c>
      <c r="C574" t="s">
        <v>3167</v>
      </c>
      <c r="D574" t="s">
        <v>815</v>
      </c>
      <c r="E574">
        <v>9093.7750921999996</v>
      </c>
      <c r="F574">
        <v>7051.6</v>
      </c>
      <c r="G574">
        <v>-41.292857334076203</v>
      </c>
      <c r="H574">
        <v>-3.1002992374799501</v>
      </c>
      <c r="I574">
        <v>-4.1923288693296996</v>
      </c>
      <c r="J574">
        <v>-0.48449358949071603</v>
      </c>
      <c r="K574">
        <v>7865.3457613017199</v>
      </c>
      <c r="L574">
        <v>8089.0265943062896</v>
      </c>
      <c r="M574">
        <v>31.357173784397801</v>
      </c>
      <c r="N574">
        <v>0.50030979378097995</v>
      </c>
      <c r="O574">
        <v>53.014209541097003</v>
      </c>
      <c r="P574">
        <v>6.9850710037625996</v>
      </c>
      <c r="Q574">
        <v>1.7108700401259998E-2</v>
      </c>
    </row>
    <row r="575" spans="1:17" x14ac:dyDescent="0.3">
      <c r="A575" t="s">
        <v>1278</v>
      </c>
      <c r="B575" t="s">
        <v>1279</v>
      </c>
      <c r="C575" t="s">
        <v>3170</v>
      </c>
      <c r="D575" t="s">
        <v>403</v>
      </c>
      <c r="E575">
        <v>9090.4853537950003</v>
      </c>
      <c r="F575">
        <v>618.65</v>
      </c>
      <c r="G575">
        <v>-34.8481328687066</v>
      </c>
      <c r="H575">
        <v>4.2964560267940302</v>
      </c>
      <c r="I575">
        <v>-14.420030559273799</v>
      </c>
      <c r="J575">
        <v>1.97793068133271</v>
      </c>
      <c r="K575">
        <v>644.12383612913402</v>
      </c>
      <c r="L575">
        <v>661.93538538693099</v>
      </c>
      <c r="M575">
        <v>44.967509210086497</v>
      </c>
      <c r="N575">
        <v>0.69559239535961304</v>
      </c>
      <c r="O575">
        <v>31.722298553301499</v>
      </c>
      <c r="P575">
        <v>4.9448685326547803</v>
      </c>
      <c r="Q575">
        <v>2.6917817468073001E-2</v>
      </c>
    </row>
    <row r="576" spans="1:17" x14ac:dyDescent="0.3">
      <c r="A576" t="s">
        <v>1280</v>
      </c>
      <c r="B576" t="s">
        <v>1281</v>
      </c>
      <c r="C576" t="s">
        <v>3158</v>
      </c>
      <c r="D576" t="s">
        <v>983</v>
      </c>
      <c r="E576">
        <v>9086.5228409369993</v>
      </c>
      <c r="F576">
        <v>42.69</v>
      </c>
      <c r="G576">
        <v>-41.464217132406901</v>
      </c>
      <c r="H576">
        <v>-5.4773801147896597</v>
      </c>
      <c r="I576">
        <v>-7.9467291624049201</v>
      </c>
      <c r="J576">
        <v>-0.20848838018780799</v>
      </c>
      <c r="K576">
        <v>45.382070129575403</v>
      </c>
      <c r="L576">
        <v>46.458202486842801</v>
      </c>
      <c r="M576">
        <v>45.931637303784399</v>
      </c>
      <c r="N576">
        <v>0.463310703437946</v>
      </c>
      <c r="O576">
        <v>32.349496369173103</v>
      </c>
      <c r="P576">
        <v>16.798905608755099</v>
      </c>
      <c r="Q576">
        <v>4.3727177457362001E-2</v>
      </c>
    </row>
    <row r="577" spans="1:17" x14ac:dyDescent="0.3">
      <c r="A577" t="s">
        <v>1282</v>
      </c>
      <c r="B577" t="s">
        <v>1283</v>
      </c>
      <c r="C577" t="s">
        <v>3170</v>
      </c>
      <c r="D577" t="s">
        <v>403</v>
      </c>
      <c r="E577">
        <v>9082.4411903</v>
      </c>
      <c r="F577">
        <v>164.63</v>
      </c>
      <c r="G577">
        <v>2.1016520391437501</v>
      </c>
      <c r="H577">
        <v>7.4946783496467999</v>
      </c>
      <c r="I577">
        <v>4.7554854329722396</v>
      </c>
      <c r="J577">
        <v>5.54534529625235</v>
      </c>
      <c r="K577">
        <v>174.295603084455</v>
      </c>
      <c r="L577">
        <v>170.60499640166299</v>
      </c>
      <c r="M577">
        <v>51.452575643658299</v>
      </c>
      <c r="N577">
        <v>0.65941090249659995</v>
      </c>
      <c r="O577">
        <v>48.818562837878801</v>
      </c>
      <c r="P577">
        <v>39.045608108107999</v>
      </c>
      <c r="Q577">
        <v>7.9578087699871E-2</v>
      </c>
    </row>
    <row r="578" spans="1:17" x14ac:dyDescent="0.3">
      <c r="A578" t="s">
        <v>1284</v>
      </c>
      <c r="B578" t="s">
        <v>1285</v>
      </c>
      <c r="C578" t="s">
        <v>3170</v>
      </c>
      <c r="D578" t="s">
        <v>289</v>
      </c>
      <c r="E578">
        <v>9081.6830623799997</v>
      </c>
      <c r="F578">
        <v>2105.1</v>
      </c>
      <c r="G578">
        <v>103.948884205678</v>
      </c>
      <c r="H578">
        <v>10.2795150252442</v>
      </c>
      <c r="I578">
        <v>54.3995678252858</v>
      </c>
      <c r="J578">
        <v>2.6016516778419598</v>
      </c>
      <c r="K578">
        <v>2057.4829607227598</v>
      </c>
      <c r="L578">
        <v>1645.4918029231201</v>
      </c>
      <c r="M578">
        <v>48.849921701013997</v>
      </c>
      <c r="N578">
        <v>0.43374749894784698</v>
      </c>
      <c r="O578">
        <v>14.329485535128899</v>
      </c>
      <c r="P578">
        <v>137.034117779529</v>
      </c>
      <c r="Q578">
        <v>0.100403002562117</v>
      </c>
    </row>
    <row r="579" spans="1:17" hidden="1" x14ac:dyDescent="0.3">
      <c r="A579" t="s">
        <v>1286</v>
      </c>
      <c r="B579" t="s">
        <v>1287</v>
      </c>
      <c r="C579" t="s">
        <v>3171</v>
      </c>
      <c r="D579" t="s">
        <v>260</v>
      </c>
      <c r="E579">
        <v>9068.4914809500006</v>
      </c>
      <c r="F579">
        <v>539.54999999999995</v>
      </c>
      <c r="G579">
        <v>103.31745622710901</v>
      </c>
      <c r="H579">
        <v>21.4571121034611</v>
      </c>
      <c r="I579">
        <v>142.21171134180199</v>
      </c>
      <c r="J579">
        <v>9.0556512338683302</v>
      </c>
      <c r="K579">
        <v>491.45786121754702</v>
      </c>
      <c r="L579">
        <v>392.154570100331</v>
      </c>
      <c r="M579">
        <v>71.923391141141806</v>
      </c>
      <c r="N579">
        <v>1.42098505398522</v>
      </c>
      <c r="O579">
        <v>8.2383467704568698</v>
      </c>
      <c r="P579">
        <v>157.17349857006599</v>
      </c>
      <c r="Q579">
        <v>9.6496298145234E-2</v>
      </c>
    </row>
    <row r="580" spans="1:17" hidden="1" x14ac:dyDescent="0.3">
      <c r="A580" t="s">
        <v>1288</v>
      </c>
      <c r="B580" t="s">
        <v>1289</v>
      </c>
      <c r="C580" t="s">
        <v>3171</v>
      </c>
      <c r="D580" t="s">
        <v>454</v>
      </c>
      <c r="E580">
        <v>9061.3670439599991</v>
      </c>
      <c r="F580">
        <v>1183.05</v>
      </c>
      <c r="G580">
        <v>10.240724728058201</v>
      </c>
      <c r="H580">
        <v>26.999299861112501</v>
      </c>
      <c r="I580">
        <v>24.8381702113772</v>
      </c>
      <c r="J580">
        <v>13.0567152751462</v>
      </c>
      <c r="K580">
        <v>1079.45288325144</v>
      </c>
      <c r="L580">
        <v>971.30662846863299</v>
      </c>
      <c r="M580">
        <v>65.590467643723997</v>
      </c>
      <c r="N580">
        <v>1.8485725473539401</v>
      </c>
      <c r="O580">
        <v>5.1857487003930496</v>
      </c>
      <c r="P580">
        <v>56.147297564838603</v>
      </c>
      <c r="Q580">
        <v>5.3150038206238003E-2</v>
      </c>
    </row>
    <row r="581" spans="1:17" hidden="1" x14ac:dyDescent="0.3">
      <c r="A581" t="s">
        <v>1290</v>
      </c>
      <c r="B581" t="s">
        <v>1291</v>
      </c>
      <c r="C581" t="s">
        <v>3171</v>
      </c>
      <c r="D581" t="s">
        <v>21</v>
      </c>
      <c r="E581">
        <v>9022.2176020000006</v>
      </c>
      <c r="F581">
        <v>1634</v>
      </c>
      <c r="G581">
        <v>67.194147129229506</v>
      </c>
      <c r="H581">
        <v>17.028410126821701</v>
      </c>
      <c r="I581">
        <v>24.2250570592198</v>
      </c>
      <c r="J581">
        <v>-1.5675321170071099</v>
      </c>
      <c r="K581">
        <v>1662.5534641902</v>
      </c>
      <c r="L581">
        <v>1417.37119634906</v>
      </c>
      <c r="M581">
        <v>47.0798207285861</v>
      </c>
      <c r="N581">
        <v>0.56698899770339595</v>
      </c>
      <c r="O581">
        <v>21.894124847001201</v>
      </c>
      <c r="P581">
        <v>94.408090422367593</v>
      </c>
      <c r="Q581">
        <v>0.24410225244952399</v>
      </c>
    </row>
    <row r="582" spans="1:17" x14ac:dyDescent="0.3">
      <c r="A582" t="s">
        <v>1292</v>
      </c>
      <c r="B582" t="s">
        <v>1293</v>
      </c>
      <c r="C582" t="s">
        <v>3164</v>
      </c>
      <c r="D582" t="s">
        <v>75</v>
      </c>
      <c r="E582">
        <v>9018.2338582399898</v>
      </c>
      <c r="F582">
        <v>766.4</v>
      </c>
      <c r="G582">
        <v>-23.9875702510212</v>
      </c>
      <c r="H582">
        <v>7.60677985024176E-2</v>
      </c>
      <c r="I582">
        <v>-11.404111293594299</v>
      </c>
      <c r="J582">
        <v>-5.4645312555288497</v>
      </c>
      <c r="K582">
        <v>797.97430334435296</v>
      </c>
      <c r="L582">
        <v>807.72421748972204</v>
      </c>
      <c r="M582">
        <v>33.300221710183301</v>
      </c>
      <c r="N582">
        <v>1.0106626202708</v>
      </c>
      <c r="O582">
        <v>30.467118997912301</v>
      </c>
      <c r="P582">
        <v>8.0578075431794094</v>
      </c>
      <c r="Q582">
        <v>1.0595213180734E-2</v>
      </c>
    </row>
    <row r="583" spans="1:17" x14ac:dyDescent="0.3">
      <c r="A583" t="s">
        <v>1294</v>
      </c>
      <c r="B583" t="s">
        <v>1295</v>
      </c>
      <c r="C583" t="s">
        <v>3155</v>
      </c>
      <c r="D583" t="s">
        <v>21</v>
      </c>
      <c r="E583">
        <v>9016.8555700500001</v>
      </c>
      <c r="F583">
        <v>2920.65</v>
      </c>
      <c r="G583">
        <v>5.6098913947248903</v>
      </c>
      <c r="H583">
        <v>16.933594372009701</v>
      </c>
      <c r="I583">
        <v>7.3912626554671803</v>
      </c>
      <c r="J583">
        <v>2.7019108914708898</v>
      </c>
      <c r="K583">
        <v>2801.0948850601098</v>
      </c>
      <c r="L583">
        <v>2692.0215339691199</v>
      </c>
      <c r="M583">
        <v>59.452236412989599</v>
      </c>
      <c r="N583">
        <v>0.546913411382287</v>
      </c>
      <c r="O583">
        <v>7.6815092530772198</v>
      </c>
      <c r="P583">
        <v>36.635400341512401</v>
      </c>
      <c r="Q583">
        <v>-3.838424775746E-3</v>
      </c>
    </row>
    <row r="584" spans="1:17" x14ac:dyDescent="0.3">
      <c r="A584" t="s">
        <v>1296</v>
      </c>
      <c r="B584" t="s">
        <v>1297</v>
      </c>
      <c r="C584" t="s">
        <v>3170</v>
      </c>
      <c r="D584" t="s">
        <v>403</v>
      </c>
      <c r="E584">
        <v>8933.8874091870002</v>
      </c>
      <c r="F584">
        <v>109.59</v>
      </c>
      <c r="G584">
        <v>49.479928373066102</v>
      </c>
      <c r="H584">
        <v>41.349510657089603</v>
      </c>
      <c r="I584">
        <v>55.291410339848703</v>
      </c>
      <c r="J584">
        <v>7.88418374231117</v>
      </c>
      <c r="K584">
        <v>92.749823554994293</v>
      </c>
      <c r="L584">
        <v>81.975393002302994</v>
      </c>
      <c r="M584">
        <v>68.822028715292305</v>
      </c>
      <c r="N584">
        <v>2.3628557135488402</v>
      </c>
      <c r="O584">
        <v>9.0884204763208292</v>
      </c>
      <c r="P584">
        <v>76.900726392251798</v>
      </c>
      <c r="Q584">
        <v>0.103489701907012</v>
      </c>
    </row>
    <row r="585" spans="1:17" x14ac:dyDescent="0.3">
      <c r="A585" t="s">
        <v>1298</v>
      </c>
      <c r="B585" t="s">
        <v>1299</v>
      </c>
      <c r="C585" t="s">
        <v>3169</v>
      </c>
      <c r="D585" t="s">
        <v>138</v>
      </c>
      <c r="E585">
        <v>8929.3732372529994</v>
      </c>
      <c r="F585">
        <v>165.83</v>
      </c>
      <c r="G585">
        <v>-34.728202301885098</v>
      </c>
      <c r="H585">
        <v>4.1170653830719202</v>
      </c>
      <c r="I585">
        <v>-27.125766073167998</v>
      </c>
      <c r="J585">
        <v>4.6251250475833299</v>
      </c>
      <c r="K585">
        <v>179.93758800575799</v>
      </c>
      <c r="L585">
        <v>191.44317399627499</v>
      </c>
      <c r="M585">
        <v>45.492927735998101</v>
      </c>
      <c r="N585">
        <v>0.75636392401276498</v>
      </c>
      <c r="O585">
        <v>71.8024482904178</v>
      </c>
      <c r="P585">
        <v>6.2195746861388699</v>
      </c>
      <c r="Q585">
        <v>0.11138774449833599</v>
      </c>
    </row>
    <row r="586" spans="1:17" x14ac:dyDescent="0.3">
      <c r="A586" t="s">
        <v>1300</v>
      </c>
      <c r="B586" t="s">
        <v>1301</v>
      </c>
      <c r="C586" t="s">
        <v>3159</v>
      </c>
      <c r="D586" t="s">
        <v>46</v>
      </c>
      <c r="E586">
        <v>8864.7340324199995</v>
      </c>
      <c r="F586">
        <v>2803.85</v>
      </c>
      <c r="G586">
        <v>22.5497933490952</v>
      </c>
      <c r="H586">
        <v>-3.4072626062469298</v>
      </c>
      <c r="I586">
        <v>3.8266790416190899</v>
      </c>
      <c r="J586">
        <v>-4.0379156305443704</v>
      </c>
      <c r="K586">
        <v>3042.11209382383</v>
      </c>
      <c r="L586">
        <v>2754.6481824963198</v>
      </c>
      <c r="M586">
        <v>33.862718602388298</v>
      </c>
      <c r="N586">
        <v>0.30060622584918101</v>
      </c>
      <c r="O586">
        <v>32.853041353852703</v>
      </c>
      <c r="P586">
        <v>52.758822648088298</v>
      </c>
      <c r="Q586">
        <v>0.19443246735098499</v>
      </c>
    </row>
    <row r="587" spans="1:17" x14ac:dyDescent="0.3">
      <c r="A587" t="s">
        <v>1302</v>
      </c>
      <c r="B587" t="s">
        <v>1303</v>
      </c>
      <c r="C587" t="s">
        <v>3166</v>
      </c>
      <c r="D587" t="s">
        <v>85</v>
      </c>
      <c r="E587">
        <v>8855.6522713800005</v>
      </c>
      <c r="F587">
        <v>183.18</v>
      </c>
      <c r="G587">
        <v>13.2225795667678</v>
      </c>
      <c r="H587">
        <v>-3.7377445977802002</v>
      </c>
      <c r="I587">
        <v>-18.569583418099899</v>
      </c>
      <c r="J587">
        <v>-4.6025051524231797</v>
      </c>
      <c r="K587">
        <v>207.83970724302199</v>
      </c>
      <c r="L587">
        <v>200.537911648082</v>
      </c>
      <c r="M587">
        <v>22.924332149825201</v>
      </c>
      <c r="N587">
        <v>0.48833447945369302</v>
      </c>
      <c r="O587">
        <v>36.854460093896698</v>
      </c>
      <c r="P587">
        <v>45.669980119284197</v>
      </c>
      <c r="Q587">
        <v>5.6423236092913998E-2</v>
      </c>
    </row>
    <row r="588" spans="1:17" x14ac:dyDescent="0.3">
      <c r="A588" t="s">
        <v>1304</v>
      </c>
      <c r="B588" t="s">
        <v>1305</v>
      </c>
      <c r="C588" t="s">
        <v>3158</v>
      </c>
      <c r="D588" t="s">
        <v>983</v>
      </c>
      <c r="E588">
        <v>8850.04484624</v>
      </c>
      <c r="F588">
        <v>404.3</v>
      </c>
      <c r="G588">
        <v>-14.0782950867313</v>
      </c>
      <c r="H588">
        <v>-2.1590892556144099</v>
      </c>
      <c r="I588">
        <v>5.6436600801582397</v>
      </c>
      <c r="J588">
        <v>-1.41616993528348</v>
      </c>
      <c r="K588">
        <v>428.36595132503999</v>
      </c>
      <c r="L588">
        <v>396.527318658529</v>
      </c>
      <c r="M588">
        <v>42.996422031574198</v>
      </c>
      <c r="N588">
        <v>0.291845028053073</v>
      </c>
      <c r="O588">
        <v>28.122681177343502</v>
      </c>
      <c r="P588">
        <v>51.140186915887803</v>
      </c>
      <c r="Q588">
        <v>6.9911232156865996E-2</v>
      </c>
    </row>
    <row r="589" spans="1:17" hidden="1" x14ac:dyDescent="0.3">
      <c r="A589" t="s">
        <v>1306</v>
      </c>
      <c r="B589" t="s">
        <v>1307</v>
      </c>
      <c r="C589" t="s">
        <v>3171</v>
      </c>
      <c r="D589" t="s">
        <v>138</v>
      </c>
      <c r="E589">
        <v>8824.2999999999993</v>
      </c>
      <c r="F589">
        <v>4412.1499999999996</v>
      </c>
      <c r="G589">
        <v>-28.902987947830798</v>
      </c>
      <c r="H589">
        <v>4.2875171299400598</v>
      </c>
      <c r="I589">
        <v>-13.278445194622201</v>
      </c>
      <c r="J589">
        <v>-0.76752241882626404</v>
      </c>
      <c r="K589">
        <v>4541.1236566776197</v>
      </c>
      <c r="L589">
        <v>4688.61876765344</v>
      </c>
      <c r="M589">
        <v>44.015640151202398</v>
      </c>
      <c r="N589">
        <v>0.54553847445061399</v>
      </c>
      <c r="O589">
        <v>58.063529118456998</v>
      </c>
      <c r="P589">
        <v>5.0199345432906801</v>
      </c>
      <c r="Q589">
        <v>-7.0315381563868004E-2</v>
      </c>
    </row>
    <row r="590" spans="1:17" x14ac:dyDescent="0.3">
      <c r="A590" t="s">
        <v>1308</v>
      </c>
      <c r="B590" t="s">
        <v>1309</v>
      </c>
      <c r="C590" t="s">
        <v>3167</v>
      </c>
      <c r="D590" t="s">
        <v>91</v>
      </c>
      <c r="E590">
        <v>8790.4088687999993</v>
      </c>
      <c r="F590">
        <v>1131</v>
      </c>
      <c r="G590">
        <v>38.4551266479546</v>
      </c>
      <c r="H590">
        <v>-13.0645133784968</v>
      </c>
      <c r="I590">
        <v>20.013719844954799</v>
      </c>
      <c r="J590">
        <v>-5.9242633546172296</v>
      </c>
      <c r="K590">
        <v>1241.26241136914</v>
      </c>
      <c r="L590">
        <v>1023.20837220337</v>
      </c>
      <c r="M590">
        <v>30.0964507258339</v>
      </c>
      <c r="N590">
        <v>1.5294352926655499</v>
      </c>
      <c r="O590">
        <v>36.516357206012302</v>
      </c>
      <c r="P590">
        <v>78.955696202531598</v>
      </c>
    </row>
    <row r="591" spans="1:17" x14ac:dyDescent="0.3">
      <c r="A591" t="s">
        <v>1310</v>
      </c>
      <c r="B591" t="s">
        <v>1311</v>
      </c>
      <c r="C591" t="s">
        <v>3164</v>
      </c>
      <c r="D591" t="s">
        <v>75</v>
      </c>
      <c r="E591">
        <v>8780.5346916750004</v>
      </c>
      <c r="F591">
        <v>1140.25</v>
      </c>
      <c r="G591">
        <v>-35.556700627668299</v>
      </c>
      <c r="H591">
        <v>-0.58577096965391295</v>
      </c>
      <c r="I591">
        <v>-33.946364314794202</v>
      </c>
      <c r="J591">
        <v>-1.70604879231363</v>
      </c>
      <c r="K591">
        <v>1240.1843791482399</v>
      </c>
      <c r="L591">
        <v>1353.8756384631899</v>
      </c>
      <c r="M591">
        <v>38.1516415267767</v>
      </c>
      <c r="N591">
        <v>0.52880959171328701</v>
      </c>
      <c r="O591">
        <v>58.035518526638803</v>
      </c>
      <c r="P591">
        <v>3.6590909090909101</v>
      </c>
      <c r="Q591">
        <v>-4.9097977786335997E-2</v>
      </c>
    </row>
    <row r="592" spans="1:17" x14ac:dyDescent="0.3">
      <c r="A592" t="s">
        <v>1312</v>
      </c>
      <c r="B592" t="s">
        <v>1313</v>
      </c>
      <c r="C592" t="s">
        <v>3162</v>
      </c>
      <c r="D592" t="s">
        <v>206</v>
      </c>
      <c r="E592">
        <v>8759.5277515199996</v>
      </c>
      <c r="F592">
        <v>1988.55</v>
      </c>
      <c r="G592">
        <v>64.676283568348794</v>
      </c>
      <c r="H592">
        <v>6.4490457695157204</v>
      </c>
      <c r="I592">
        <v>-8.1649979301762201</v>
      </c>
      <c r="J592">
        <v>-4.1946145661313397</v>
      </c>
      <c r="K592">
        <v>2096.9399119111299</v>
      </c>
      <c r="L592">
        <v>1892.0217617999299</v>
      </c>
      <c r="M592">
        <v>37.7810473942925</v>
      </c>
      <c r="N592">
        <v>0.40610146646309297</v>
      </c>
      <c r="O592">
        <v>20.6406678232883</v>
      </c>
      <c r="P592">
        <v>100.256797583081</v>
      </c>
      <c r="Q592">
        <v>0.14821045930964299</v>
      </c>
    </row>
    <row r="593" spans="1:17" x14ac:dyDescent="0.3">
      <c r="A593" t="s">
        <v>1314</v>
      </c>
      <c r="B593" t="s">
        <v>1315</v>
      </c>
      <c r="C593" t="s">
        <v>3165</v>
      </c>
      <c r="D593" t="s">
        <v>766</v>
      </c>
      <c r="E593">
        <v>8756.32325983999</v>
      </c>
      <c r="F593">
        <v>219.2</v>
      </c>
      <c r="G593">
        <v>44.5484133346786</v>
      </c>
      <c r="H593">
        <v>21.3751084646529</v>
      </c>
      <c r="I593">
        <v>20.703357664127601</v>
      </c>
      <c r="J593">
        <v>0.77213287692194099</v>
      </c>
      <c r="K593">
        <v>216.04601109809801</v>
      </c>
      <c r="L593">
        <v>204.15260650644001</v>
      </c>
      <c r="M593">
        <v>58.868263940393298</v>
      </c>
      <c r="N593">
        <v>1.2781430400991201</v>
      </c>
      <c r="O593">
        <v>35.260036496350303</v>
      </c>
      <c r="P593">
        <v>72.666404096100806</v>
      </c>
      <c r="Q593">
        <v>0.179298634891258</v>
      </c>
    </row>
    <row r="594" spans="1:17" x14ac:dyDescent="0.3">
      <c r="A594" t="s">
        <v>1316</v>
      </c>
      <c r="B594" t="s">
        <v>1317</v>
      </c>
      <c r="C594" t="s">
        <v>3162</v>
      </c>
      <c r="D594" t="s">
        <v>206</v>
      </c>
      <c r="E594">
        <v>8694.9743729999991</v>
      </c>
      <c r="F594">
        <v>441.05</v>
      </c>
      <c r="G594">
        <v>18.0315381753332</v>
      </c>
      <c r="H594">
        <v>19.432340076299301</v>
      </c>
      <c r="I594">
        <v>38.423065385756701</v>
      </c>
      <c r="J594">
        <v>2.5118469505431</v>
      </c>
      <c r="K594">
        <v>426.96101500215502</v>
      </c>
      <c r="L594">
        <v>364.61614422538503</v>
      </c>
      <c r="M594">
        <v>55.439090835266299</v>
      </c>
      <c r="N594">
        <v>1.0347364952843801</v>
      </c>
      <c r="O594">
        <v>10.0328760911461</v>
      </c>
      <c r="P594">
        <v>83.694294044148194</v>
      </c>
    </row>
    <row r="595" spans="1:17" hidden="1" x14ac:dyDescent="0.3">
      <c r="A595" t="s">
        <v>1318</v>
      </c>
      <c r="B595" t="s">
        <v>1319</v>
      </c>
      <c r="C595" t="s">
        <v>3171</v>
      </c>
      <c r="D595" t="s">
        <v>46</v>
      </c>
      <c r="E595">
        <v>8684.2147650000006</v>
      </c>
      <c r="F595">
        <v>793.5</v>
      </c>
      <c r="G595">
        <v>206.015459434674</v>
      </c>
      <c r="H595">
        <v>18.240589797592499</v>
      </c>
      <c r="I595">
        <v>170.194153161972</v>
      </c>
      <c r="J595">
        <v>6.0696461572784797</v>
      </c>
      <c r="K595">
        <v>733.83654210050202</v>
      </c>
      <c r="L595">
        <v>508.27312276502499</v>
      </c>
      <c r="M595">
        <v>60.417639237202202</v>
      </c>
      <c r="N595">
        <v>0.48228887615614702</v>
      </c>
      <c r="O595">
        <v>11.7769376181474</v>
      </c>
      <c r="P595">
        <v>413.42607570365499</v>
      </c>
    </row>
    <row r="596" spans="1:17" hidden="1" x14ac:dyDescent="0.3">
      <c r="A596" t="s">
        <v>1320</v>
      </c>
      <c r="B596" t="s">
        <v>1321</v>
      </c>
      <c r="C596" t="s">
        <v>3171</v>
      </c>
      <c r="D596" t="s">
        <v>246</v>
      </c>
      <c r="E596">
        <v>8669.9913646500008</v>
      </c>
      <c r="F596">
        <v>1645.25</v>
      </c>
      <c r="G596">
        <v>1913.2645250376499</v>
      </c>
      <c r="H596">
        <v>35.666521002787903</v>
      </c>
      <c r="I596">
        <v>80.356440611558298</v>
      </c>
      <c r="J596">
        <v>1.5210620839193101</v>
      </c>
      <c r="K596">
        <v>1530.25610533389</v>
      </c>
      <c r="L596">
        <v>1043.8626644017299</v>
      </c>
      <c r="M596">
        <v>54.050173133257601</v>
      </c>
      <c r="N596">
        <v>0.519850734888477</v>
      </c>
      <c r="O596">
        <v>15.4809299498556</v>
      </c>
    </row>
    <row r="597" spans="1:17" hidden="1" x14ac:dyDescent="0.3">
      <c r="A597" t="s">
        <v>1322</v>
      </c>
      <c r="B597" t="s">
        <v>1323</v>
      </c>
      <c r="C597" t="s">
        <v>3171</v>
      </c>
      <c r="D597" t="s">
        <v>260</v>
      </c>
      <c r="E597">
        <v>8647.0302256649993</v>
      </c>
      <c r="F597">
        <v>5121.3500000000004</v>
      </c>
      <c r="G597">
        <v>892.95317507562504</v>
      </c>
      <c r="H597">
        <v>97.075766541727702</v>
      </c>
      <c r="I597">
        <v>346.712696764866</v>
      </c>
      <c r="J597">
        <v>23.162932126628199</v>
      </c>
      <c r="K597">
        <v>3507.92607758551</v>
      </c>
      <c r="L597">
        <v>2128.4440635050501</v>
      </c>
      <c r="M597">
        <v>74.875288812289298</v>
      </c>
      <c r="N597">
        <v>1.1954967753775301</v>
      </c>
      <c r="O597">
        <v>7.1524109853846998</v>
      </c>
      <c r="P597">
        <v>937.86604519201501</v>
      </c>
      <c r="Q597">
        <v>0.31793411509726999</v>
      </c>
    </row>
    <row r="598" spans="1:17" hidden="1" x14ac:dyDescent="0.3">
      <c r="A598" t="s">
        <v>1324</v>
      </c>
      <c r="B598" t="s">
        <v>1325</v>
      </c>
      <c r="C598" t="s">
        <v>3171</v>
      </c>
      <c r="D598" t="s">
        <v>744</v>
      </c>
      <c r="E598">
        <v>8642.3479203879997</v>
      </c>
      <c r="F598">
        <v>530.28</v>
      </c>
      <c r="G598">
        <v>-5.1611283293180996</v>
      </c>
      <c r="H598">
        <v>5.65553087223135</v>
      </c>
      <c r="I598">
        <v>-1.5576631301751499E-2</v>
      </c>
      <c r="J598">
        <v>1.2511650399506999</v>
      </c>
      <c r="K598">
        <v>531.46478574056596</v>
      </c>
      <c r="L598">
        <v>511.25820453889202</v>
      </c>
      <c r="M598">
        <v>73.886051750125603</v>
      </c>
      <c r="N598">
        <v>1.01930237773518</v>
      </c>
      <c r="O598">
        <v>5.7875084860828201</v>
      </c>
      <c r="P598">
        <v>20.304914016062401</v>
      </c>
      <c r="Q598">
        <v>-1.0545973830429E-2</v>
      </c>
    </row>
    <row r="599" spans="1:17" x14ac:dyDescent="0.3">
      <c r="A599" t="s">
        <v>1326</v>
      </c>
      <c r="B599" t="s">
        <v>1327</v>
      </c>
      <c r="C599" t="s">
        <v>3165</v>
      </c>
      <c r="D599" t="s">
        <v>253</v>
      </c>
      <c r="E599">
        <v>8630.5945613019994</v>
      </c>
      <c r="F599">
        <v>74.27</v>
      </c>
      <c r="G599">
        <v>41.3141984892723</v>
      </c>
      <c r="H599">
        <v>10.026308405029701</v>
      </c>
      <c r="I599">
        <v>11.3216696712112</v>
      </c>
      <c r="J599">
        <v>2.81726076996625</v>
      </c>
      <c r="K599">
        <v>76.521317513424293</v>
      </c>
      <c r="L599">
        <v>67.881139693102696</v>
      </c>
      <c r="M599">
        <v>47.457799838981401</v>
      </c>
      <c r="N599">
        <v>0.67309488636399395</v>
      </c>
      <c r="O599">
        <v>25.7573717517167</v>
      </c>
      <c r="P599">
        <v>87.550505050504995</v>
      </c>
      <c r="Q599">
        <v>0.17656726757493801</v>
      </c>
    </row>
    <row r="600" spans="1:17" hidden="1" x14ac:dyDescent="0.3">
      <c r="A600" t="s">
        <v>1328</v>
      </c>
      <c r="B600" t="s">
        <v>1329</v>
      </c>
      <c r="C600" t="s">
        <v>3171</v>
      </c>
      <c r="D600" t="s">
        <v>138</v>
      </c>
      <c r="E600">
        <v>8567.4266271600009</v>
      </c>
      <c r="F600">
        <v>532.29999999999995</v>
      </c>
      <c r="G600">
        <v>65.876425942127099</v>
      </c>
      <c r="H600">
        <v>-0.93543310949809699</v>
      </c>
      <c r="I600">
        <v>44.508402303109399</v>
      </c>
      <c r="J600">
        <v>-1.6252166344343899</v>
      </c>
      <c r="K600">
        <v>578.24683206445195</v>
      </c>
      <c r="L600">
        <v>461.129813040187</v>
      </c>
      <c r="M600">
        <v>30.140742816767101</v>
      </c>
      <c r="N600">
        <v>0.563781905525366</v>
      </c>
      <c r="O600">
        <v>31.2699605485628</v>
      </c>
      <c r="P600">
        <v>117.265306122448</v>
      </c>
    </row>
    <row r="601" spans="1:17" x14ac:dyDescent="0.3">
      <c r="A601" t="s">
        <v>1330</v>
      </c>
      <c r="B601" t="s">
        <v>1331</v>
      </c>
      <c r="C601" t="s">
        <v>3166</v>
      </c>
      <c r="D601" t="s">
        <v>260</v>
      </c>
      <c r="E601">
        <v>8561.4032302399992</v>
      </c>
      <c r="F601">
        <v>524.65</v>
      </c>
      <c r="G601">
        <v>14.4344838111603</v>
      </c>
      <c r="H601">
        <v>-6.0349333593879404</v>
      </c>
      <c r="I601">
        <v>21.299449914757599</v>
      </c>
      <c r="J601">
        <v>-1.37230984951018</v>
      </c>
      <c r="K601">
        <v>554.49253879309401</v>
      </c>
      <c r="L601">
        <v>493.03692150475501</v>
      </c>
      <c r="M601">
        <v>39.498450372320903</v>
      </c>
      <c r="N601">
        <v>1.3360984994979901</v>
      </c>
      <c r="O601">
        <v>17.5069093681502</v>
      </c>
      <c r="P601">
        <v>47.747113489157897</v>
      </c>
      <c r="Q601">
        <v>0.109366193006923</v>
      </c>
    </row>
    <row r="602" spans="1:17" hidden="1" x14ac:dyDescent="0.3">
      <c r="A602" t="s">
        <v>1332</v>
      </c>
      <c r="B602" t="s">
        <v>1333</v>
      </c>
      <c r="C602" t="s">
        <v>3171</v>
      </c>
      <c r="D602" t="s">
        <v>253</v>
      </c>
      <c r="E602">
        <v>8559.88746876</v>
      </c>
      <c r="F602">
        <v>71.09</v>
      </c>
      <c r="G602">
        <v>13.3080603180001</v>
      </c>
      <c r="H602">
        <v>-4.8497112057519303</v>
      </c>
      <c r="I602">
        <v>20.6272380011794</v>
      </c>
      <c r="J602">
        <v>-2.0381592401624999</v>
      </c>
      <c r="K602">
        <v>77.021373477881198</v>
      </c>
      <c r="L602">
        <v>69.4863961119637</v>
      </c>
      <c r="M602">
        <v>44.271309999173297</v>
      </c>
      <c r="N602">
        <v>0.432146753656729</v>
      </c>
      <c r="O602">
        <v>47.7000984667323</v>
      </c>
      <c r="P602">
        <v>73.179049939098604</v>
      </c>
      <c r="Q602">
        <v>8.9629268598826001E-2</v>
      </c>
    </row>
    <row r="603" spans="1:17" x14ac:dyDescent="0.3">
      <c r="A603" t="s">
        <v>1334</v>
      </c>
      <c r="B603" t="s">
        <v>1335</v>
      </c>
      <c r="C603" t="s">
        <v>3165</v>
      </c>
      <c r="D603" t="s">
        <v>468</v>
      </c>
      <c r="E603">
        <v>8514.3124720800006</v>
      </c>
      <c r="F603">
        <v>635.4</v>
      </c>
      <c r="G603">
        <v>-43.305055526718803</v>
      </c>
      <c r="H603">
        <v>9.9775969248282301</v>
      </c>
      <c r="I603">
        <v>-31.089164917972901</v>
      </c>
      <c r="J603">
        <v>3.6897216756619202</v>
      </c>
      <c r="K603">
        <v>630.074209763922</v>
      </c>
      <c r="L603">
        <v>688.77595539899198</v>
      </c>
      <c r="M603">
        <v>55.612495419020902</v>
      </c>
      <c r="N603">
        <v>1.05531080425401</v>
      </c>
      <c r="O603">
        <v>72.647151400692493</v>
      </c>
      <c r="P603">
        <v>12.162400706090001</v>
      </c>
      <c r="Q603">
        <v>0.102782328059909</v>
      </c>
    </row>
    <row r="604" spans="1:17" x14ac:dyDescent="0.3">
      <c r="A604" t="s">
        <v>1336</v>
      </c>
      <c r="B604" t="s">
        <v>1337</v>
      </c>
      <c r="C604" t="s">
        <v>3170</v>
      </c>
      <c r="D604" t="s">
        <v>289</v>
      </c>
      <c r="E604">
        <v>8390.6138223599992</v>
      </c>
      <c r="F604">
        <v>679.8</v>
      </c>
      <c r="G604">
        <v>5.5979741313995</v>
      </c>
      <c r="H604">
        <v>4.7502569843801901</v>
      </c>
      <c r="I604">
        <v>-0.28528521336213097</v>
      </c>
      <c r="J604">
        <v>5.8987697849797396</v>
      </c>
      <c r="K604">
        <v>677.78280862221402</v>
      </c>
      <c r="L604">
        <v>672.230820020539</v>
      </c>
      <c r="M604">
        <v>62.907365539579096</v>
      </c>
      <c r="N604">
        <v>1.75102142153941</v>
      </c>
      <c r="O604">
        <v>23.227419829361502</v>
      </c>
      <c r="P604">
        <v>31.744186046511601</v>
      </c>
    </row>
    <row r="605" spans="1:17" x14ac:dyDescent="0.3">
      <c r="A605" t="s">
        <v>1338</v>
      </c>
      <c r="B605" t="s">
        <v>1339</v>
      </c>
      <c r="C605" t="s">
        <v>3165</v>
      </c>
      <c r="D605" t="s">
        <v>246</v>
      </c>
      <c r="E605">
        <v>8388.7332291000002</v>
      </c>
      <c r="F605">
        <v>434.7</v>
      </c>
      <c r="G605">
        <v>6.5872670892110801</v>
      </c>
      <c r="H605">
        <v>-76.595281810959094</v>
      </c>
      <c r="I605">
        <v>-17.807491612408601</v>
      </c>
      <c r="J605">
        <v>2.08795902893152</v>
      </c>
      <c r="K605">
        <v>446.739918458087</v>
      </c>
      <c r="L605">
        <v>418.95150375142299</v>
      </c>
      <c r="M605">
        <v>44.156211177689201</v>
      </c>
      <c r="N605">
        <v>0.18322135549209501</v>
      </c>
      <c r="O605">
        <v>26.2019783758914</v>
      </c>
      <c r="P605">
        <v>39.864864864864799</v>
      </c>
      <c r="Q605">
        <v>-2.0091381898700001E-3</v>
      </c>
    </row>
    <row r="606" spans="1:17" hidden="1" x14ac:dyDescent="0.3">
      <c r="A606" t="s">
        <v>1340</v>
      </c>
      <c r="B606" t="s">
        <v>1341</v>
      </c>
      <c r="C606" t="s">
        <v>3171</v>
      </c>
      <c r="D606" t="s">
        <v>744</v>
      </c>
      <c r="E606">
        <v>8375.5088797930002</v>
      </c>
      <c r="F606">
        <v>255.36</v>
      </c>
      <c r="G606">
        <v>1.48488630892248</v>
      </c>
      <c r="H606">
        <v>1.43885656386273</v>
      </c>
      <c r="I606">
        <v>1.0439944376397201</v>
      </c>
      <c r="J606">
        <v>1.0367316213017601</v>
      </c>
      <c r="K606">
        <v>260.83559525313501</v>
      </c>
      <c r="L606">
        <v>247.50354595290099</v>
      </c>
      <c r="M606">
        <v>59.785019392106697</v>
      </c>
      <c r="N606">
        <v>1.21912293118165</v>
      </c>
      <c r="O606">
        <v>8.5722117794486206</v>
      </c>
      <c r="P606">
        <v>26.823938415693998</v>
      </c>
      <c r="Q606">
        <v>1.1816369177710001E-3</v>
      </c>
    </row>
    <row r="607" spans="1:17" x14ac:dyDescent="0.3">
      <c r="A607" t="s">
        <v>1342</v>
      </c>
      <c r="B607" t="s">
        <v>1343</v>
      </c>
      <c r="C607" t="s">
        <v>3160</v>
      </c>
      <c r="D607" t="s">
        <v>51</v>
      </c>
      <c r="E607">
        <v>8374.9507209599997</v>
      </c>
      <c r="F607">
        <v>514.4</v>
      </c>
      <c r="G607">
        <v>16.388083979219701</v>
      </c>
      <c r="H607">
        <v>5.6134929129640101</v>
      </c>
      <c r="I607">
        <v>5.6051405596816499</v>
      </c>
      <c r="J607">
        <v>-5.0886759156473298</v>
      </c>
      <c r="K607">
        <v>533.37524102611303</v>
      </c>
      <c r="L607">
        <v>486.26681481411401</v>
      </c>
      <c r="M607">
        <v>36.519587055310197</v>
      </c>
      <c r="N607">
        <v>0.17655157944528899</v>
      </c>
      <c r="O607">
        <v>28.081259720062199</v>
      </c>
      <c r="P607">
        <v>42.710500762935197</v>
      </c>
      <c r="Q607">
        <v>5.5852241332424002E-2</v>
      </c>
    </row>
    <row r="608" spans="1:17" hidden="1" x14ac:dyDescent="0.3">
      <c r="A608" t="s">
        <v>1344</v>
      </c>
      <c r="B608" t="s">
        <v>1345</v>
      </c>
      <c r="C608" t="s">
        <v>3171</v>
      </c>
      <c r="D608" t="s">
        <v>1346</v>
      </c>
      <c r="E608">
        <v>8369.7008711939998</v>
      </c>
      <c r="F608">
        <v>1230.3900000000001</v>
      </c>
      <c r="K608">
        <v>1221.0284065276701</v>
      </c>
      <c r="L608">
        <v>1201.49851616978</v>
      </c>
      <c r="M608">
        <v>68.273684852772604</v>
      </c>
      <c r="N608">
        <v>1</v>
      </c>
      <c r="Q608">
        <v>-6.1080809493942997E-2</v>
      </c>
    </row>
    <row r="609" spans="1:17" x14ac:dyDescent="0.3">
      <c r="A609" t="s">
        <v>1347</v>
      </c>
      <c r="B609" t="s">
        <v>1348</v>
      </c>
      <c r="C609" t="s">
        <v>3165</v>
      </c>
      <c r="D609" t="s">
        <v>1349</v>
      </c>
      <c r="E609">
        <v>8351.9051662900001</v>
      </c>
      <c r="F609">
        <v>262.14999999999998</v>
      </c>
      <c r="G609">
        <v>7.3385985363873498</v>
      </c>
      <c r="H609">
        <v>11.503049297235901</v>
      </c>
      <c r="I609">
        <v>29.806943026691101</v>
      </c>
      <c r="J609">
        <v>1.02815251230321</v>
      </c>
      <c r="K609">
        <v>257.54470866414198</v>
      </c>
      <c r="L609">
        <v>226.27732111697301</v>
      </c>
      <c r="M609">
        <v>44.535412428433702</v>
      </c>
      <c r="N609">
        <v>0.36915402480298298</v>
      </c>
      <c r="O609">
        <v>6.8472248712569197</v>
      </c>
      <c r="P609">
        <v>54.569575471698002</v>
      </c>
      <c r="Q609">
        <v>1.0650740435102999E-2</v>
      </c>
    </row>
    <row r="610" spans="1:17" x14ac:dyDescent="0.3">
      <c r="A610" t="s">
        <v>1350</v>
      </c>
      <c r="B610" t="s">
        <v>1351</v>
      </c>
      <c r="C610" t="s">
        <v>3160</v>
      </c>
      <c r="D610" t="s">
        <v>51</v>
      </c>
      <c r="E610">
        <v>8345.9225809849995</v>
      </c>
      <c r="F610">
        <v>2038.85</v>
      </c>
      <c r="G610">
        <v>48.6676954559398</v>
      </c>
      <c r="H610">
        <v>32.936154709566999</v>
      </c>
      <c r="I610">
        <v>61.176540043723001</v>
      </c>
      <c r="J610">
        <v>4.3811710485104198</v>
      </c>
      <c r="K610">
        <v>1674.81223690312</v>
      </c>
      <c r="L610">
        <v>1400.8432068673801</v>
      </c>
      <c r="M610">
        <v>74.687158281025603</v>
      </c>
      <c r="N610">
        <v>1.9919730510479501</v>
      </c>
      <c r="O610">
        <v>4.4706574784805202</v>
      </c>
      <c r="P610">
        <v>102.981731295733</v>
      </c>
      <c r="Q610">
        <v>7.7680257902098995E-2</v>
      </c>
    </row>
    <row r="611" spans="1:17" x14ac:dyDescent="0.3">
      <c r="A611" t="s">
        <v>1352</v>
      </c>
      <c r="B611" t="s">
        <v>1353</v>
      </c>
      <c r="C611" t="s">
        <v>3160</v>
      </c>
      <c r="D611" t="s">
        <v>51</v>
      </c>
      <c r="E611">
        <v>8331.7853615999993</v>
      </c>
      <c r="F611">
        <v>852</v>
      </c>
      <c r="G611">
        <v>109.80487262698701</v>
      </c>
      <c r="H611">
        <v>15.8182047441128</v>
      </c>
      <c r="I611">
        <v>58.163003730582098</v>
      </c>
      <c r="J611">
        <v>-0.82261697871420503</v>
      </c>
      <c r="K611">
        <v>810.41109543052005</v>
      </c>
      <c r="L611">
        <v>642.54361432696498</v>
      </c>
      <c r="M611">
        <v>59.577929340996</v>
      </c>
      <c r="N611">
        <v>0.48791793861472399</v>
      </c>
      <c r="O611">
        <v>12.6173708920187</v>
      </c>
      <c r="P611">
        <v>172.07408590132499</v>
      </c>
      <c r="Q611">
        <v>4.1112037328562001E-2</v>
      </c>
    </row>
    <row r="612" spans="1:17" hidden="1" x14ac:dyDescent="0.3">
      <c r="A612" t="s">
        <v>1354</v>
      </c>
      <c r="B612" t="s">
        <v>1355</v>
      </c>
      <c r="C612" t="s">
        <v>3171</v>
      </c>
      <c r="D612" t="s">
        <v>105</v>
      </c>
      <c r="E612">
        <v>8289.7977868750004</v>
      </c>
      <c r="F612">
        <v>2583.25</v>
      </c>
      <c r="G612">
        <v>-37.822120085115699</v>
      </c>
      <c r="H612">
        <v>3.8383732588031201</v>
      </c>
      <c r="I612">
        <v>-6.39249609916497</v>
      </c>
      <c r="J612">
        <v>-1.8451414664453201</v>
      </c>
      <c r="K612">
        <v>2631.63587468683</v>
      </c>
      <c r="L612">
        <v>2677.2942833716602</v>
      </c>
      <c r="M612">
        <v>49.7626661373437</v>
      </c>
      <c r="N612">
        <v>0.91931151351211904</v>
      </c>
      <c r="O612">
        <v>19.926449240297998</v>
      </c>
      <c r="P612">
        <v>9.9723286504895494</v>
      </c>
      <c r="Q612">
        <v>1.0283834610020999E-2</v>
      </c>
    </row>
    <row r="613" spans="1:17" x14ac:dyDescent="0.3">
      <c r="A613" t="s">
        <v>1356</v>
      </c>
      <c r="B613" t="s">
        <v>1357</v>
      </c>
      <c r="C613" t="s">
        <v>3159</v>
      </c>
      <c r="D613" t="s">
        <v>46</v>
      </c>
      <c r="E613">
        <v>8280.3155081050008</v>
      </c>
      <c r="F613">
        <v>1270.55</v>
      </c>
      <c r="G613">
        <v>20.6034982479168</v>
      </c>
      <c r="H613">
        <v>-4.7542105505593604</v>
      </c>
      <c r="I613">
        <v>-1.1060857527135699</v>
      </c>
      <c r="J613">
        <v>-3.8795188820692599</v>
      </c>
      <c r="K613">
        <v>1440.9518458248399</v>
      </c>
      <c r="L613">
        <v>1357.77063172046</v>
      </c>
      <c r="M613">
        <v>32.8168288594782</v>
      </c>
      <c r="N613">
        <v>0.81074083028385602</v>
      </c>
      <c r="O613">
        <v>47.959545078902799</v>
      </c>
      <c r="P613">
        <v>57.812694075270102</v>
      </c>
      <c r="Q613">
        <v>6.9415450050117997E-2</v>
      </c>
    </row>
    <row r="614" spans="1:17" x14ac:dyDescent="0.3">
      <c r="A614" t="s">
        <v>1358</v>
      </c>
      <c r="B614" t="s">
        <v>1359</v>
      </c>
      <c r="C614" t="s">
        <v>3156</v>
      </c>
      <c r="D614" t="s">
        <v>512</v>
      </c>
      <c r="E614">
        <v>8261.0123217929995</v>
      </c>
      <c r="F614">
        <v>250.11</v>
      </c>
      <c r="G614">
        <v>-13.430610524377499</v>
      </c>
      <c r="H614">
        <v>-0.32940697197845797</v>
      </c>
      <c r="I614">
        <v>7.86541170520682</v>
      </c>
      <c r="J614">
        <v>3.0806114554130701</v>
      </c>
      <c r="K614">
        <v>261.93927764679103</v>
      </c>
      <c r="L614">
        <v>244.27996085550399</v>
      </c>
      <c r="M614">
        <v>41.4661399149159</v>
      </c>
      <c r="N614">
        <v>0.70062581236917898</v>
      </c>
      <c r="O614">
        <v>18.987645436008101</v>
      </c>
      <c r="P614">
        <v>24.0625</v>
      </c>
      <c r="Q614">
        <v>4.5625421924060001E-2</v>
      </c>
    </row>
    <row r="615" spans="1:17" x14ac:dyDescent="0.3">
      <c r="A615" t="s">
        <v>1360</v>
      </c>
      <c r="B615" t="s">
        <v>1361</v>
      </c>
      <c r="C615" t="s">
        <v>3175</v>
      </c>
      <c r="D615" t="s">
        <v>1362</v>
      </c>
      <c r="E615">
        <v>8245.5599337500007</v>
      </c>
      <c r="F615">
        <v>670.75</v>
      </c>
      <c r="G615">
        <v>-4.8718131203699597</v>
      </c>
      <c r="H615">
        <v>14.3758554980756</v>
      </c>
      <c r="I615">
        <v>18.736175719539901</v>
      </c>
      <c r="J615">
        <v>-1.4679466354112201</v>
      </c>
      <c r="K615">
        <v>660.33703643185402</v>
      </c>
      <c r="L615">
        <v>602.78893032790302</v>
      </c>
      <c r="M615">
        <v>47.730427020904699</v>
      </c>
      <c r="N615">
        <v>0.71198309970654805</v>
      </c>
      <c r="O615">
        <v>14.5583302273574</v>
      </c>
      <c r="P615">
        <v>64.823688413810004</v>
      </c>
      <c r="Q615">
        <v>0.13755663382137201</v>
      </c>
    </row>
    <row r="616" spans="1:17" x14ac:dyDescent="0.3">
      <c r="A616" t="s">
        <v>1363</v>
      </c>
      <c r="B616" t="s">
        <v>1364</v>
      </c>
      <c r="C616" t="s">
        <v>3166</v>
      </c>
      <c r="D616" t="s">
        <v>454</v>
      </c>
      <c r="E616">
        <v>8180.5023371050002</v>
      </c>
      <c r="F616">
        <v>185.65</v>
      </c>
      <c r="G616">
        <v>-37.787652628236799</v>
      </c>
      <c r="H616">
        <v>4.6723819616932101</v>
      </c>
      <c r="I616">
        <v>2.4608999036610899</v>
      </c>
      <c r="J616">
        <v>0.209027956477678</v>
      </c>
      <c r="K616">
        <v>189.95728781045901</v>
      </c>
      <c r="L616">
        <v>191.89340487990799</v>
      </c>
      <c r="M616">
        <v>47.767266442414702</v>
      </c>
      <c r="N616">
        <v>0.28796970092007101</v>
      </c>
      <c r="O616">
        <v>18.610288176676502</v>
      </c>
      <c r="P616">
        <v>28.034482758620701</v>
      </c>
    </row>
    <row r="617" spans="1:17" x14ac:dyDescent="0.3">
      <c r="A617" t="s">
        <v>1365</v>
      </c>
      <c r="B617" t="s">
        <v>1366</v>
      </c>
      <c r="C617" t="s">
        <v>3170</v>
      </c>
      <c r="D617" t="s">
        <v>403</v>
      </c>
      <c r="E617">
        <v>8179.5482583100002</v>
      </c>
      <c r="F617">
        <v>205.27</v>
      </c>
      <c r="G617">
        <v>-14.1914162151357</v>
      </c>
      <c r="H617">
        <v>5.7719907637761203</v>
      </c>
      <c r="I617">
        <v>-18.481353139343099</v>
      </c>
      <c r="J617">
        <v>1.3462006566337601</v>
      </c>
      <c r="K617">
        <v>214.691953366814</v>
      </c>
      <c r="L617">
        <v>220.92640642246599</v>
      </c>
      <c r="M617">
        <v>46.733614997764398</v>
      </c>
      <c r="N617">
        <v>0.70198036766584704</v>
      </c>
      <c r="O617">
        <v>56.9883567983631</v>
      </c>
      <c r="P617">
        <v>14.611948632049099</v>
      </c>
      <c r="Q617">
        <v>5.0897426404435002E-2</v>
      </c>
    </row>
    <row r="618" spans="1:17" x14ac:dyDescent="0.3">
      <c r="A618" t="s">
        <v>1367</v>
      </c>
      <c r="B618" t="s">
        <v>1368</v>
      </c>
      <c r="C618" t="s">
        <v>3164</v>
      </c>
      <c r="D618" t="s">
        <v>75</v>
      </c>
      <c r="E618">
        <v>8143.4270417159996</v>
      </c>
      <c r="F618">
        <v>201.48</v>
      </c>
      <c r="G618">
        <v>-1.5674386925139201</v>
      </c>
      <c r="H618">
        <v>0.81647166797811699</v>
      </c>
      <c r="I618">
        <v>-18.709183490289199</v>
      </c>
      <c r="J618">
        <v>-0.18469252392553701</v>
      </c>
      <c r="K618">
        <v>207.678601908064</v>
      </c>
      <c r="L618">
        <v>203.68045043047701</v>
      </c>
      <c r="M618">
        <v>43.603637023151698</v>
      </c>
      <c r="N618">
        <v>0.817697980560539</v>
      </c>
      <c r="O618">
        <v>27.059757792336701</v>
      </c>
      <c r="P618">
        <v>30.365577483015102</v>
      </c>
      <c r="Q618">
        <v>8.2833566418236998E-2</v>
      </c>
    </row>
    <row r="619" spans="1:17" x14ac:dyDescent="0.3">
      <c r="A619" t="s">
        <v>1369</v>
      </c>
      <c r="B619" t="s">
        <v>1370</v>
      </c>
      <c r="C619" t="s">
        <v>3168</v>
      </c>
      <c r="D619" t="s">
        <v>111</v>
      </c>
      <c r="E619">
        <v>8131.8288643199903</v>
      </c>
      <c r="F619">
        <v>4107.6000000000004</v>
      </c>
      <c r="G619">
        <v>118.885246269069</v>
      </c>
      <c r="H619">
        <v>6.3900890530361902</v>
      </c>
      <c r="I619">
        <v>82.075977010181205</v>
      </c>
      <c r="J619">
        <v>1.36941141155583</v>
      </c>
      <c r="K619">
        <v>4075.7841598217001</v>
      </c>
      <c r="L619">
        <v>3206.49287818519</v>
      </c>
      <c r="M619">
        <v>35.275213095795301</v>
      </c>
      <c r="N619">
        <v>0.968487498037368</v>
      </c>
      <c r="O619">
        <v>10.0399259908462</v>
      </c>
      <c r="P619">
        <v>147.44578313253001</v>
      </c>
      <c r="Q619">
        <v>-2.6730746667825999E-2</v>
      </c>
    </row>
    <row r="620" spans="1:17" x14ac:dyDescent="0.3">
      <c r="A620" t="s">
        <v>1371</v>
      </c>
      <c r="B620" t="s">
        <v>1372</v>
      </c>
      <c r="C620" t="s">
        <v>3156</v>
      </c>
      <c r="D620" t="s">
        <v>24</v>
      </c>
      <c r="E620">
        <v>8130.9629005710003</v>
      </c>
      <c r="F620">
        <v>215.29</v>
      </c>
      <c r="G620">
        <v>-24.201419953780999</v>
      </c>
      <c r="H620">
        <v>1.6316606005974901</v>
      </c>
      <c r="I620">
        <v>-10.081911193873699</v>
      </c>
      <c r="J620">
        <v>0.78859630263491498</v>
      </c>
      <c r="K620">
        <v>221.47836846777099</v>
      </c>
      <c r="L620">
        <v>222.65476440117499</v>
      </c>
      <c r="M620">
        <v>46.5507182001516</v>
      </c>
      <c r="N620">
        <v>0.486405472142246</v>
      </c>
      <c r="O620">
        <v>33.099540155139501</v>
      </c>
      <c r="P620">
        <v>12.1302083333333</v>
      </c>
      <c r="Q620">
        <v>0.111733406845046</v>
      </c>
    </row>
    <row r="621" spans="1:17" x14ac:dyDescent="0.3">
      <c r="A621" t="s">
        <v>1373</v>
      </c>
      <c r="B621" t="s">
        <v>1374</v>
      </c>
      <c r="C621" t="s">
        <v>3168</v>
      </c>
      <c r="D621" t="s">
        <v>128</v>
      </c>
      <c r="E621">
        <v>8123.9060760000002</v>
      </c>
      <c r="F621">
        <v>680</v>
      </c>
      <c r="G621">
        <v>-39.429884222328198</v>
      </c>
      <c r="H621">
        <v>9.3751408652539894</v>
      </c>
      <c r="I621">
        <v>-10.179966187784199</v>
      </c>
      <c r="J621">
        <v>1.86271567641183</v>
      </c>
      <c r="K621">
        <v>671.60114762915498</v>
      </c>
      <c r="L621">
        <v>691.71809654557296</v>
      </c>
      <c r="M621">
        <v>58.397287327192402</v>
      </c>
      <c r="N621">
        <v>0.24548830101233701</v>
      </c>
      <c r="O621">
        <v>24.852941176470502</v>
      </c>
      <c r="P621">
        <v>13.5983962579351</v>
      </c>
      <c r="Q621">
        <v>-9.1594347920393004E-2</v>
      </c>
    </row>
    <row r="622" spans="1:17" x14ac:dyDescent="0.3">
      <c r="A622" t="s">
        <v>1375</v>
      </c>
      <c r="B622" t="s">
        <v>1376</v>
      </c>
      <c r="C622" t="s">
        <v>3159</v>
      </c>
      <c r="D622" t="s">
        <v>46</v>
      </c>
      <c r="E622">
        <v>8113.0510931250001</v>
      </c>
      <c r="F622">
        <v>316.25</v>
      </c>
      <c r="G622">
        <v>-24.762724022138201</v>
      </c>
      <c r="H622">
        <v>-19.589363286427801</v>
      </c>
      <c r="I622">
        <v>-33.881493665179001</v>
      </c>
      <c r="J622">
        <v>-0.178337038618752</v>
      </c>
      <c r="K622">
        <v>394.50238187594402</v>
      </c>
      <c r="L622">
        <v>425.14116647389397</v>
      </c>
      <c r="M622">
        <v>34.853522167345297</v>
      </c>
      <c r="N622">
        <v>0.71175805014762095</v>
      </c>
      <c r="O622">
        <v>81.754940711462396</v>
      </c>
      <c r="P622">
        <v>5.7692307692307701</v>
      </c>
      <c r="Q622">
        <v>-1.8688316626176999E-2</v>
      </c>
    </row>
    <row r="623" spans="1:17" x14ac:dyDescent="0.3">
      <c r="A623" t="s">
        <v>1377</v>
      </c>
      <c r="B623" t="s">
        <v>1378</v>
      </c>
      <c r="C623" t="s">
        <v>3159</v>
      </c>
      <c r="D623" t="s">
        <v>46</v>
      </c>
      <c r="E623">
        <v>8109.3996909999996</v>
      </c>
      <c r="F623">
        <v>288.35000000000002</v>
      </c>
      <c r="G623">
        <v>-16.180292784584498</v>
      </c>
      <c r="H623">
        <v>-1.6386797064954599</v>
      </c>
      <c r="I623">
        <v>8.7019337875191596</v>
      </c>
      <c r="J623">
        <v>-0.86639325285047997</v>
      </c>
      <c r="K623">
        <v>315.42928835165799</v>
      </c>
      <c r="L623">
        <v>311.287326767504</v>
      </c>
      <c r="M623">
        <v>40.153939304854802</v>
      </c>
      <c r="N623">
        <v>0.60449250892253803</v>
      </c>
      <c r="O623">
        <v>44.061036934281198</v>
      </c>
      <c r="P623">
        <v>21.795142555438201</v>
      </c>
      <c r="Q623">
        <v>-1.7065499937112E-2</v>
      </c>
    </row>
    <row r="624" spans="1:17" x14ac:dyDescent="0.3">
      <c r="A624" t="s">
        <v>1379</v>
      </c>
      <c r="B624" t="s">
        <v>1380</v>
      </c>
      <c r="C624" t="s">
        <v>3170</v>
      </c>
      <c r="D624" t="s">
        <v>477</v>
      </c>
      <c r="E624">
        <v>8088.8128610399899</v>
      </c>
      <c r="F624">
        <v>736.2</v>
      </c>
      <c r="G624">
        <v>-43.873825078280703</v>
      </c>
      <c r="H624">
        <v>3.95590075271455</v>
      </c>
      <c r="I624">
        <v>-16.6858060910596</v>
      </c>
      <c r="J624">
        <v>0.58821086024034697</v>
      </c>
      <c r="K624">
        <v>740.82410801507501</v>
      </c>
      <c r="L624">
        <v>801.96031683847605</v>
      </c>
      <c r="M624">
        <v>61.8179111054285</v>
      </c>
      <c r="N624">
        <v>1.2137614212033601</v>
      </c>
      <c r="O624">
        <v>50.271665308340097</v>
      </c>
      <c r="P624">
        <v>9.4233055885850394</v>
      </c>
      <c r="Q624">
        <v>-3.8176246093435E-2</v>
      </c>
    </row>
    <row r="625" spans="1:17" hidden="1" x14ac:dyDescent="0.3">
      <c r="A625" t="s">
        <v>1381</v>
      </c>
      <c r="B625" t="s">
        <v>1382</v>
      </c>
      <c r="C625" t="s">
        <v>3171</v>
      </c>
      <c r="D625" t="s">
        <v>582</v>
      </c>
      <c r="E625">
        <v>8063.2653235050002</v>
      </c>
      <c r="F625">
        <v>4061.45</v>
      </c>
      <c r="G625">
        <v>5.4977849298751904</v>
      </c>
      <c r="H625">
        <v>11.1403116120637</v>
      </c>
      <c r="I625">
        <v>17.799460738030898</v>
      </c>
      <c r="J625">
        <v>2.7668394730490098</v>
      </c>
      <c r="K625">
        <v>3967.3468256700398</v>
      </c>
      <c r="L625">
        <v>3712.65279799789</v>
      </c>
      <c r="M625">
        <v>52.3610571138003</v>
      </c>
      <c r="N625">
        <v>0.68298823261826602</v>
      </c>
      <c r="O625">
        <v>10.256189292001601</v>
      </c>
      <c r="P625">
        <v>30.765639589168899</v>
      </c>
      <c r="Q625">
        <v>-8.4282986353039994E-3</v>
      </c>
    </row>
    <row r="626" spans="1:17" x14ac:dyDescent="0.3">
      <c r="A626" t="s">
        <v>1383</v>
      </c>
      <c r="B626" t="s">
        <v>1384</v>
      </c>
      <c r="C626" t="s">
        <v>3162</v>
      </c>
      <c r="D626" t="s">
        <v>206</v>
      </c>
      <c r="E626">
        <v>8023.5777959999996</v>
      </c>
      <c r="F626">
        <v>525.15</v>
      </c>
      <c r="G626">
        <v>-10.3307735373364</v>
      </c>
      <c r="H626">
        <v>-1.9635447593611199</v>
      </c>
      <c r="I626">
        <v>-4.0999950612354601</v>
      </c>
      <c r="J626">
        <v>2.3562162120976202</v>
      </c>
      <c r="K626">
        <v>554.73234342699402</v>
      </c>
      <c r="L626">
        <v>550.43723954007396</v>
      </c>
      <c r="M626">
        <v>44.514108100050898</v>
      </c>
      <c r="N626">
        <v>0.35346500212016801</v>
      </c>
      <c r="O626">
        <v>34.7805388936494</v>
      </c>
      <c r="P626">
        <v>21.2817551963048</v>
      </c>
      <c r="Q626">
        <v>7.1026181634776003E-2</v>
      </c>
    </row>
    <row r="627" spans="1:17" x14ac:dyDescent="0.3">
      <c r="A627" t="s">
        <v>1385</v>
      </c>
      <c r="B627" t="s">
        <v>1386</v>
      </c>
      <c r="C627" t="s">
        <v>3169</v>
      </c>
      <c r="D627" t="s">
        <v>138</v>
      </c>
      <c r="E627">
        <v>7961.12535346</v>
      </c>
      <c r="F627">
        <v>513.4</v>
      </c>
      <c r="G627">
        <v>-23.8439724495192</v>
      </c>
      <c r="H627">
        <v>8.6824708978587495</v>
      </c>
      <c r="I627">
        <v>-24.680540943383299</v>
      </c>
      <c r="J627">
        <v>3.2494427553030798</v>
      </c>
      <c r="K627">
        <v>524.14714893303199</v>
      </c>
      <c r="L627">
        <v>554.19020936854304</v>
      </c>
      <c r="M627">
        <v>60.148593336908903</v>
      </c>
      <c r="N627">
        <v>1.2046479887730499</v>
      </c>
      <c r="O627">
        <v>32.2165952473704</v>
      </c>
      <c r="P627">
        <v>8.3008121506170198</v>
      </c>
      <c r="Q627">
        <v>7.5657097720680994E-2</v>
      </c>
    </row>
    <row r="628" spans="1:17" x14ac:dyDescent="0.3">
      <c r="A628" t="s">
        <v>1387</v>
      </c>
      <c r="B628" t="s">
        <v>1388</v>
      </c>
      <c r="C628" t="s">
        <v>3169</v>
      </c>
      <c r="D628" t="s">
        <v>138</v>
      </c>
      <c r="E628">
        <v>7960.0720084599998</v>
      </c>
      <c r="F628">
        <v>543.4</v>
      </c>
      <c r="G628">
        <v>-3.7490306193871898</v>
      </c>
      <c r="H628">
        <v>6.6535733884417496</v>
      </c>
      <c r="I628">
        <v>21.182256881411298</v>
      </c>
      <c r="J628">
        <v>0.82969341428417998</v>
      </c>
      <c r="K628">
        <v>564.63121033267896</v>
      </c>
      <c r="L628">
        <v>524.56670317507405</v>
      </c>
      <c r="M628">
        <v>39.876099908327397</v>
      </c>
      <c r="N628">
        <v>0.21933871309174099</v>
      </c>
      <c r="O628">
        <v>28.6345233713654</v>
      </c>
      <c r="P628">
        <v>42.9811866859623</v>
      </c>
      <c r="Q628">
        <v>4.7091338962789997E-3</v>
      </c>
    </row>
    <row r="629" spans="1:17" x14ac:dyDescent="0.3">
      <c r="A629" t="s">
        <v>1389</v>
      </c>
      <c r="B629" t="s">
        <v>1390</v>
      </c>
      <c r="C629" t="s">
        <v>3158</v>
      </c>
      <c r="D629" t="s">
        <v>362</v>
      </c>
      <c r="E629">
        <v>7879.7660110500001</v>
      </c>
      <c r="F629">
        <v>578.35</v>
      </c>
      <c r="G629">
        <v>20.264321268585199</v>
      </c>
      <c r="H629">
        <v>6.44215202141101</v>
      </c>
      <c r="I629">
        <v>0.30398895620099697</v>
      </c>
      <c r="J629">
        <v>0.70971577246638196</v>
      </c>
      <c r="K629">
        <v>614.80251930784698</v>
      </c>
      <c r="L629">
        <v>582.23718021694003</v>
      </c>
      <c r="M629">
        <v>43.495280534414</v>
      </c>
      <c r="N629">
        <v>0.232485973363626</v>
      </c>
      <c r="O629">
        <v>37.114204201607997</v>
      </c>
      <c r="P629">
        <v>49.618419350666102</v>
      </c>
      <c r="Q629">
        <v>-1.0695536650796001E-2</v>
      </c>
    </row>
    <row r="630" spans="1:17" hidden="1" x14ac:dyDescent="0.3">
      <c r="A630" t="s">
        <v>1391</v>
      </c>
      <c r="B630" t="s">
        <v>1392</v>
      </c>
      <c r="C630" t="s">
        <v>3171</v>
      </c>
      <c r="D630" t="s">
        <v>57</v>
      </c>
      <c r="E630">
        <v>7847.4717377320003</v>
      </c>
      <c r="F630">
        <v>109.78</v>
      </c>
      <c r="G630">
        <v>183.31022752917801</v>
      </c>
      <c r="H630">
        <v>-9.9153322413879508</v>
      </c>
      <c r="I630">
        <v>57.6804064026188</v>
      </c>
      <c r="J630">
        <v>-1.64888962944603</v>
      </c>
      <c r="K630">
        <v>125.560458902402</v>
      </c>
      <c r="L630">
        <v>95.687656278573897</v>
      </c>
      <c r="M630">
        <v>29.631437306306101</v>
      </c>
      <c r="N630">
        <v>0.541076639053923</v>
      </c>
      <c r="O630">
        <v>54.171980324284903</v>
      </c>
      <c r="P630">
        <v>228.68263473053801</v>
      </c>
      <c r="Q630">
        <v>9.8252476241479994E-2</v>
      </c>
    </row>
    <row r="631" spans="1:17" x14ac:dyDescent="0.3">
      <c r="A631" t="s">
        <v>1393</v>
      </c>
      <c r="B631" t="s">
        <v>1394</v>
      </c>
      <c r="C631" t="s">
        <v>3168</v>
      </c>
      <c r="D631" t="s">
        <v>582</v>
      </c>
      <c r="E631">
        <v>7836.2690670100001</v>
      </c>
      <c r="F631">
        <v>588.1</v>
      </c>
      <c r="G631">
        <v>32.629891394724801</v>
      </c>
      <c r="H631">
        <v>7.2911963993908202</v>
      </c>
      <c r="I631">
        <v>21.119185654693698</v>
      </c>
      <c r="J631">
        <v>3.0970547999018998</v>
      </c>
      <c r="K631">
        <v>570.076326801395</v>
      </c>
      <c r="L631">
        <v>505.51336243120397</v>
      </c>
      <c r="M631">
        <v>60.574003123036498</v>
      </c>
      <c r="N631">
        <v>0.51890093518573399</v>
      </c>
      <c r="O631">
        <v>8.7740180241455406</v>
      </c>
      <c r="P631">
        <v>58.517520215633397</v>
      </c>
      <c r="Q631">
        <v>6.3932551860422002E-2</v>
      </c>
    </row>
    <row r="632" spans="1:17" x14ac:dyDescent="0.3">
      <c r="A632" t="s">
        <v>1395</v>
      </c>
      <c r="B632" t="s">
        <v>1396</v>
      </c>
      <c r="C632" t="s">
        <v>3156</v>
      </c>
      <c r="D632" t="s">
        <v>21</v>
      </c>
      <c r="E632">
        <v>7825.1103328720001</v>
      </c>
      <c r="F632">
        <v>28.18</v>
      </c>
      <c r="G632">
        <v>22.187212437173901</v>
      </c>
      <c r="H632">
        <v>5.1305789667090602</v>
      </c>
      <c r="I632">
        <v>-16.870605408834098</v>
      </c>
      <c r="J632">
        <v>-2.1806516705269399</v>
      </c>
      <c r="K632">
        <v>28.5564837372558</v>
      </c>
      <c r="L632">
        <v>28.108313037708601</v>
      </c>
      <c r="M632">
        <v>48.447954731519403</v>
      </c>
      <c r="N632">
        <v>0.45626412739060701</v>
      </c>
      <c r="O632">
        <v>43.728861944958702</v>
      </c>
      <c r="P632">
        <v>49.719319074639799</v>
      </c>
      <c r="Q632">
        <v>3.3091114613191003E-2</v>
      </c>
    </row>
    <row r="633" spans="1:17" x14ac:dyDescent="0.3">
      <c r="A633" t="s">
        <v>1397</v>
      </c>
      <c r="B633" t="s">
        <v>1398</v>
      </c>
      <c r="C633" t="s">
        <v>3156</v>
      </c>
      <c r="D633" t="s">
        <v>24</v>
      </c>
      <c r="E633">
        <v>7817.536600939</v>
      </c>
      <c r="F633">
        <v>68.63</v>
      </c>
      <c r="G633">
        <v>-52.744406713898996</v>
      </c>
      <c r="H633">
        <v>-0.27407631432756502</v>
      </c>
      <c r="I633">
        <v>-35.458777711934701</v>
      </c>
      <c r="J633">
        <v>-0.132497760519937</v>
      </c>
      <c r="K633">
        <v>75.120573510154202</v>
      </c>
      <c r="L633">
        <v>85.4655128165831</v>
      </c>
      <c r="M633">
        <v>38.209151502018202</v>
      </c>
      <c r="N633">
        <v>0.57133179367247799</v>
      </c>
      <c r="O633">
        <v>69.750837826023599</v>
      </c>
      <c r="P633">
        <v>4.6189024390243798</v>
      </c>
      <c r="Q633">
        <v>-8.4770333483509992E-3</v>
      </c>
    </row>
    <row r="634" spans="1:17" hidden="1" x14ac:dyDescent="0.3">
      <c r="A634" t="s">
        <v>1399</v>
      </c>
      <c r="B634" t="s">
        <v>1400</v>
      </c>
      <c r="C634" t="s">
        <v>3171</v>
      </c>
      <c r="D634" t="s">
        <v>1401</v>
      </c>
      <c r="E634">
        <v>7817.39511201</v>
      </c>
      <c r="F634">
        <v>1928.3</v>
      </c>
      <c r="G634">
        <v>94.183745679360499</v>
      </c>
      <c r="H634">
        <v>11.522406872248499</v>
      </c>
      <c r="I634">
        <v>54.127918203528601</v>
      </c>
      <c r="J634">
        <v>2.70332414202029</v>
      </c>
      <c r="K634">
        <v>1895.8114007720601</v>
      </c>
      <c r="L634">
        <v>1552.17637780528</v>
      </c>
      <c r="M634">
        <v>54.746556313989601</v>
      </c>
      <c r="N634">
        <v>0.43876750158404698</v>
      </c>
      <c r="O634">
        <v>15.386609967328701</v>
      </c>
      <c r="P634">
        <v>148.812903225806</v>
      </c>
    </row>
    <row r="635" spans="1:17" hidden="1" x14ac:dyDescent="0.3">
      <c r="A635" t="s">
        <v>1402</v>
      </c>
      <c r="B635" t="s">
        <v>1403</v>
      </c>
      <c r="C635" t="s">
        <v>3171</v>
      </c>
      <c r="D635" t="s">
        <v>114</v>
      </c>
      <c r="E635">
        <v>7780.1040715250001</v>
      </c>
      <c r="F635">
        <v>322.45</v>
      </c>
      <c r="G635">
        <v>206.86421908992301</v>
      </c>
      <c r="H635">
        <v>-2.3391203473349802</v>
      </c>
      <c r="I635">
        <v>5.02361369412447</v>
      </c>
      <c r="J635">
        <v>-2.0521331972693799</v>
      </c>
      <c r="K635">
        <v>345.69977592048099</v>
      </c>
      <c r="L635">
        <v>292.881669306285</v>
      </c>
      <c r="M635">
        <v>35.725649141958897</v>
      </c>
      <c r="N635">
        <v>0.31072699462131798</v>
      </c>
      <c r="O635">
        <v>23.848658706776199</v>
      </c>
      <c r="P635">
        <v>256.69247787610601</v>
      </c>
      <c r="Q635">
        <v>0.14234075823197501</v>
      </c>
    </row>
    <row r="636" spans="1:17" hidden="1" x14ac:dyDescent="0.3">
      <c r="A636" t="s">
        <v>1404</v>
      </c>
      <c r="B636" t="s">
        <v>1405</v>
      </c>
      <c r="C636" t="s">
        <v>3168</v>
      </c>
      <c r="D636" t="s">
        <v>243</v>
      </c>
      <c r="E636">
        <v>7770.8957612000004</v>
      </c>
      <c r="F636">
        <v>349.25</v>
      </c>
      <c r="G636">
        <v>-37.210473902078697</v>
      </c>
      <c r="H636">
        <v>2.2577551770604001</v>
      </c>
      <c r="I636">
        <v>-33.593833599760302</v>
      </c>
      <c r="J636">
        <v>4.5326037875582896</v>
      </c>
      <c r="K636">
        <v>367.20863315212898</v>
      </c>
      <c r="M636">
        <v>54.0943097120511</v>
      </c>
      <c r="N636">
        <v>0.92154559390823398</v>
      </c>
      <c r="O636">
        <v>54.115962777380098</v>
      </c>
      <c r="P636">
        <v>14.1339869281045</v>
      </c>
    </row>
    <row r="637" spans="1:17" x14ac:dyDescent="0.3">
      <c r="A637" t="s">
        <v>1406</v>
      </c>
      <c r="B637" t="s">
        <v>1407</v>
      </c>
      <c r="C637" t="s">
        <v>3170</v>
      </c>
      <c r="D637" t="s">
        <v>468</v>
      </c>
      <c r="E637">
        <v>7746.5785781300001</v>
      </c>
      <c r="F637">
        <v>489.95</v>
      </c>
      <c r="G637">
        <v>-14.256238976642701</v>
      </c>
      <c r="H637">
        <v>1.8454050370316599</v>
      </c>
      <c r="I637">
        <v>-6.8473302806178697</v>
      </c>
      <c r="J637">
        <v>0.76632937186421002</v>
      </c>
      <c r="K637">
        <v>489.18938607422302</v>
      </c>
      <c r="L637">
        <v>493.71133638969297</v>
      </c>
      <c r="M637">
        <v>63.659974539633701</v>
      </c>
      <c r="N637">
        <v>1.5803894871253501</v>
      </c>
      <c r="O637">
        <v>29.3805490356158</v>
      </c>
      <c r="P637">
        <v>21.6360476663356</v>
      </c>
      <c r="Q637">
        <v>-4.1733546425611001E-2</v>
      </c>
    </row>
    <row r="638" spans="1:17" x14ac:dyDescent="0.3">
      <c r="A638" t="s">
        <v>1408</v>
      </c>
      <c r="B638" t="s">
        <v>1409</v>
      </c>
      <c r="C638" t="s">
        <v>3169</v>
      </c>
      <c r="D638" t="s">
        <v>138</v>
      </c>
      <c r="E638">
        <v>7688.9513702039903</v>
      </c>
      <c r="F638">
        <v>120.92</v>
      </c>
      <c r="G638">
        <v>26.953224728058199</v>
      </c>
      <c r="H638">
        <v>6.7801005300312003</v>
      </c>
      <c r="I638">
        <v>-8.7531200943997192</v>
      </c>
      <c r="J638">
        <v>10.723122742464</v>
      </c>
      <c r="K638">
        <v>122.10461279147</v>
      </c>
      <c r="L638">
        <v>120.844988337552</v>
      </c>
      <c r="M638">
        <v>60.538962464627303</v>
      </c>
      <c r="N638">
        <v>1.01396961106199</v>
      </c>
      <c r="O638">
        <v>35.924578233542803</v>
      </c>
      <c r="P638">
        <v>54.431673052362697</v>
      </c>
      <c r="Q638">
        <v>-3.1039184620938999E-2</v>
      </c>
    </row>
    <row r="639" spans="1:17" x14ac:dyDescent="0.3">
      <c r="A639" t="s">
        <v>1410</v>
      </c>
      <c r="B639" t="s">
        <v>1411</v>
      </c>
      <c r="C639" t="s">
        <v>3167</v>
      </c>
      <c r="D639" t="s">
        <v>91</v>
      </c>
      <c r="E639">
        <v>7659.0433364600003</v>
      </c>
      <c r="F639">
        <v>259.39999999999998</v>
      </c>
      <c r="G639">
        <v>-64.7150050357574</v>
      </c>
      <c r="H639">
        <v>0.99020946289802803</v>
      </c>
      <c r="I639">
        <v>-20.847375005416801</v>
      </c>
      <c r="J639">
        <v>1.2121699472960199</v>
      </c>
      <c r="K639">
        <v>273.89575832263199</v>
      </c>
      <c r="L639">
        <v>315.52223231558099</v>
      </c>
      <c r="M639">
        <v>48.926954306896697</v>
      </c>
      <c r="N639">
        <v>0.69438043042964404</v>
      </c>
      <c r="O639">
        <v>71.626831148804897</v>
      </c>
      <c r="P639">
        <v>10.195412064570901</v>
      </c>
      <c r="Q639">
        <v>-0.104238459985197</v>
      </c>
    </row>
    <row r="640" spans="1:17" hidden="1" x14ac:dyDescent="0.3">
      <c r="A640" t="s">
        <v>1412</v>
      </c>
      <c r="B640" t="s">
        <v>1413</v>
      </c>
      <c r="C640" t="s">
        <v>3171</v>
      </c>
      <c r="D640" t="s">
        <v>166</v>
      </c>
      <c r="E640">
        <v>7650.3819612070001</v>
      </c>
      <c r="F640">
        <v>59.69</v>
      </c>
      <c r="G640">
        <v>32.758260226349002</v>
      </c>
      <c r="H640">
        <v>10.4847246782382</v>
      </c>
      <c r="I640">
        <v>-3.9590813471200699</v>
      </c>
      <c r="J640">
        <v>-1.3110852691065</v>
      </c>
      <c r="K640">
        <v>61.527754793177898</v>
      </c>
      <c r="L640">
        <v>58.472995745958599</v>
      </c>
      <c r="M640">
        <v>45.1191666867404</v>
      </c>
      <c r="N640">
        <v>0.48746512100249401</v>
      </c>
      <c r="O640">
        <v>33.858267716535401</v>
      </c>
      <c r="P640">
        <v>62.421768707482997</v>
      </c>
      <c r="Q640">
        <v>-1.468172345513E-2</v>
      </c>
    </row>
    <row r="641" spans="1:17" x14ac:dyDescent="0.3">
      <c r="A641" t="s">
        <v>1414</v>
      </c>
      <c r="B641" t="s">
        <v>1415</v>
      </c>
      <c r="C641" t="s">
        <v>3160</v>
      </c>
      <c r="D641" t="s">
        <v>51</v>
      </c>
      <c r="E641">
        <v>7604.5690081749999</v>
      </c>
      <c r="F641">
        <v>1499.35</v>
      </c>
      <c r="G641">
        <v>152.181104912389</v>
      </c>
      <c r="H641">
        <v>23.307706791691501</v>
      </c>
      <c r="I641">
        <v>36.946775096770203</v>
      </c>
      <c r="J641">
        <v>4.1088605306880899</v>
      </c>
      <c r="K641">
        <v>1374.44628051328</v>
      </c>
      <c r="L641">
        <v>1177.5737725418801</v>
      </c>
      <c r="M641">
        <v>68.496241456130306</v>
      </c>
      <c r="N641">
        <v>0.75516416492898197</v>
      </c>
      <c r="O641">
        <v>6.0459532464067696</v>
      </c>
      <c r="P641">
        <v>187.78310940499</v>
      </c>
      <c r="Q641">
        <v>0.133117364186884</v>
      </c>
    </row>
    <row r="642" spans="1:17" x14ac:dyDescent="0.3">
      <c r="A642" t="s">
        <v>1416</v>
      </c>
      <c r="B642" t="s">
        <v>1417</v>
      </c>
      <c r="C642" t="s">
        <v>3165</v>
      </c>
      <c r="D642" t="s">
        <v>114</v>
      </c>
      <c r="E642">
        <v>7556.4628407</v>
      </c>
      <c r="F642">
        <v>695.25</v>
      </c>
      <c r="G642">
        <v>9.1333618457108994</v>
      </c>
      <c r="H642">
        <v>5.9581649389872204</v>
      </c>
      <c r="I642">
        <v>1.34190481269543</v>
      </c>
      <c r="J642">
        <v>3.0598177722097399</v>
      </c>
      <c r="K642">
        <v>668.22042909171</v>
      </c>
      <c r="L642">
        <v>623.14754096554202</v>
      </c>
      <c r="M642">
        <v>66.460156977332005</v>
      </c>
      <c r="N642">
        <v>0.62454092530767502</v>
      </c>
      <c r="O642">
        <v>21.057173678532902</v>
      </c>
      <c r="P642">
        <v>48.700673724735303</v>
      </c>
      <c r="Q642">
        <v>8.0813390873670995E-2</v>
      </c>
    </row>
    <row r="643" spans="1:17" x14ac:dyDescent="0.3">
      <c r="A643" t="s">
        <v>1418</v>
      </c>
      <c r="B643" t="s">
        <v>1419</v>
      </c>
      <c r="C643" t="s">
        <v>3156</v>
      </c>
      <c r="D643" t="s">
        <v>569</v>
      </c>
      <c r="E643">
        <v>7532.6960092149902</v>
      </c>
      <c r="F643">
        <v>701.35</v>
      </c>
      <c r="G643">
        <v>4.5621746087264601</v>
      </c>
      <c r="H643">
        <v>1.7337242566407001</v>
      </c>
      <c r="I643">
        <v>13.518116092150001</v>
      </c>
      <c r="J643">
        <v>5.2606860980606696</v>
      </c>
      <c r="K643">
        <v>713.82422766284196</v>
      </c>
      <c r="L643">
        <v>659.63004229145099</v>
      </c>
      <c r="M643">
        <v>51.547609775665897</v>
      </c>
      <c r="N643">
        <v>0.40459097272673999</v>
      </c>
      <c r="O643">
        <v>13.923148214158401</v>
      </c>
      <c r="P643">
        <v>35.095829721660401</v>
      </c>
    </row>
    <row r="644" spans="1:17" hidden="1" x14ac:dyDescent="0.3">
      <c r="A644" t="s">
        <v>1420</v>
      </c>
      <c r="B644" t="s">
        <v>1421</v>
      </c>
      <c r="C644" t="s">
        <v>3171</v>
      </c>
      <c r="D644" t="s">
        <v>582</v>
      </c>
      <c r="E644">
        <v>7486.3245473999996</v>
      </c>
      <c r="F644">
        <v>532.1</v>
      </c>
      <c r="G644">
        <v>-33.703577993030201</v>
      </c>
      <c r="H644">
        <v>14.0279811019403</v>
      </c>
      <c r="I644">
        <v>14.327932796689</v>
      </c>
      <c r="J644">
        <v>-2.0932718910289299</v>
      </c>
      <c r="K644">
        <v>528.84549081084197</v>
      </c>
      <c r="L644">
        <v>514.40567597887195</v>
      </c>
      <c r="M644">
        <v>49.548302933561601</v>
      </c>
      <c r="N644">
        <v>0.75671162985128704</v>
      </c>
      <c r="O644">
        <v>25.164442773914601</v>
      </c>
      <c r="P644">
        <v>34.811249049911297</v>
      </c>
      <c r="Q644">
        <v>6.3617221629376997E-2</v>
      </c>
    </row>
    <row r="645" spans="1:17" hidden="1" x14ac:dyDescent="0.3">
      <c r="A645" t="s">
        <v>1422</v>
      </c>
      <c r="B645" t="s">
        <v>1423</v>
      </c>
      <c r="C645" t="s">
        <v>3171</v>
      </c>
      <c r="D645" t="s">
        <v>91</v>
      </c>
      <c r="E645">
        <v>7476.3837501479902</v>
      </c>
      <c r="F645">
        <v>149.61000000000001</v>
      </c>
      <c r="G645">
        <v>371.20057572143497</v>
      </c>
      <c r="H645">
        <v>12.0252203143408</v>
      </c>
      <c r="I645">
        <v>184.50311113139</v>
      </c>
      <c r="J645">
        <v>-0.93990105038522698</v>
      </c>
      <c r="K645">
        <v>145.641675846559</v>
      </c>
      <c r="L645">
        <v>96.6587249387307</v>
      </c>
      <c r="M645">
        <v>40.035275318594302</v>
      </c>
      <c r="N645">
        <v>0.23577175900515601</v>
      </c>
      <c r="O645">
        <v>25.038433259808802</v>
      </c>
      <c r="P645">
        <v>440.10830324909699</v>
      </c>
      <c r="Q645">
        <v>0.13257788938944001</v>
      </c>
    </row>
    <row r="646" spans="1:17" hidden="1" x14ac:dyDescent="0.3">
      <c r="A646" t="s">
        <v>1424</v>
      </c>
      <c r="B646" t="s">
        <v>1425</v>
      </c>
      <c r="C646" t="s">
        <v>3171</v>
      </c>
      <c r="D646" t="s">
        <v>57</v>
      </c>
      <c r="E646">
        <v>7475.1873571199903</v>
      </c>
      <c r="F646">
        <v>13.92</v>
      </c>
      <c r="G646">
        <v>55.416127953864603</v>
      </c>
      <c r="H646">
        <v>-4.0990221553886004</v>
      </c>
      <c r="I646">
        <v>19.430668179092901</v>
      </c>
      <c r="J646">
        <v>-2.56352514733923</v>
      </c>
      <c r="K646">
        <v>14.996935572335</v>
      </c>
      <c r="L646">
        <v>13.6047565563282</v>
      </c>
      <c r="M646">
        <v>40.869617655003402</v>
      </c>
      <c r="N646">
        <v>0.79830308177495102</v>
      </c>
      <c r="O646">
        <v>51.580459770114899</v>
      </c>
      <c r="P646">
        <v>83.157894736842096</v>
      </c>
      <c r="Q646">
        <v>0.11538121580711901</v>
      </c>
    </row>
    <row r="647" spans="1:17" hidden="1" x14ac:dyDescent="0.3">
      <c r="A647" t="s">
        <v>1426</v>
      </c>
      <c r="B647" t="s">
        <v>1427</v>
      </c>
      <c r="C647" t="s">
        <v>3171</v>
      </c>
      <c r="D647" t="s">
        <v>477</v>
      </c>
      <c r="E647">
        <v>7457.2658889300001</v>
      </c>
      <c r="F647">
        <v>1909.05</v>
      </c>
      <c r="G647">
        <v>25.122739784765201</v>
      </c>
      <c r="H647">
        <v>35.422780673646201</v>
      </c>
      <c r="I647">
        <v>52.913928264851997</v>
      </c>
      <c r="J647">
        <v>13.6028946058629</v>
      </c>
      <c r="K647">
        <v>1643.6802793501199</v>
      </c>
      <c r="L647">
        <v>1424.8306759261</v>
      </c>
      <c r="M647">
        <v>69.478625702107493</v>
      </c>
      <c r="N647">
        <v>1.6413617468052899</v>
      </c>
      <c r="O647">
        <v>5.6546449804876797</v>
      </c>
      <c r="P647">
        <v>95.8</v>
      </c>
      <c r="Q647">
        <v>9.1677905741040008E-3</v>
      </c>
    </row>
    <row r="648" spans="1:17" x14ac:dyDescent="0.3">
      <c r="A648" t="s">
        <v>1428</v>
      </c>
      <c r="B648" t="s">
        <v>1429</v>
      </c>
      <c r="C648" t="s">
        <v>3168</v>
      </c>
      <c r="D648" t="s">
        <v>243</v>
      </c>
      <c r="E648">
        <v>7453.5738353249999</v>
      </c>
      <c r="F648">
        <v>369.75</v>
      </c>
      <c r="G648">
        <v>-32.527009559781099</v>
      </c>
      <c r="H648">
        <v>2.6081968164128599</v>
      </c>
      <c r="I648">
        <v>-19.393542300794099</v>
      </c>
      <c r="J648">
        <v>-0.33676252850116001</v>
      </c>
      <c r="K648">
        <v>390.37594954957802</v>
      </c>
      <c r="L648">
        <v>402.19263347758499</v>
      </c>
      <c r="M648">
        <v>42.210978344695803</v>
      </c>
      <c r="N648">
        <v>0.58393862626034398</v>
      </c>
      <c r="O648">
        <v>36.578769438809999</v>
      </c>
      <c r="P648">
        <v>6.32638389647735</v>
      </c>
      <c r="Q648">
        <v>3.7340391592950002E-2</v>
      </c>
    </row>
    <row r="649" spans="1:17" x14ac:dyDescent="0.3">
      <c r="A649" t="s">
        <v>1430</v>
      </c>
      <c r="B649" t="s">
        <v>1431</v>
      </c>
      <c r="C649" t="s">
        <v>3170</v>
      </c>
      <c r="D649" t="s">
        <v>477</v>
      </c>
      <c r="E649">
        <v>7418.8293804750001</v>
      </c>
      <c r="F649">
        <v>268.25</v>
      </c>
      <c r="G649">
        <v>-26.7929989465968</v>
      </c>
      <c r="H649">
        <v>7.1526088116482001</v>
      </c>
      <c r="I649">
        <v>5.8974745072010002</v>
      </c>
      <c r="J649">
        <v>-0.15103008338893301</v>
      </c>
      <c r="K649">
        <v>275.287670083926</v>
      </c>
      <c r="L649">
        <v>270.18087177547699</v>
      </c>
      <c r="M649">
        <v>47.723076136567002</v>
      </c>
      <c r="N649">
        <v>0.52723525223296497</v>
      </c>
      <c r="O649">
        <v>21.342031686859201</v>
      </c>
      <c r="P649">
        <v>21.931818181818102</v>
      </c>
      <c r="Q649">
        <v>-7.4713723122979997E-2</v>
      </c>
    </row>
    <row r="650" spans="1:17" x14ac:dyDescent="0.3">
      <c r="A650" t="s">
        <v>1432</v>
      </c>
      <c r="B650" t="s">
        <v>1433</v>
      </c>
      <c r="C650" t="s">
        <v>3173</v>
      </c>
      <c r="D650" t="s">
        <v>1434</v>
      </c>
      <c r="E650">
        <v>7405.4234679600004</v>
      </c>
      <c r="F650">
        <v>437.15</v>
      </c>
      <c r="G650">
        <v>-5.51888739356525</v>
      </c>
      <c r="H650">
        <v>-4.3743297365054197</v>
      </c>
      <c r="I650">
        <v>9.9208123362208394</v>
      </c>
      <c r="J650">
        <v>-2.2134336161535599</v>
      </c>
      <c r="K650">
        <v>468.29333475733699</v>
      </c>
      <c r="L650">
        <v>445.80454773664002</v>
      </c>
      <c r="M650">
        <v>28.321323637538701</v>
      </c>
      <c r="N650">
        <v>0.65106940285197901</v>
      </c>
      <c r="O650">
        <v>46.1168935148118</v>
      </c>
      <c r="P650">
        <v>36.994672516452397</v>
      </c>
      <c r="Q650">
        <v>7.7856446184551995E-2</v>
      </c>
    </row>
    <row r="651" spans="1:17" hidden="1" x14ac:dyDescent="0.3">
      <c r="A651" t="s">
        <v>1435</v>
      </c>
      <c r="B651" t="s">
        <v>1436</v>
      </c>
      <c r="C651" t="s">
        <v>3171</v>
      </c>
      <c r="D651" t="s">
        <v>403</v>
      </c>
      <c r="E651">
        <v>7354.7747523999997</v>
      </c>
      <c r="F651">
        <v>815.2</v>
      </c>
      <c r="G651">
        <v>75.803224728058197</v>
      </c>
      <c r="H651">
        <v>51.316420303392299</v>
      </c>
      <c r="I651">
        <v>119.274839321944</v>
      </c>
      <c r="J651">
        <v>8.2220365406349796</v>
      </c>
      <c r="K651">
        <v>629.84599542421995</v>
      </c>
      <c r="L651">
        <v>518.12693721201697</v>
      </c>
      <c r="M651">
        <v>77.080193614425895</v>
      </c>
      <c r="N651">
        <v>2.8154779142663302</v>
      </c>
      <c r="O651">
        <v>1.9995093228655401</v>
      </c>
      <c r="P651">
        <v>156.311900644552</v>
      </c>
      <c r="Q651">
        <v>8.7015891785192007E-2</v>
      </c>
    </row>
    <row r="652" spans="1:17" x14ac:dyDescent="0.3">
      <c r="A652" t="s">
        <v>1437</v>
      </c>
      <c r="B652" t="s">
        <v>1438</v>
      </c>
      <c r="C652" t="s">
        <v>3165</v>
      </c>
      <c r="D652" t="s">
        <v>1051</v>
      </c>
      <c r="E652">
        <v>7315.98759143999</v>
      </c>
      <c r="F652">
        <v>770.55</v>
      </c>
      <c r="G652">
        <v>33.864763189596601</v>
      </c>
      <c r="H652">
        <v>3.9337486736226901</v>
      </c>
      <c r="I652">
        <v>8.3505515943752897</v>
      </c>
      <c r="J652">
        <v>-1.64623309125069</v>
      </c>
      <c r="K652">
        <v>820.80591113746505</v>
      </c>
      <c r="L652">
        <v>766.40001482772004</v>
      </c>
      <c r="M652">
        <v>44.609960035236099</v>
      </c>
      <c r="N652">
        <v>0.55871161298254801</v>
      </c>
      <c r="O652">
        <v>37.434300175199503</v>
      </c>
      <c r="P652">
        <v>60.899979118813903</v>
      </c>
      <c r="Q652">
        <v>0.11435933378945599</v>
      </c>
    </row>
    <row r="653" spans="1:17" x14ac:dyDescent="0.3">
      <c r="A653" t="s">
        <v>1439</v>
      </c>
      <c r="B653" t="s">
        <v>1440</v>
      </c>
      <c r="C653" t="s">
        <v>3167</v>
      </c>
      <c r="D653" t="s">
        <v>99</v>
      </c>
      <c r="E653">
        <v>7309.30761561499</v>
      </c>
      <c r="F653">
        <v>1534.45</v>
      </c>
      <c r="G653">
        <v>-16.825002827746101</v>
      </c>
      <c r="H653">
        <v>18.1164318061657</v>
      </c>
      <c r="I653">
        <v>2.2077396985633699</v>
      </c>
      <c r="J653">
        <v>-2.1690430873831898</v>
      </c>
      <c r="K653">
        <v>1549.1853744371199</v>
      </c>
      <c r="L653">
        <v>1467.8742787598501</v>
      </c>
      <c r="M653">
        <v>33.761410408240899</v>
      </c>
      <c r="N653">
        <v>0.42881134139049598</v>
      </c>
      <c r="O653">
        <v>12.111831600899301</v>
      </c>
      <c r="P653">
        <v>22.756</v>
      </c>
      <c r="Q653">
        <v>-9.3436049508451996E-2</v>
      </c>
    </row>
    <row r="654" spans="1:17" hidden="1" x14ac:dyDescent="0.3">
      <c r="A654" t="s">
        <v>1441</v>
      </c>
      <c r="B654" t="s">
        <v>1442</v>
      </c>
      <c r="C654" t="s">
        <v>3171</v>
      </c>
      <c r="D654" t="s">
        <v>387</v>
      </c>
      <c r="E654">
        <v>7293.8907624000003</v>
      </c>
      <c r="F654">
        <v>328.4</v>
      </c>
      <c r="G654">
        <v>83.914758314876906</v>
      </c>
      <c r="H654">
        <v>7.5048561019403701</v>
      </c>
      <c r="I654">
        <v>36.139373689328202</v>
      </c>
      <c r="J654">
        <v>-3.1291987194042998</v>
      </c>
      <c r="K654">
        <v>340.76469881433297</v>
      </c>
      <c r="L654">
        <v>280.15790778965601</v>
      </c>
      <c r="M654">
        <v>38.961319946154298</v>
      </c>
      <c r="N654">
        <v>0.388904396700607</v>
      </c>
      <c r="O654">
        <v>31.851400730816</v>
      </c>
      <c r="P654">
        <v>130.294530154277</v>
      </c>
      <c r="Q654">
        <v>0.14889948407482301</v>
      </c>
    </row>
    <row r="655" spans="1:17" x14ac:dyDescent="0.3">
      <c r="A655" t="s">
        <v>1443</v>
      </c>
      <c r="B655" t="s">
        <v>1444</v>
      </c>
      <c r="C655" t="s">
        <v>3154</v>
      </c>
      <c r="D655" t="s">
        <v>131</v>
      </c>
      <c r="E655">
        <v>7291.5722100000003</v>
      </c>
      <c r="F655">
        <v>450</v>
      </c>
      <c r="G655">
        <v>59.276994774266399</v>
      </c>
      <c r="H655">
        <v>6.0695882447975196</v>
      </c>
      <c r="I655">
        <v>-19.570845500994299</v>
      </c>
      <c r="J655">
        <v>0.79498302779682195</v>
      </c>
      <c r="K655">
        <v>469.188102091975</v>
      </c>
      <c r="L655">
        <v>463.14517401736998</v>
      </c>
      <c r="M655">
        <v>50.943138256044101</v>
      </c>
      <c r="N655">
        <v>0.67842327879549502</v>
      </c>
      <c r="O655">
        <v>41.066666666666599</v>
      </c>
      <c r="P655">
        <v>87.369882026370504</v>
      </c>
    </row>
    <row r="656" spans="1:17" x14ac:dyDescent="0.3">
      <c r="A656" t="s">
        <v>1445</v>
      </c>
      <c r="B656" t="s">
        <v>1446</v>
      </c>
      <c r="C656" t="s">
        <v>3158</v>
      </c>
      <c r="D656" t="s">
        <v>122</v>
      </c>
      <c r="E656">
        <v>7274.0255701750002</v>
      </c>
      <c r="F656">
        <v>1205.75</v>
      </c>
      <c r="G656">
        <v>38.632394208139203</v>
      </c>
      <c r="H656">
        <v>5.2804850639055196</v>
      </c>
      <c r="I656">
        <v>17.828936847352001</v>
      </c>
      <c r="J656">
        <v>-3.1348749439947499</v>
      </c>
      <c r="K656">
        <v>1210.5632701464599</v>
      </c>
      <c r="L656">
        <v>1071.1552331201401</v>
      </c>
      <c r="M656">
        <v>49.973469120691597</v>
      </c>
      <c r="N656">
        <v>1.6088915214392601</v>
      </c>
      <c r="O656">
        <v>11.6400580551523</v>
      </c>
      <c r="P656">
        <v>66.356236203090504</v>
      </c>
      <c r="Q656">
        <v>8.2880834162740002E-2</v>
      </c>
    </row>
    <row r="657" spans="1:17" x14ac:dyDescent="0.3">
      <c r="A657" t="s">
        <v>1447</v>
      </c>
      <c r="B657" t="s">
        <v>1448</v>
      </c>
      <c r="C657" t="s">
        <v>3156</v>
      </c>
      <c r="D657" t="s">
        <v>24</v>
      </c>
      <c r="E657">
        <v>7215.7812787599996</v>
      </c>
      <c r="F657">
        <v>37.299999999999997</v>
      </c>
      <c r="G657">
        <v>-58.815530749592902</v>
      </c>
      <c r="H657">
        <v>-5.03480247633043E-2</v>
      </c>
      <c r="I657">
        <v>-38.425566573338003</v>
      </c>
      <c r="J657">
        <v>-0.75035192617732904</v>
      </c>
      <c r="K657">
        <v>40.021672825049997</v>
      </c>
      <c r="L657">
        <v>44.884787096505697</v>
      </c>
      <c r="M657">
        <v>40.006025271005903</v>
      </c>
      <c r="N657">
        <v>0.81057092910751505</v>
      </c>
      <c r="O657">
        <v>68.900804289544197</v>
      </c>
      <c r="P657">
        <v>8.2728592162554193</v>
      </c>
      <c r="Q657">
        <v>6.4790503907018002E-2</v>
      </c>
    </row>
    <row r="658" spans="1:17" x14ac:dyDescent="0.3">
      <c r="A658" t="s">
        <v>1449</v>
      </c>
      <c r="B658" t="s">
        <v>1450</v>
      </c>
      <c r="C658" t="s">
        <v>3170</v>
      </c>
      <c r="D658" t="s">
        <v>403</v>
      </c>
      <c r="E658">
        <v>7215.0111478199997</v>
      </c>
      <c r="F658">
        <v>1600.55</v>
      </c>
      <c r="G658">
        <v>65.576760416936494</v>
      </c>
      <c r="H658">
        <v>12.7638518970215</v>
      </c>
      <c r="I658">
        <v>13.8943095146867</v>
      </c>
      <c r="J658">
        <v>3.8606477667143499</v>
      </c>
      <c r="K658">
        <v>1558.5195662011299</v>
      </c>
      <c r="L658">
        <v>1429.73912968373</v>
      </c>
      <c r="M658">
        <v>65.622859980163</v>
      </c>
      <c r="N658">
        <v>1.1890674280321001</v>
      </c>
      <c r="O658">
        <v>20.3211396082596</v>
      </c>
      <c r="P658">
        <v>94.1237113402061</v>
      </c>
      <c r="Q658">
        <v>8.7661283990958003E-2</v>
      </c>
    </row>
    <row r="659" spans="1:17" x14ac:dyDescent="0.3">
      <c r="A659" t="s">
        <v>1451</v>
      </c>
      <c r="B659" t="s">
        <v>1452</v>
      </c>
      <c r="C659" t="s">
        <v>3155</v>
      </c>
      <c r="D659" t="s">
        <v>21</v>
      </c>
      <c r="E659">
        <v>7196.7513968350004</v>
      </c>
      <c r="F659">
        <v>869.05</v>
      </c>
      <c r="G659">
        <v>67.561830200255898</v>
      </c>
      <c r="H659">
        <v>4.7521658225789203</v>
      </c>
      <c r="I659">
        <v>11.2716703302195</v>
      </c>
      <c r="J659">
        <v>-3.1115852573961398</v>
      </c>
      <c r="K659">
        <v>883.35683600854702</v>
      </c>
      <c r="L659">
        <v>770.26785608293096</v>
      </c>
      <c r="M659">
        <v>31.715906450907799</v>
      </c>
      <c r="N659">
        <v>0.54350170008546905</v>
      </c>
      <c r="O659">
        <v>14.2569472412404</v>
      </c>
      <c r="P659">
        <v>109.409638554216</v>
      </c>
      <c r="Q659">
        <v>0.12858299910200999</v>
      </c>
    </row>
    <row r="660" spans="1:17" x14ac:dyDescent="0.3">
      <c r="A660" t="s">
        <v>1453</v>
      </c>
      <c r="B660" t="s">
        <v>1454</v>
      </c>
      <c r="C660" t="s">
        <v>3168</v>
      </c>
      <c r="D660" t="s">
        <v>284</v>
      </c>
      <c r="E660">
        <v>7177.8729038720003</v>
      </c>
      <c r="F660">
        <v>186.56</v>
      </c>
      <c r="G660">
        <v>-22.970513741827801</v>
      </c>
      <c r="H660">
        <v>-4.6253561683388202</v>
      </c>
      <c r="I660">
        <v>-20.4207973994158</v>
      </c>
      <c r="J660">
        <v>-2.7057588818168301</v>
      </c>
      <c r="K660">
        <v>206.05746959892599</v>
      </c>
      <c r="L660">
        <v>204.82256133304401</v>
      </c>
      <c r="M660">
        <v>34.840253636200401</v>
      </c>
      <c r="N660">
        <v>0.37786610107485202</v>
      </c>
      <c r="O660">
        <v>40.437392795883298</v>
      </c>
      <c r="P660">
        <v>10.5868405453467</v>
      </c>
      <c r="Q660">
        <v>0.10105697275006401</v>
      </c>
    </row>
    <row r="661" spans="1:17" hidden="1" x14ac:dyDescent="0.3">
      <c r="A661" t="s">
        <v>1455</v>
      </c>
      <c r="B661" t="s">
        <v>1456</v>
      </c>
      <c r="C661" t="s">
        <v>3171</v>
      </c>
      <c r="D661" t="s">
        <v>983</v>
      </c>
      <c r="E661">
        <v>7147.1438527999999</v>
      </c>
      <c r="F661">
        <v>757.6</v>
      </c>
      <c r="G661">
        <v>194.99429277103201</v>
      </c>
      <c r="H661">
        <v>8.6101550149838495</v>
      </c>
      <c r="I661">
        <v>-7.16130605814124</v>
      </c>
      <c r="J661">
        <v>-0.63652099015766295</v>
      </c>
      <c r="K661">
        <v>727.93444159997898</v>
      </c>
      <c r="L661">
        <v>622.22174115156895</v>
      </c>
      <c r="M661">
        <v>66.310417057048298</v>
      </c>
      <c r="N661">
        <v>0.583067012734238</v>
      </c>
      <c r="O661">
        <v>20.208553326293501</v>
      </c>
      <c r="P661">
        <v>260.76190476190402</v>
      </c>
      <c r="Q661">
        <v>0.22549947618055599</v>
      </c>
    </row>
    <row r="662" spans="1:17" hidden="1" x14ac:dyDescent="0.3">
      <c r="A662" t="s">
        <v>1457</v>
      </c>
      <c r="B662" t="s">
        <v>1458</v>
      </c>
      <c r="C662" t="s">
        <v>3171</v>
      </c>
      <c r="D662" t="s">
        <v>582</v>
      </c>
      <c r="E662">
        <v>7124.7783768700001</v>
      </c>
      <c r="F662">
        <v>3561.95</v>
      </c>
      <c r="G662">
        <v>166.130275161068</v>
      </c>
      <c r="H662">
        <v>30.6768197696431</v>
      </c>
      <c r="I662">
        <v>72.736035976782503</v>
      </c>
      <c r="J662">
        <v>-1.9924136344723999</v>
      </c>
      <c r="K662">
        <v>2722.8230253961601</v>
      </c>
      <c r="L662">
        <v>2031.3603198138801</v>
      </c>
      <c r="M662">
        <v>70.925580251839705</v>
      </c>
      <c r="N662">
        <v>2.4779392385323198</v>
      </c>
      <c r="O662">
        <v>3.3422703856033902</v>
      </c>
      <c r="P662">
        <v>193.950897462347</v>
      </c>
      <c r="Q662">
        <v>0.21983915745828</v>
      </c>
    </row>
    <row r="663" spans="1:17" x14ac:dyDescent="0.3">
      <c r="A663" t="s">
        <v>1459</v>
      </c>
      <c r="B663" t="s">
        <v>1460</v>
      </c>
      <c r="C663" t="s">
        <v>3159</v>
      </c>
      <c r="D663" t="s">
        <v>46</v>
      </c>
      <c r="E663">
        <v>7120.6690877000001</v>
      </c>
      <c r="F663">
        <v>487</v>
      </c>
      <c r="G663">
        <v>12.160497582601099</v>
      </c>
      <c r="H663">
        <v>6.5457939866346804</v>
      </c>
      <c r="I663">
        <v>-4.9664623670452404</v>
      </c>
      <c r="J663">
        <v>0.19666818945587899</v>
      </c>
      <c r="K663">
        <v>507.34004765354302</v>
      </c>
      <c r="L663">
        <v>474.20837416944698</v>
      </c>
      <c r="M663">
        <v>44.312291738728703</v>
      </c>
      <c r="N663">
        <v>0.31048220574423602</v>
      </c>
      <c r="O663">
        <v>20.7392197125256</v>
      </c>
      <c r="P663">
        <v>48.204503956177703</v>
      </c>
      <c r="Q663">
        <v>-3.1105594393507002E-2</v>
      </c>
    </row>
    <row r="664" spans="1:17" x14ac:dyDescent="0.3">
      <c r="A664" t="s">
        <v>1461</v>
      </c>
      <c r="B664" t="s">
        <v>1462</v>
      </c>
      <c r="C664" t="s">
        <v>3167</v>
      </c>
      <c r="D664" t="s">
        <v>1463</v>
      </c>
      <c r="E664">
        <v>7114.4489966399997</v>
      </c>
      <c r="F664">
        <v>266.85000000000002</v>
      </c>
      <c r="G664">
        <v>-43.613957817615898</v>
      </c>
      <c r="H664">
        <v>6.7563605109012803</v>
      </c>
      <c r="I664">
        <v>-15.2642515736579</v>
      </c>
      <c r="J664">
        <v>1.3487972837759501</v>
      </c>
      <c r="K664">
        <v>273.59975926342003</v>
      </c>
      <c r="L664">
        <v>280.53045696055</v>
      </c>
      <c r="M664">
        <v>45.229293368119301</v>
      </c>
      <c r="N664">
        <v>0.55497537663840202</v>
      </c>
      <c r="O664">
        <v>34.8135656735993</v>
      </c>
      <c r="P664">
        <v>6.7186562687462503</v>
      </c>
      <c r="Q664">
        <v>8.0017538229532004E-2</v>
      </c>
    </row>
    <row r="665" spans="1:17" hidden="1" x14ac:dyDescent="0.3">
      <c r="A665" t="s">
        <v>1464</v>
      </c>
      <c r="B665" t="s">
        <v>1465</v>
      </c>
      <c r="C665" t="s">
        <v>3171</v>
      </c>
      <c r="D665" t="s">
        <v>1466</v>
      </c>
      <c r="E665">
        <v>7091.1925078349996</v>
      </c>
      <c r="F665">
        <v>555.85</v>
      </c>
      <c r="G665">
        <v>-23.6723155558734</v>
      </c>
      <c r="H665">
        <v>15.758777914689301</v>
      </c>
      <c r="I665">
        <v>-8.6610584987538903</v>
      </c>
      <c r="J665">
        <v>3.8272492476878601</v>
      </c>
      <c r="K665">
        <v>535.66795317159301</v>
      </c>
      <c r="L665">
        <v>539.55418985216397</v>
      </c>
      <c r="M665">
        <v>61.409618312813301</v>
      </c>
      <c r="N665">
        <v>1.68695133191752</v>
      </c>
      <c r="O665">
        <v>19.096878654313102</v>
      </c>
      <c r="P665">
        <v>28.967517401392101</v>
      </c>
      <c r="Q665">
        <v>6.5768398848683005E-2</v>
      </c>
    </row>
    <row r="666" spans="1:17" x14ac:dyDescent="0.3">
      <c r="A666" t="s">
        <v>1467</v>
      </c>
      <c r="B666" t="s">
        <v>1468</v>
      </c>
      <c r="C666" t="s">
        <v>3174</v>
      </c>
      <c r="D666" t="s">
        <v>1469</v>
      </c>
      <c r="E666">
        <v>7075.8919097999997</v>
      </c>
      <c r="F666">
        <v>924.45</v>
      </c>
      <c r="G666">
        <v>-13.0716400393417</v>
      </c>
      <c r="H666">
        <v>7.6350905422077098</v>
      </c>
      <c r="I666">
        <v>38.0095535426574</v>
      </c>
      <c r="J666">
        <v>-0.80641599100751105</v>
      </c>
      <c r="K666">
        <v>933.71570911889296</v>
      </c>
      <c r="L666">
        <v>862.952514769814</v>
      </c>
      <c r="M666">
        <v>49.091482710144597</v>
      </c>
      <c r="N666">
        <v>0.35902858317580399</v>
      </c>
      <c r="O666">
        <v>20.828600789658701</v>
      </c>
      <c r="P666">
        <v>56.289095519864702</v>
      </c>
      <c r="Q666">
        <v>-3.0899424707841999E-2</v>
      </c>
    </row>
    <row r="667" spans="1:17" x14ac:dyDescent="0.3">
      <c r="A667" t="s">
        <v>1470</v>
      </c>
      <c r="B667" t="s">
        <v>1471</v>
      </c>
      <c r="C667" t="s">
        <v>3162</v>
      </c>
      <c r="D667" t="s">
        <v>206</v>
      </c>
      <c r="E667">
        <v>7050.1638174749996</v>
      </c>
      <c r="F667">
        <v>514.35</v>
      </c>
      <c r="G667">
        <v>9.8183367655777598</v>
      </c>
      <c r="H667">
        <v>7.8768187772910698</v>
      </c>
      <c r="I667">
        <v>17.1142997931187</v>
      </c>
      <c r="J667">
        <v>1.0568156039141301</v>
      </c>
      <c r="K667">
        <v>513.58063721401402</v>
      </c>
      <c r="L667">
        <v>479.71420990241</v>
      </c>
      <c r="M667">
        <v>52.288157409358497</v>
      </c>
      <c r="N667">
        <v>0.21467284663775399</v>
      </c>
      <c r="O667">
        <v>24.351122776319599</v>
      </c>
      <c r="P667">
        <v>43.8338926174496</v>
      </c>
      <c r="Q667">
        <v>2.5957499894522999E-2</v>
      </c>
    </row>
    <row r="668" spans="1:17" x14ac:dyDescent="0.3">
      <c r="A668" t="s">
        <v>1472</v>
      </c>
      <c r="B668" t="s">
        <v>1473</v>
      </c>
      <c r="C668" t="s">
        <v>3159</v>
      </c>
      <c r="D668" t="s">
        <v>46</v>
      </c>
      <c r="E668">
        <v>7040.0576182000004</v>
      </c>
      <c r="F668">
        <v>1050.95</v>
      </c>
      <c r="G668">
        <v>29.709646343347</v>
      </c>
      <c r="H668">
        <v>0.823726549763656</v>
      </c>
      <c r="I668">
        <v>-10.6038207537538</v>
      </c>
      <c r="J668">
        <v>-1.48972848562608</v>
      </c>
      <c r="K668">
        <v>1128.8314771888499</v>
      </c>
      <c r="L668">
        <v>1113.5303826679999</v>
      </c>
      <c r="M668">
        <v>42.287052476325002</v>
      </c>
      <c r="N668">
        <v>0.42780510229518598</v>
      </c>
      <c r="O668">
        <v>46.767210618963702</v>
      </c>
      <c r="P668">
        <v>56.275092936802899</v>
      </c>
      <c r="Q668">
        <v>9.8569086445747994E-2</v>
      </c>
    </row>
    <row r="669" spans="1:17" x14ac:dyDescent="0.3">
      <c r="A669" t="s">
        <v>1474</v>
      </c>
      <c r="B669" t="s">
        <v>1475</v>
      </c>
      <c r="C669" t="s">
        <v>3166</v>
      </c>
      <c r="D669" t="s">
        <v>138</v>
      </c>
      <c r="E669">
        <v>7031.1994083999998</v>
      </c>
      <c r="F669">
        <v>997.9</v>
      </c>
      <c r="G669">
        <v>23.476180702900901</v>
      </c>
      <c r="H669">
        <v>14.9705211527634</v>
      </c>
      <c r="I669">
        <v>9.4566671140241496</v>
      </c>
      <c r="J669">
        <v>1.97781894663557</v>
      </c>
      <c r="K669">
        <v>951.79153549419198</v>
      </c>
      <c r="L669">
        <v>892.84836473370501</v>
      </c>
      <c r="M669">
        <v>64.210544350138306</v>
      </c>
      <c r="N669">
        <v>1.04427510588939</v>
      </c>
      <c r="O669">
        <v>6.0978053913217796</v>
      </c>
      <c r="P669">
        <v>51.656534954407299</v>
      </c>
      <c r="Q669">
        <v>5.0662196121447997E-2</v>
      </c>
    </row>
    <row r="670" spans="1:17" x14ac:dyDescent="0.3">
      <c r="A670" t="s">
        <v>1476</v>
      </c>
      <c r="B670" t="s">
        <v>1477</v>
      </c>
      <c r="C670" t="s">
        <v>3159</v>
      </c>
      <c r="D670" t="s">
        <v>46</v>
      </c>
      <c r="E670">
        <v>7016.8634747449996</v>
      </c>
      <c r="F670">
        <v>188.53</v>
      </c>
      <c r="G670">
        <v>9.6073411226643195</v>
      </c>
      <c r="H670">
        <v>7.5177637106360304</v>
      </c>
      <c r="I670">
        <v>-15.8364304756861</v>
      </c>
      <c r="J670">
        <v>-2.4106869757882898</v>
      </c>
      <c r="K670">
        <v>190.08210416828399</v>
      </c>
      <c r="L670">
        <v>189.935425188312</v>
      </c>
      <c r="M670">
        <v>46.853271641792197</v>
      </c>
      <c r="N670">
        <v>0.77445863760737599</v>
      </c>
      <c r="O670">
        <v>32.233596775049001</v>
      </c>
      <c r="P670">
        <v>36.368896925858898</v>
      </c>
      <c r="Q670">
        <v>8.3857796802665002E-2</v>
      </c>
    </row>
    <row r="671" spans="1:17" x14ac:dyDescent="0.3">
      <c r="A671" t="s">
        <v>1478</v>
      </c>
      <c r="B671" t="s">
        <v>1479</v>
      </c>
      <c r="C671" t="s">
        <v>582</v>
      </c>
      <c r="D671" t="s">
        <v>582</v>
      </c>
      <c r="E671">
        <v>7011.1236360000003</v>
      </c>
      <c r="F671">
        <v>354</v>
      </c>
      <c r="G671">
        <v>-3.0883250495675099</v>
      </c>
      <c r="H671">
        <v>12.252955402340101</v>
      </c>
      <c r="I671">
        <v>-15.154617445726799</v>
      </c>
      <c r="J671">
        <v>-2.6815518529800402</v>
      </c>
      <c r="K671">
        <v>381.31262527847099</v>
      </c>
      <c r="L671">
        <v>358.80726551024702</v>
      </c>
      <c r="M671">
        <v>35.410069903224702</v>
      </c>
      <c r="N671">
        <v>0.75818309407562501</v>
      </c>
      <c r="O671">
        <v>27.302259887005601</v>
      </c>
      <c r="P671">
        <v>38.578978273634696</v>
      </c>
      <c r="Q671">
        <v>3.1697088608350001E-2</v>
      </c>
    </row>
    <row r="672" spans="1:17" hidden="1" x14ac:dyDescent="0.3">
      <c r="A672" t="s">
        <v>1480</v>
      </c>
      <c r="B672" t="s">
        <v>1481</v>
      </c>
      <c r="C672" t="s">
        <v>3171</v>
      </c>
      <c r="D672" t="s">
        <v>111</v>
      </c>
      <c r="E672">
        <v>6993.9266287250002</v>
      </c>
      <c r="F672">
        <v>635.75</v>
      </c>
      <c r="G672">
        <v>-27.534163138750301</v>
      </c>
      <c r="H672">
        <v>-9.6155659122902293</v>
      </c>
      <c r="I672">
        <v>-21.156877511746199</v>
      </c>
      <c r="J672">
        <v>-3.0983177060133</v>
      </c>
      <c r="K672">
        <v>740.47346106355201</v>
      </c>
      <c r="L672">
        <v>751.38884974334303</v>
      </c>
      <c r="M672">
        <v>19.819989822669601</v>
      </c>
      <c r="N672">
        <v>0.72772458927172101</v>
      </c>
      <c r="O672">
        <v>48.3916633896972</v>
      </c>
      <c r="P672">
        <v>0.74479042865067602</v>
      </c>
      <c r="Q672">
        <v>5.7114169902262001E-2</v>
      </c>
    </row>
    <row r="673" spans="1:17" x14ac:dyDescent="0.3">
      <c r="A673" t="s">
        <v>1482</v>
      </c>
      <c r="B673" t="s">
        <v>1483</v>
      </c>
      <c r="C673" t="s">
        <v>3170</v>
      </c>
      <c r="D673" t="s">
        <v>158</v>
      </c>
      <c r="E673">
        <v>6992.99065875</v>
      </c>
      <c r="F673">
        <v>1010.15</v>
      </c>
      <c r="G673">
        <v>87.997321986749498</v>
      </c>
      <c r="H673">
        <v>7.2935150142853802</v>
      </c>
      <c r="I673">
        <v>30.872947861963301</v>
      </c>
      <c r="J673">
        <v>-1.78699689755067</v>
      </c>
      <c r="K673">
        <v>1012.50952035784</v>
      </c>
      <c r="L673">
        <v>853.07760642353401</v>
      </c>
      <c r="M673">
        <v>48.6770849025269</v>
      </c>
      <c r="N673">
        <v>0.72268065911773105</v>
      </c>
      <c r="O673">
        <v>22.204623075780798</v>
      </c>
      <c r="P673">
        <v>125.17833259027999</v>
      </c>
      <c r="Q673">
        <v>6.1773867246981001E-2</v>
      </c>
    </row>
    <row r="674" spans="1:17" hidden="1" x14ac:dyDescent="0.3">
      <c r="A674" t="s">
        <v>1484</v>
      </c>
      <c r="B674" t="s">
        <v>1485</v>
      </c>
      <c r="C674" t="s">
        <v>3171</v>
      </c>
      <c r="D674" t="s">
        <v>213</v>
      </c>
      <c r="E674">
        <v>6991.1293724999996</v>
      </c>
      <c r="F674">
        <v>6314.1</v>
      </c>
      <c r="G674">
        <v>146.12174514932701</v>
      </c>
      <c r="H674">
        <v>23.6764893284852</v>
      </c>
      <c r="I674">
        <v>53.684462138479603</v>
      </c>
      <c r="J674">
        <v>-9.1467513417185593</v>
      </c>
      <c r="K674">
        <v>5867.2829807297103</v>
      </c>
      <c r="L674">
        <v>4649.17650132165</v>
      </c>
      <c r="M674">
        <v>50.308217744102897</v>
      </c>
      <c r="N674">
        <v>0.43117841956786201</v>
      </c>
      <c r="O674">
        <v>29.986062938502702</v>
      </c>
      <c r="P674">
        <v>174.75903483388001</v>
      </c>
      <c r="Q674">
        <v>0.15135491215834601</v>
      </c>
    </row>
    <row r="675" spans="1:17" hidden="1" x14ac:dyDescent="0.3">
      <c r="A675" t="s">
        <v>1486</v>
      </c>
      <c r="B675" t="s">
        <v>1487</v>
      </c>
      <c r="C675" t="s">
        <v>3171</v>
      </c>
      <c r="D675" t="s">
        <v>24</v>
      </c>
      <c r="E675">
        <v>6971.4227623500001</v>
      </c>
      <c r="F675">
        <v>440.25</v>
      </c>
      <c r="G675">
        <v>-42.2211677866052</v>
      </c>
      <c r="H675">
        <v>2.5418823420252799</v>
      </c>
      <c r="I675">
        <v>-15.9317580343264</v>
      </c>
      <c r="J675">
        <v>-0.81307797438182605</v>
      </c>
      <c r="K675">
        <v>452.27011528529198</v>
      </c>
      <c r="L675">
        <v>469.85154437635998</v>
      </c>
      <c r="M675">
        <v>45.863394973183297</v>
      </c>
      <c r="N675">
        <v>0.86484026082376397</v>
      </c>
      <c r="O675">
        <v>23.850085178875599</v>
      </c>
      <c r="P675">
        <v>5.2977756517579504</v>
      </c>
      <c r="Q675">
        <v>-0.119260704833536</v>
      </c>
    </row>
    <row r="676" spans="1:17" x14ac:dyDescent="0.3">
      <c r="A676" t="s">
        <v>1488</v>
      </c>
      <c r="B676" t="s">
        <v>1489</v>
      </c>
      <c r="C676" t="s">
        <v>3167</v>
      </c>
      <c r="D676" t="s">
        <v>91</v>
      </c>
      <c r="E676">
        <v>6932.2494465250002</v>
      </c>
      <c r="F676">
        <v>2831.75</v>
      </c>
      <c r="G676">
        <v>34.373613349404302</v>
      </c>
      <c r="H676">
        <v>-2.9916661078094502</v>
      </c>
      <c r="I676">
        <v>18.913879649784899</v>
      </c>
      <c r="J676">
        <v>-2.61606676985358</v>
      </c>
      <c r="K676">
        <v>3031.1420014007299</v>
      </c>
      <c r="L676">
        <v>2750.1165519763899</v>
      </c>
      <c r="M676">
        <v>42.449726791344403</v>
      </c>
      <c r="N676">
        <v>0.63397139077281905</v>
      </c>
      <c r="O676">
        <v>24.479562108236902</v>
      </c>
      <c r="P676">
        <v>60.157796504722597</v>
      </c>
      <c r="Q676">
        <v>0.16245621901537299</v>
      </c>
    </row>
    <row r="677" spans="1:17" hidden="1" x14ac:dyDescent="0.3">
      <c r="A677" t="s">
        <v>1490</v>
      </c>
      <c r="B677" t="s">
        <v>1491</v>
      </c>
      <c r="C677" t="s">
        <v>3171</v>
      </c>
      <c r="D677" t="s">
        <v>253</v>
      </c>
      <c r="E677">
        <v>6923.6950559999996</v>
      </c>
      <c r="F677">
        <v>3150.25</v>
      </c>
      <c r="G677">
        <v>5.2859514589815797</v>
      </c>
      <c r="H677">
        <v>9.4425993596949098</v>
      </c>
      <c r="I677">
        <v>18.494869903199</v>
      </c>
      <c r="J677">
        <v>3.0154256452613799</v>
      </c>
      <c r="K677">
        <v>3097.3556527754899</v>
      </c>
      <c r="L677">
        <v>2976.72228377378</v>
      </c>
      <c r="M677">
        <v>64.177897636154697</v>
      </c>
      <c r="N677">
        <v>0.80205084313005304</v>
      </c>
      <c r="O677">
        <v>23.482263312435499</v>
      </c>
      <c r="P677">
        <v>50.083373034778397</v>
      </c>
      <c r="Q677">
        <v>8.0807302377099002E-2</v>
      </c>
    </row>
    <row r="678" spans="1:17" x14ac:dyDescent="0.3">
      <c r="A678" t="s">
        <v>1492</v>
      </c>
      <c r="B678" t="s">
        <v>1493</v>
      </c>
      <c r="C678" t="s">
        <v>3164</v>
      </c>
      <c r="D678" t="s">
        <v>75</v>
      </c>
      <c r="E678">
        <v>6893.8337739999997</v>
      </c>
      <c r="F678">
        <v>336.5</v>
      </c>
      <c r="G678">
        <v>36.270559015134999</v>
      </c>
      <c r="H678">
        <v>21.701341629626501</v>
      </c>
      <c r="I678">
        <v>39.733922870662902</v>
      </c>
      <c r="J678">
        <v>-0.80428167808552697</v>
      </c>
      <c r="K678">
        <v>320.184144325246</v>
      </c>
      <c r="L678">
        <v>277.37960716867701</v>
      </c>
      <c r="M678">
        <v>47.857332145382998</v>
      </c>
      <c r="N678">
        <v>0.47098434860127403</v>
      </c>
      <c r="O678">
        <v>12.630014858840999</v>
      </c>
      <c r="P678">
        <v>84.890109890109898</v>
      </c>
      <c r="Q678">
        <v>7.2578632970388995E-2</v>
      </c>
    </row>
    <row r="679" spans="1:17" hidden="1" x14ac:dyDescent="0.3">
      <c r="A679" t="s">
        <v>1494</v>
      </c>
      <c r="B679" t="s">
        <v>1495</v>
      </c>
      <c r="C679" t="s">
        <v>3171</v>
      </c>
      <c r="D679" t="s">
        <v>46</v>
      </c>
      <c r="E679">
        <v>6784.1266289499999</v>
      </c>
      <c r="F679">
        <v>628.1</v>
      </c>
      <c r="G679">
        <v>732.80963760839597</v>
      </c>
      <c r="H679">
        <v>24.761188687173298</v>
      </c>
      <c r="I679">
        <v>76.857031258159296</v>
      </c>
      <c r="J679">
        <v>10.6095587808811</v>
      </c>
      <c r="K679">
        <v>567.83997505881905</v>
      </c>
      <c r="L679">
        <v>425.68667246751198</v>
      </c>
      <c r="M679">
        <v>75.973117631213199</v>
      </c>
      <c r="N679">
        <v>1.60465354135835</v>
      </c>
      <c r="O679">
        <v>20.041394682375401</v>
      </c>
      <c r="P679">
        <v>795.62241551404497</v>
      </c>
    </row>
    <row r="680" spans="1:17" x14ac:dyDescent="0.3">
      <c r="A680" t="s">
        <v>1496</v>
      </c>
      <c r="B680" t="s">
        <v>1497</v>
      </c>
      <c r="C680" t="s">
        <v>3165</v>
      </c>
      <c r="D680" t="s">
        <v>253</v>
      </c>
      <c r="E680">
        <v>6780.7536978600001</v>
      </c>
      <c r="F680">
        <v>2990.7</v>
      </c>
      <c r="G680">
        <v>6.8593158761738904</v>
      </c>
      <c r="H680">
        <v>8.7082264405076</v>
      </c>
      <c r="I680">
        <v>25.767228479279499</v>
      </c>
      <c r="J680">
        <v>4.3347596281815601</v>
      </c>
      <c r="K680">
        <v>3110.39155396346</v>
      </c>
      <c r="L680">
        <v>2794.7346441559798</v>
      </c>
      <c r="M680">
        <v>45.686614489694698</v>
      </c>
      <c r="N680">
        <v>0.27053615991294999</v>
      </c>
      <c r="O680">
        <v>31.507673788745102</v>
      </c>
      <c r="P680">
        <v>95.151712887438805</v>
      </c>
      <c r="Q680">
        <v>0.121545916846513</v>
      </c>
    </row>
    <row r="681" spans="1:17" hidden="1" x14ac:dyDescent="0.3">
      <c r="A681" t="s">
        <v>1498</v>
      </c>
      <c r="B681" t="s">
        <v>1499</v>
      </c>
      <c r="C681" t="s">
        <v>3171</v>
      </c>
      <c r="D681" t="s">
        <v>222</v>
      </c>
      <c r="E681">
        <v>6771.2031326799997</v>
      </c>
      <c r="F681">
        <v>564.85</v>
      </c>
      <c r="G681">
        <v>124.478381493973</v>
      </c>
      <c r="H681">
        <v>32.188419717765797</v>
      </c>
      <c r="I681">
        <v>66.844382573703498</v>
      </c>
      <c r="J681">
        <v>7.3280196398091997</v>
      </c>
      <c r="K681">
        <v>500.00213761993302</v>
      </c>
      <c r="L681">
        <v>388.14368487916198</v>
      </c>
      <c r="M681">
        <v>58.086071759357601</v>
      </c>
      <c r="N681">
        <v>0.79893486794897095</v>
      </c>
      <c r="O681">
        <v>9.5689121005576503</v>
      </c>
      <c r="P681">
        <v>172.721575226769</v>
      </c>
      <c r="Q681">
        <v>0.19070734580818199</v>
      </c>
    </row>
    <row r="682" spans="1:17" x14ac:dyDescent="0.3">
      <c r="A682" t="s">
        <v>1500</v>
      </c>
      <c r="B682" t="s">
        <v>1501</v>
      </c>
      <c r="C682" t="s">
        <v>3167</v>
      </c>
      <c r="D682" t="s">
        <v>206</v>
      </c>
      <c r="E682">
        <v>6770.89340558</v>
      </c>
      <c r="F682">
        <v>1671.05</v>
      </c>
      <c r="G682">
        <v>70.450865962769896</v>
      </c>
      <c r="H682">
        <v>-1.93059032663104</v>
      </c>
      <c r="I682">
        <v>6.0739912594543997</v>
      </c>
      <c r="J682">
        <v>5.30113750532038</v>
      </c>
      <c r="K682">
        <v>1840.836377415</v>
      </c>
      <c r="L682">
        <v>1623.51088873865</v>
      </c>
      <c r="M682">
        <v>41.540778466207797</v>
      </c>
      <c r="N682">
        <v>2.07427390620192</v>
      </c>
      <c r="O682">
        <v>41.222584602495402</v>
      </c>
      <c r="P682">
        <v>95.879732739420902</v>
      </c>
      <c r="Q682">
        <v>2.8727594097576001E-2</v>
      </c>
    </row>
    <row r="683" spans="1:17" hidden="1" x14ac:dyDescent="0.3">
      <c r="A683" t="s">
        <v>1502</v>
      </c>
      <c r="B683" t="s">
        <v>1503</v>
      </c>
      <c r="C683" t="s">
        <v>3171</v>
      </c>
      <c r="D683" t="s">
        <v>1046</v>
      </c>
      <c r="E683">
        <v>6746.8437323999997</v>
      </c>
      <c r="F683">
        <v>130.9</v>
      </c>
      <c r="G683">
        <v>-14.1967752719417</v>
      </c>
      <c r="H683">
        <v>4.1502887942480697</v>
      </c>
      <c r="I683">
        <v>-5.0015921035554802</v>
      </c>
      <c r="K683">
        <v>123.982860754724</v>
      </c>
      <c r="M683">
        <v>1.05563603616817</v>
      </c>
      <c r="N683">
        <v>1.0212765957446801</v>
      </c>
      <c r="O683">
        <v>1.1153552330023</v>
      </c>
      <c r="P683">
        <v>10.464135021097</v>
      </c>
    </row>
    <row r="684" spans="1:17" x14ac:dyDescent="0.3">
      <c r="A684" t="s">
        <v>1504</v>
      </c>
      <c r="B684" t="s">
        <v>1505</v>
      </c>
      <c r="C684" t="s">
        <v>3160</v>
      </c>
      <c r="D684" t="s">
        <v>51</v>
      </c>
      <c r="E684">
        <v>6731.8758214720001</v>
      </c>
      <c r="F684">
        <v>207.44</v>
      </c>
      <c r="G684">
        <v>-36.890377965544403</v>
      </c>
      <c r="H684">
        <v>8.2453203699918198</v>
      </c>
      <c r="I684">
        <v>-14.113248165174801</v>
      </c>
      <c r="J684">
        <v>-1.71696942343456</v>
      </c>
      <c r="K684">
        <v>215.083740899633</v>
      </c>
      <c r="L684">
        <v>242.58854253214</v>
      </c>
      <c r="M684">
        <v>42.557189181588903</v>
      </c>
      <c r="N684">
        <v>0.74742652117191899</v>
      </c>
      <c r="O684">
        <v>127.92132664866899</v>
      </c>
      <c r="P684">
        <v>5.78276389597145</v>
      </c>
      <c r="Q684">
        <v>-1.8834692101491999E-2</v>
      </c>
    </row>
    <row r="685" spans="1:17" x14ac:dyDescent="0.3">
      <c r="A685" t="s">
        <v>1506</v>
      </c>
      <c r="B685" t="s">
        <v>1507</v>
      </c>
      <c r="C685" t="s">
        <v>3170</v>
      </c>
      <c r="D685" t="s">
        <v>477</v>
      </c>
      <c r="E685">
        <v>6720.2914099999998</v>
      </c>
      <c r="F685">
        <v>2074.1</v>
      </c>
      <c r="G685">
        <v>-23.729338424355198</v>
      </c>
      <c r="H685">
        <v>1.8522905159676</v>
      </c>
      <c r="I685">
        <v>-17.975784315114399</v>
      </c>
      <c r="J685">
        <v>-0.82852009864064502</v>
      </c>
      <c r="K685">
        <v>2182.1195367843402</v>
      </c>
      <c r="L685">
        <v>2236.3864951084201</v>
      </c>
      <c r="M685">
        <v>37.821043996498297</v>
      </c>
      <c r="N685">
        <v>0.53249533357530399</v>
      </c>
      <c r="O685">
        <v>31.8644231232823</v>
      </c>
      <c r="P685">
        <v>5.8214285714285703</v>
      </c>
      <c r="Q685">
        <v>-6.5144832910725994E-2</v>
      </c>
    </row>
    <row r="686" spans="1:17" hidden="1" x14ac:dyDescent="0.3">
      <c r="A686" t="s">
        <v>1508</v>
      </c>
      <c r="B686" t="s">
        <v>1509</v>
      </c>
      <c r="C686" t="s">
        <v>3171</v>
      </c>
      <c r="D686" t="s">
        <v>378</v>
      </c>
      <c r="E686">
        <v>6717.7320536899997</v>
      </c>
      <c r="F686">
        <v>6982.9</v>
      </c>
      <c r="G686">
        <v>0.71423129300105603</v>
      </c>
      <c r="H686">
        <v>5.7082061244426301</v>
      </c>
      <c r="I686">
        <v>28.567382839267001</v>
      </c>
      <c r="J686">
        <v>-3.2160454961659899</v>
      </c>
      <c r="K686">
        <v>6839.0258379580901</v>
      </c>
      <c r="L686">
        <v>6114.4973980365803</v>
      </c>
      <c r="M686">
        <v>43.991910471863903</v>
      </c>
      <c r="N686">
        <v>1.3102055815741001</v>
      </c>
      <c r="O686">
        <v>10.776325022555</v>
      </c>
      <c r="P686">
        <v>40.123209054059402</v>
      </c>
      <c r="Q686">
        <v>9.8817232479261996E-2</v>
      </c>
    </row>
    <row r="687" spans="1:17" x14ac:dyDescent="0.3">
      <c r="A687" t="s">
        <v>1510</v>
      </c>
      <c r="B687" t="s">
        <v>1511</v>
      </c>
      <c r="C687" t="s">
        <v>3158</v>
      </c>
      <c r="D687" t="s">
        <v>238</v>
      </c>
      <c r="E687">
        <v>6710.0579058499998</v>
      </c>
      <c r="F687">
        <v>347.75</v>
      </c>
      <c r="G687">
        <v>19.057601659057099</v>
      </c>
      <c r="H687">
        <v>29.700878829213099</v>
      </c>
      <c r="I687">
        <v>42.037624159447503</v>
      </c>
      <c r="J687">
        <v>20.521081526545501</v>
      </c>
      <c r="K687">
        <v>295.66440528290599</v>
      </c>
      <c r="L687">
        <v>258.24661070393603</v>
      </c>
      <c r="M687">
        <v>74.916172695000398</v>
      </c>
      <c r="N687">
        <v>1.7864784545613199</v>
      </c>
      <c r="O687">
        <v>4.8166786484543396</v>
      </c>
      <c r="P687">
        <v>91.018950837681899</v>
      </c>
      <c r="Q687">
        <v>0.15713497301528701</v>
      </c>
    </row>
    <row r="688" spans="1:17" x14ac:dyDescent="0.3">
      <c r="A688" t="s">
        <v>1512</v>
      </c>
      <c r="B688" t="s">
        <v>1513</v>
      </c>
      <c r="C688" t="s">
        <v>3158</v>
      </c>
      <c r="D688" t="s">
        <v>122</v>
      </c>
      <c r="E688">
        <v>6701.9682837350001</v>
      </c>
      <c r="F688">
        <v>584.95000000000005</v>
      </c>
      <c r="G688">
        <v>-13.912084472545001</v>
      </c>
      <c r="H688">
        <v>1.4415876593174299</v>
      </c>
      <c r="I688">
        <v>8.0974680845481597</v>
      </c>
      <c r="J688">
        <v>-2.1230991229095602</v>
      </c>
      <c r="K688">
        <v>601.90913968680002</v>
      </c>
      <c r="L688">
        <v>566.11893000916996</v>
      </c>
      <c r="M688">
        <v>39.451051829874899</v>
      </c>
      <c r="N688">
        <v>0.42345563514562101</v>
      </c>
      <c r="O688">
        <v>17.343362680570898</v>
      </c>
      <c r="P688">
        <v>25.256959314775099</v>
      </c>
      <c r="Q688">
        <v>4.5819831775113999E-2</v>
      </c>
    </row>
    <row r="689" spans="1:17" x14ac:dyDescent="0.3">
      <c r="A689" t="s">
        <v>1514</v>
      </c>
      <c r="B689" t="s">
        <v>1515</v>
      </c>
      <c r="C689" t="s">
        <v>3167</v>
      </c>
      <c r="D689" t="s">
        <v>426</v>
      </c>
      <c r="E689">
        <v>6662.5609129199902</v>
      </c>
      <c r="F689">
        <v>469.15</v>
      </c>
      <c r="G689">
        <v>-46.881350090662899</v>
      </c>
      <c r="H689">
        <v>-6.0563425558095698</v>
      </c>
      <c r="I689">
        <v>-22.625365888548199</v>
      </c>
      <c r="J689">
        <v>-0.93614396236733999</v>
      </c>
      <c r="K689">
        <v>498.22583822356302</v>
      </c>
      <c r="L689">
        <v>516.57698275382097</v>
      </c>
      <c r="M689">
        <v>36.474539944964299</v>
      </c>
      <c r="N689">
        <v>0.29989645780644397</v>
      </c>
      <c r="O689">
        <v>42.3425343706703</v>
      </c>
      <c r="P689">
        <v>9.4865810968494699</v>
      </c>
      <c r="Q689">
        <v>-6.3104201031923005E-2</v>
      </c>
    </row>
    <row r="690" spans="1:17" hidden="1" x14ac:dyDescent="0.3">
      <c r="A690" t="s">
        <v>1516</v>
      </c>
      <c r="B690" t="s">
        <v>1517</v>
      </c>
      <c r="C690" t="s">
        <v>3171</v>
      </c>
      <c r="D690" t="s">
        <v>1346</v>
      </c>
      <c r="E690">
        <v>6636.6662775300001</v>
      </c>
      <c r="F690">
        <v>1426.67</v>
      </c>
      <c r="G690">
        <v>-14.6627289452905</v>
      </c>
      <c r="H690">
        <v>3.6167012277927899</v>
      </c>
      <c r="I690">
        <v>-3.1656463472310099</v>
      </c>
      <c r="J690">
        <v>-0.305570758873487</v>
      </c>
      <c r="K690">
        <v>1417.7742110941799</v>
      </c>
      <c r="L690">
        <v>1380.41762430515</v>
      </c>
      <c r="M690">
        <v>77.088001342421407</v>
      </c>
      <c r="N690">
        <v>0.67573566110995897</v>
      </c>
      <c r="O690">
        <v>3.0161144483307201</v>
      </c>
      <c r="P690">
        <v>12.7045068531026</v>
      </c>
      <c r="Q690">
        <v>-5.5078309021881003E-2</v>
      </c>
    </row>
    <row r="691" spans="1:17" x14ac:dyDescent="0.3">
      <c r="A691" t="s">
        <v>1518</v>
      </c>
      <c r="B691" t="s">
        <v>1519</v>
      </c>
      <c r="C691" t="s">
        <v>3163</v>
      </c>
      <c r="D691" t="s">
        <v>1520</v>
      </c>
      <c r="E691">
        <v>6627.5133222699997</v>
      </c>
      <c r="F691">
        <v>325.7</v>
      </c>
      <c r="G691">
        <v>2.48544954330518</v>
      </c>
      <c r="H691">
        <v>-5.1119026504251197</v>
      </c>
      <c r="I691">
        <v>-31.432531000987399</v>
      </c>
      <c r="J691">
        <v>1.7183891173363</v>
      </c>
      <c r="K691">
        <v>371.17928675870797</v>
      </c>
      <c r="L691">
        <v>380.72455733635297</v>
      </c>
      <c r="M691">
        <v>36.985406053406798</v>
      </c>
      <c r="N691">
        <v>0.76962204601450201</v>
      </c>
      <c r="O691">
        <v>80.534233957629695</v>
      </c>
      <c r="P691">
        <v>38.507335743142598</v>
      </c>
      <c r="Q691">
        <v>6.5033796004225E-2</v>
      </c>
    </row>
    <row r="692" spans="1:17" x14ac:dyDescent="0.3">
      <c r="A692" t="s">
        <v>1521</v>
      </c>
      <c r="B692" t="s">
        <v>1522</v>
      </c>
      <c r="C692" t="s">
        <v>3159</v>
      </c>
      <c r="D692" t="s">
        <v>46</v>
      </c>
      <c r="E692">
        <v>6619.5546469000001</v>
      </c>
      <c r="F692">
        <v>484.9</v>
      </c>
      <c r="G692">
        <v>45.1414471830957</v>
      </c>
      <c r="H692">
        <v>0.409437412619996</v>
      </c>
      <c r="I692">
        <v>20.858733510943999</v>
      </c>
      <c r="J692">
        <v>1.83826193463948</v>
      </c>
      <c r="K692">
        <v>529.81885756197698</v>
      </c>
      <c r="L692">
        <v>459.639934059111</v>
      </c>
      <c r="M692">
        <v>36.513029593596897</v>
      </c>
      <c r="N692">
        <v>0.91966974676122604</v>
      </c>
      <c r="O692">
        <v>27.655186636419799</v>
      </c>
      <c r="P692">
        <v>73.178571428571402</v>
      </c>
      <c r="Q692">
        <v>0.19478983263716701</v>
      </c>
    </row>
    <row r="693" spans="1:17" x14ac:dyDescent="0.3">
      <c r="A693" t="s">
        <v>1523</v>
      </c>
      <c r="B693" t="s">
        <v>1524</v>
      </c>
      <c r="C693" t="s">
        <v>3159</v>
      </c>
      <c r="D693" t="s">
        <v>46</v>
      </c>
      <c r="E693">
        <v>6618.6112872089998</v>
      </c>
      <c r="F693">
        <v>235.77</v>
      </c>
      <c r="G693">
        <v>43.790399647901403</v>
      </c>
      <c r="H693">
        <v>7.5407673100363697</v>
      </c>
      <c r="I693">
        <v>30.330948100779501</v>
      </c>
      <c r="J693">
        <v>-1.29115617548337</v>
      </c>
      <c r="K693">
        <v>238.62657217896501</v>
      </c>
      <c r="L693">
        <v>209.244458116316</v>
      </c>
      <c r="M693">
        <v>46.011388646971902</v>
      </c>
      <c r="N693">
        <v>0.66358464563345099</v>
      </c>
      <c r="O693">
        <v>20.7702421851804</v>
      </c>
      <c r="P693">
        <v>80.183416125334304</v>
      </c>
      <c r="Q693">
        <v>8.6101818131596994E-2</v>
      </c>
    </row>
    <row r="694" spans="1:17" hidden="1" x14ac:dyDescent="0.3">
      <c r="A694" t="s">
        <v>1525</v>
      </c>
      <c r="B694" t="s">
        <v>1526</v>
      </c>
      <c r="C694" t="s">
        <v>3171</v>
      </c>
      <c r="D694" t="s">
        <v>512</v>
      </c>
      <c r="E694">
        <v>6609.4669999999996</v>
      </c>
      <c r="F694">
        <v>330473.34999999998</v>
      </c>
      <c r="G694">
        <v>10295763.653692</v>
      </c>
      <c r="H694">
        <v>8968669.7469329406</v>
      </c>
      <c r="I694">
        <v>9806222.5847802795</v>
      </c>
      <c r="J694">
        <v>22.193058540809002</v>
      </c>
      <c r="K694">
        <v>77949.409608092305</v>
      </c>
      <c r="L694">
        <v>21720.3305721039</v>
      </c>
      <c r="M694">
        <v>100</v>
      </c>
      <c r="N694">
        <v>6</v>
      </c>
      <c r="O694">
        <v>0.58298195603367897</v>
      </c>
      <c r="P694">
        <v>10295019.9376947</v>
      </c>
    </row>
    <row r="695" spans="1:17" x14ac:dyDescent="0.3">
      <c r="A695" t="s">
        <v>1527</v>
      </c>
      <c r="B695" t="s">
        <v>1528</v>
      </c>
      <c r="C695" t="s">
        <v>3159</v>
      </c>
      <c r="D695" t="s">
        <v>46</v>
      </c>
      <c r="E695">
        <v>6580.0930309280002</v>
      </c>
      <c r="F695">
        <v>39.17</v>
      </c>
      <c r="G695">
        <v>12.269727704061999</v>
      </c>
      <c r="H695">
        <v>9.2500995891130806</v>
      </c>
      <c r="I695">
        <v>3.1609460184968001</v>
      </c>
      <c r="J695">
        <v>-2.7158215248905302</v>
      </c>
      <c r="K695">
        <v>41.920791930438099</v>
      </c>
      <c r="L695">
        <v>40.451695215229698</v>
      </c>
      <c r="M695">
        <v>45.048279713091702</v>
      </c>
      <c r="N695">
        <v>0.80631754646304199</v>
      </c>
      <c r="O695">
        <v>46.796017360224603</v>
      </c>
      <c r="P695">
        <v>47.304997797202702</v>
      </c>
      <c r="Q695">
        <v>0.12805012835530699</v>
      </c>
    </row>
    <row r="696" spans="1:17" x14ac:dyDescent="0.3">
      <c r="A696" t="s">
        <v>1529</v>
      </c>
      <c r="B696" t="s">
        <v>1530</v>
      </c>
      <c r="C696" t="s">
        <v>3164</v>
      </c>
      <c r="D696" t="s">
        <v>408</v>
      </c>
      <c r="E696">
        <v>6576.7497457099998</v>
      </c>
      <c r="F696">
        <v>211.7</v>
      </c>
      <c r="G696">
        <v>79.949801391510405</v>
      </c>
      <c r="H696">
        <v>2.4533082047441099</v>
      </c>
      <c r="I696">
        <v>12.5920737371074</v>
      </c>
      <c r="J696">
        <v>0.64719812498037299</v>
      </c>
      <c r="K696">
        <v>212.57577429561201</v>
      </c>
      <c r="L696">
        <v>189.86289988522699</v>
      </c>
      <c r="M696">
        <v>49.9194795619443</v>
      </c>
      <c r="N696">
        <v>0.94645754497909096</v>
      </c>
      <c r="O696">
        <v>8.4837033538025501</v>
      </c>
      <c r="P696">
        <v>113.299748110831</v>
      </c>
      <c r="Q696">
        <v>0.142878947349805</v>
      </c>
    </row>
    <row r="697" spans="1:17" hidden="1" x14ac:dyDescent="0.3">
      <c r="A697" t="s">
        <v>1531</v>
      </c>
      <c r="B697" t="s">
        <v>1532</v>
      </c>
      <c r="C697" t="s">
        <v>3171</v>
      </c>
      <c r="D697" t="s">
        <v>108</v>
      </c>
      <c r="E697">
        <v>6569.26365541</v>
      </c>
      <c r="F697">
        <v>616.1</v>
      </c>
      <c r="G697">
        <v>2717.5928926247302</v>
      </c>
      <c r="H697">
        <v>-0.74788067214030696</v>
      </c>
      <c r="I697">
        <v>1736.3350246038499</v>
      </c>
      <c r="J697">
        <v>0.64247758117373099</v>
      </c>
      <c r="K697">
        <v>339.931863191003</v>
      </c>
      <c r="L697">
        <v>122.00209848458999</v>
      </c>
      <c r="M697">
        <v>22.311105433105599</v>
      </c>
      <c r="N697">
        <v>1.86970592373716</v>
      </c>
      <c r="O697">
        <v>15.0868365525076</v>
      </c>
      <c r="P697">
        <v>2879.20696324951</v>
      </c>
      <c r="Q697">
        <v>0.14262165660455201</v>
      </c>
    </row>
    <row r="698" spans="1:17" hidden="1" x14ac:dyDescent="0.3">
      <c r="A698" t="s">
        <v>1533</v>
      </c>
      <c r="B698" t="s">
        <v>1534</v>
      </c>
      <c r="C698" t="s">
        <v>3168</v>
      </c>
      <c r="D698" t="s">
        <v>51</v>
      </c>
      <c r="E698">
        <v>6539.5053372849998</v>
      </c>
      <c r="F698">
        <v>1503.55</v>
      </c>
      <c r="G698">
        <v>6.5978835075806401</v>
      </c>
      <c r="H698">
        <v>21.975355619314801</v>
      </c>
      <c r="I698">
        <v>31.349077845751498</v>
      </c>
      <c r="J698">
        <v>10.652153960057699</v>
      </c>
      <c r="K698">
        <v>1361.36694525486</v>
      </c>
      <c r="M698">
        <v>68.003527875773798</v>
      </c>
      <c r="N698">
        <v>1.2185367807130001</v>
      </c>
      <c r="O698">
        <v>5.3672973961624102</v>
      </c>
      <c r="P698">
        <v>55.005154639175203</v>
      </c>
    </row>
    <row r="699" spans="1:17" x14ac:dyDescent="0.3">
      <c r="A699" t="s">
        <v>1535</v>
      </c>
      <c r="B699" t="s">
        <v>1536</v>
      </c>
      <c r="C699" t="s">
        <v>3160</v>
      </c>
      <c r="D699" t="s">
        <v>231</v>
      </c>
      <c r="E699">
        <v>6517.7236350800003</v>
      </c>
      <c r="F699">
        <v>467.6</v>
      </c>
      <c r="G699">
        <v>3.0759520007855001</v>
      </c>
      <c r="H699">
        <v>11.975731217200799</v>
      </c>
      <c r="I699">
        <v>18.927728206446101</v>
      </c>
      <c r="J699">
        <v>4.4347827294484503</v>
      </c>
      <c r="K699">
        <v>428.56988572729102</v>
      </c>
      <c r="L699">
        <v>387.06912100765402</v>
      </c>
      <c r="M699">
        <v>66.283816397883101</v>
      </c>
      <c r="N699">
        <v>0.78858629772528399</v>
      </c>
      <c r="O699">
        <v>11.099230111206101</v>
      </c>
      <c r="P699">
        <v>48.917197452229303</v>
      </c>
      <c r="Q699">
        <v>6.9722757100058E-2</v>
      </c>
    </row>
    <row r="700" spans="1:17" hidden="1" x14ac:dyDescent="0.3">
      <c r="A700" t="s">
        <v>1537</v>
      </c>
      <c r="B700" t="s">
        <v>1538</v>
      </c>
      <c r="C700" t="s">
        <v>3171</v>
      </c>
      <c r="D700" t="s">
        <v>260</v>
      </c>
      <c r="E700">
        <v>6512.3389800000004</v>
      </c>
      <c r="F700">
        <v>3359.3</v>
      </c>
      <c r="G700">
        <v>371.95820700454499</v>
      </c>
      <c r="H700">
        <v>36.835695153558497</v>
      </c>
      <c r="I700">
        <v>123.88043137152501</v>
      </c>
      <c r="J700">
        <v>4.8931980422688302</v>
      </c>
      <c r="K700">
        <v>2836.5322929755898</v>
      </c>
      <c r="L700">
        <v>2097.99355633608</v>
      </c>
      <c r="M700">
        <v>78.663144298552396</v>
      </c>
      <c r="N700">
        <v>0.59156068106634696</v>
      </c>
      <c r="O700">
        <v>6.4805167743279704</v>
      </c>
      <c r="P700">
        <v>403.89499999999998</v>
      </c>
      <c r="Q700">
        <v>0.32699428789943102</v>
      </c>
    </row>
    <row r="701" spans="1:17" hidden="1" x14ac:dyDescent="0.3">
      <c r="A701" t="s">
        <v>1539</v>
      </c>
      <c r="B701" t="s">
        <v>1540</v>
      </c>
      <c r="C701" t="s">
        <v>3171</v>
      </c>
      <c r="D701" t="s">
        <v>1346</v>
      </c>
      <c r="E701">
        <v>6496.9056107910001</v>
      </c>
      <c r="F701">
        <v>1203.5</v>
      </c>
      <c r="G701">
        <v>-13.8062118994114</v>
      </c>
      <c r="H701">
        <v>4.1938051746176699</v>
      </c>
      <c r="I701">
        <v>-2.4763463511015198</v>
      </c>
      <c r="J701">
        <v>0.47553544614163101</v>
      </c>
      <c r="K701">
        <v>1192.9360415210699</v>
      </c>
      <c r="L701">
        <v>1158.4731877750401</v>
      </c>
      <c r="M701">
        <v>63.340787818078198</v>
      </c>
      <c r="N701">
        <v>0.69135776643872304</v>
      </c>
      <c r="O701">
        <v>10.127129206481101</v>
      </c>
      <c r="P701">
        <v>13.4093479080286</v>
      </c>
    </row>
    <row r="702" spans="1:17" x14ac:dyDescent="0.3">
      <c r="A702" t="s">
        <v>1541</v>
      </c>
      <c r="B702" t="s">
        <v>1542</v>
      </c>
      <c r="C702" t="s">
        <v>3168</v>
      </c>
      <c r="D702" t="s">
        <v>426</v>
      </c>
      <c r="E702">
        <v>6491.0697420400002</v>
      </c>
      <c r="F702">
        <v>1201.8499999999999</v>
      </c>
      <c r="G702">
        <v>-28.1563405588204</v>
      </c>
      <c r="H702">
        <v>-2.97391987342098</v>
      </c>
      <c r="I702">
        <v>15.7029959028528</v>
      </c>
      <c r="J702">
        <v>2.2892860918120199</v>
      </c>
      <c r="K702">
        <v>1204.9475950445001</v>
      </c>
      <c r="L702">
        <v>1162.8878619091799</v>
      </c>
      <c r="M702">
        <v>57.6925660419802</v>
      </c>
      <c r="N702">
        <v>1.13631724805152</v>
      </c>
      <c r="O702">
        <v>17.136081873777901</v>
      </c>
      <c r="P702">
        <v>28.774241937212</v>
      </c>
      <c r="Q702">
        <v>-3.8865070056230001E-2</v>
      </c>
    </row>
    <row r="703" spans="1:17" x14ac:dyDescent="0.3">
      <c r="A703" t="s">
        <v>1543</v>
      </c>
      <c r="B703" t="s">
        <v>1544</v>
      </c>
      <c r="C703" t="s">
        <v>3165</v>
      </c>
      <c r="D703" t="s">
        <v>173</v>
      </c>
      <c r="E703">
        <v>6487.08632442</v>
      </c>
      <c r="F703">
        <v>415.35</v>
      </c>
      <c r="G703">
        <v>35.676203942838796</v>
      </c>
      <c r="H703">
        <v>16.492924172219102</v>
      </c>
      <c r="I703">
        <v>28.961979516105298</v>
      </c>
      <c r="J703">
        <v>4.2036286603104198</v>
      </c>
      <c r="K703">
        <v>405.644468546052</v>
      </c>
      <c r="L703">
        <v>360.42119279670499</v>
      </c>
      <c r="M703">
        <v>51.763893073782299</v>
      </c>
      <c r="N703">
        <v>1.4706969465262201</v>
      </c>
      <c r="O703">
        <v>8.7998073913566799</v>
      </c>
      <c r="P703">
        <v>65.247662621841997</v>
      </c>
      <c r="Q703">
        <v>0.18171892405517601</v>
      </c>
    </row>
    <row r="704" spans="1:17" hidden="1" x14ac:dyDescent="0.3">
      <c r="A704" t="s">
        <v>1545</v>
      </c>
      <c r="B704" t="s">
        <v>1546</v>
      </c>
      <c r="C704" t="s">
        <v>3171</v>
      </c>
      <c r="D704" t="s">
        <v>114</v>
      </c>
      <c r="E704">
        <v>6463.4124783199904</v>
      </c>
      <c r="F704">
        <v>412.85</v>
      </c>
      <c r="G704">
        <v>-6.3574717183525102</v>
      </c>
      <c r="H704">
        <v>7.6619276640190703</v>
      </c>
      <c r="I704">
        <v>9.5635497143335702</v>
      </c>
      <c r="J704">
        <v>5.4760164221108498</v>
      </c>
      <c r="K704">
        <v>407.16319408057899</v>
      </c>
      <c r="M704">
        <v>50.907015445189998</v>
      </c>
      <c r="N704">
        <v>0.34064556054176998</v>
      </c>
      <c r="O704">
        <v>13.515804771708799</v>
      </c>
      <c r="P704">
        <v>26.991694863119001</v>
      </c>
    </row>
    <row r="705" spans="1:17" x14ac:dyDescent="0.3">
      <c r="A705" t="s">
        <v>1547</v>
      </c>
      <c r="B705" t="s">
        <v>1548</v>
      </c>
      <c r="C705" t="s">
        <v>3162</v>
      </c>
      <c r="D705" t="s">
        <v>206</v>
      </c>
      <c r="E705">
        <v>6424.4752165</v>
      </c>
      <c r="F705">
        <v>447.25</v>
      </c>
      <c r="G705">
        <v>3.7566596231430101</v>
      </c>
      <c r="H705">
        <v>4.2587709220369101</v>
      </c>
      <c r="I705">
        <v>13.210053576199901</v>
      </c>
      <c r="J705">
        <v>0.198273897533425</v>
      </c>
      <c r="K705">
        <v>470.57964707833401</v>
      </c>
      <c r="L705">
        <v>433.44268031315801</v>
      </c>
      <c r="M705">
        <v>45.599740837315899</v>
      </c>
      <c r="N705">
        <v>0.44982798206983199</v>
      </c>
      <c r="O705">
        <v>25.108999441028399</v>
      </c>
      <c r="P705">
        <v>64.702633032590597</v>
      </c>
      <c r="Q705">
        <v>0.131183619850471</v>
      </c>
    </row>
    <row r="706" spans="1:17" x14ac:dyDescent="0.3">
      <c r="A706" t="s">
        <v>1549</v>
      </c>
      <c r="B706" t="s">
        <v>1550</v>
      </c>
      <c r="C706" t="s">
        <v>3158</v>
      </c>
      <c r="D706" t="s">
        <v>362</v>
      </c>
      <c r="E706">
        <v>6408.9169760000004</v>
      </c>
      <c r="F706">
        <v>280</v>
      </c>
      <c r="G706">
        <v>-52.171051799272902</v>
      </c>
      <c r="H706">
        <v>4.9348494293425</v>
      </c>
      <c r="I706">
        <v>-10.167835128674</v>
      </c>
      <c r="J706">
        <v>-3.0230629593668099</v>
      </c>
      <c r="K706">
        <v>289.90327862416802</v>
      </c>
      <c r="L706">
        <v>306.96545233495402</v>
      </c>
      <c r="M706">
        <v>44.694993996661097</v>
      </c>
      <c r="N706">
        <v>0.46202485181618103</v>
      </c>
      <c r="O706">
        <v>40.178571428571402</v>
      </c>
      <c r="P706">
        <v>8.4640712763896992</v>
      </c>
      <c r="Q706">
        <v>-1.028526051938E-3</v>
      </c>
    </row>
    <row r="707" spans="1:17" x14ac:dyDescent="0.3">
      <c r="A707" t="s">
        <v>1551</v>
      </c>
      <c r="B707" t="s">
        <v>1552</v>
      </c>
      <c r="C707" t="s">
        <v>3170</v>
      </c>
      <c r="D707" t="s">
        <v>403</v>
      </c>
      <c r="E707">
        <v>6386.3583476000003</v>
      </c>
      <c r="F707">
        <v>328.4</v>
      </c>
      <c r="G707">
        <v>25.757562627601502</v>
      </c>
      <c r="H707">
        <v>12.522497230972601</v>
      </c>
      <c r="I707">
        <v>11.841290784006899</v>
      </c>
      <c r="J707">
        <v>-1.64075941304591</v>
      </c>
      <c r="K707">
        <v>331.88457814299397</v>
      </c>
      <c r="L707">
        <v>304.23951530659298</v>
      </c>
      <c r="M707">
        <v>43.098158641697999</v>
      </c>
      <c r="N707">
        <v>0.66468805545042597</v>
      </c>
      <c r="O707">
        <v>15.316686967113201</v>
      </c>
      <c r="P707">
        <v>54.905660377358402</v>
      </c>
      <c r="Q707">
        <v>1.2031484306619E-2</v>
      </c>
    </row>
    <row r="708" spans="1:17" x14ac:dyDescent="0.3">
      <c r="A708" t="s">
        <v>1553</v>
      </c>
      <c r="B708" t="s">
        <v>1554</v>
      </c>
      <c r="C708" t="s">
        <v>3165</v>
      </c>
      <c r="D708" t="s">
        <v>1349</v>
      </c>
      <c r="E708">
        <v>6373.3390023100001</v>
      </c>
      <c r="F708">
        <v>985.1</v>
      </c>
      <c r="G708">
        <v>-21.875300330368098</v>
      </c>
      <c r="H708">
        <v>5.5788602228194897</v>
      </c>
      <c r="I708">
        <v>29.819150485409601</v>
      </c>
      <c r="J708">
        <v>-1.9006507288257399</v>
      </c>
      <c r="K708">
        <v>918.42722289092899</v>
      </c>
      <c r="L708">
        <v>837.34918868530701</v>
      </c>
      <c r="M708">
        <v>64.727853980137297</v>
      </c>
      <c r="N708">
        <v>0.64597056133617303</v>
      </c>
      <c r="O708">
        <v>8.2681961222210898</v>
      </c>
      <c r="P708">
        <v>61.3859764089121</v>
      </c>
      <c r="Q708">
        <v>0.12934889196423799</v>
      </c>
    </row>
    <row r="709" spans="1:17" x14ac:dyDescent="0.3">
      <c r="A709" t="s">
        <v>1555</v>
      </c>
      <c r="B709" t="s">
        <v>1556</v>
      </c>
      <c r="C709" t="s">
        <v>3168</v>
      </c>
      <c r="D709" t="s">
        <v>1557</v>
      </c>
      <c r="E709">
        <v>6351.35141991</v>
      </c>
      <c r="F709">
        <v>465.9</v>
      </c>
      <c r="G709">
        <v>-4.6397230766302897</v>
      </c>
      <c r="H709">
        <v>0.35518126909457698</v>
      </c>
      <c r="I709">
        <v>-8.3186630861984092</v>
      </c>
      <c r="J709">
        <v>6.41280487048836</v>
      </c>
      <c r="K709">
        <v>474.08720867032099</v>
      </c>
      <c r="L709">
        <v>464.44262794988902</v>
      </c>
      <c r="M709">
        <v>61.906812633692702</v>
      </c>
      <c r="N709">
        <v>0.76356514423105004</v>
      </c>
      <c r="O709">
        <v>23.824855119124202</v>
      </c>
      <c r="P709">
        <v>26.260162601626</v>
      </c>
    </row>
    <row r="710" spans="1:17" hidden="1" x14ac:dyDescent="0.3">
      <c r="A710" t="s">
        <v>1558</v>
      </c>
      <c r="B710" t="s">
        <v>1559</v>
      </c>
      <c r="C710" t="s">
        <v>3171</v>
      </c>
      <c r="D710" t="s">
        <v>46</v>
      </c>
      <c r="E710">
        <v>6347.84</v>
      </c>
      <c r="F710">
        <v>89.5</v>
      </c>
      <c r="G710">
        <v>-27.960216132156798</v>
      </c>
      <c r="H710">
        <v>5.1625265564858296</v>
      </c>
      <c r="I710">
        <v>-10.993145143603501</v>
      </c>
      <c r="J710">
        <v>0.64247758117373099</v>
      </c>
      <c r="K710">
        <v>89.850638387717794</v>
      </c>
      <c r="L710">
        <v>91.375423560389095</v>
      </c>
      <c r="M710">
        <v>53.081674366169402</v>
      </c>
      <c r="N710">
        <v>9.8717948717948705</v>
      </c>
      <c r="O710">
        <v>10.055865921787699</v>
      </c>
      <c r="P710">
        <v>5.2941176470588198</v>
      </c>
    </row>
    <row r="711" spans="1:17" x14ac:dyDescent="0.3">
      <c r="A711" t="s">
        <v>1560</v>
      </c>
      <c r="B711" t="s">
        <v>1561</v>
      </c>
      <c r="C711" t="s">
        <v>3169</v>
      </c>
      <c r="D711" t="s">
        <v>138</v>
      </c>
      <c r="E711">
        <v>6346.9319731799997</v>
      </c>
      <c r="F711">
        <v>215.08</v>
      </c>
      <c r="G711">
        <v>90.346865625813805</v>
      </c>
      <c r="H711">
        <v>-5.2516963174144502</v>
      </c>
      <c r="I711">
        <v>36.559262995761102</v>
      </c>
      <c r="J711">
        <v>-5.9581824848328599</v>
      </c>
      <c r="K711">
        <v>235.03779707758801</v>
      </c>
      <c r="L711">
        <v>195.256248634267</v>
      </c>
      <c r="M711">
        <v>27.976587657268201</v>
      </c>
      <c r="N711">
        <v>1.02458587011706</v>
      </c>
      <c r="O711">
        <v>25.511437604612201</v>
      </c>
      <c r="P711">
        <v>122.996371176775</v>
      </c>
      <c r="Q711">
        <v>0.14850621822237101</v>
      </c>
    </row>
    <row r="712" spans="1:17" hidden="1" x14ac:dyDescent="0.3">
      <c r="A712" t="s">
        <v>1562</v>
      </c>
      <c r="B712" t="s">
        <v>1563</v>
      </c>
      <c r="C712" t="s">
        <v>3171</v>
      </c>
      <c r="D712" t="s">
        <v>292</v>
      </c>
      <c r="E712">
        <v>6346.3573666550001</v>
      </c>
      <c r="F712">
        <v>1503.65</v>
      </c>
      <c r="G712">
        <v>608.57612921148905</v>
      </c>
      <c r="H712">
        <v>70.9447535887128</v>
      </c>
      <c r="I712">
        <v>113.191217218996</v>
      </c>
      <c r="J712">
        <v>6.66806707742239</v>
      </c>
      <c r="K712">
        <v>1177.0472163142899</v>
      </c>
      <c r="L712">
        <v>774.83869733004599</v>
      </c>
      <c r="M712">
        <v>63.571319801608396</v>
      </c>
      <c r="N712">
        <v>1.61876868572896</v>
      </c>
      <c r="O712">
        <v>9.4470122701426398</v>
      </c>
      <c r="P712">
        <v>714.54496208017304</v>
      </c>
      <c r="Q712">
        <v>0.22856032343319599</v>
      </c>
    </row>
    <row r="713" spans="1:17" hidden="1" x14ac:dyDescent="0.3">
      <c r="A713" t="s">
        <v>1564</v>
      </c>
      <c r="B713" t="s">
        <v>1565</v>
      </c>
      <c r="C713" t="s">
        <v>3171</v>
      </c>
      <c r="D713" t="s">
        <v>51</v>
      </c>
      <c r="E713">
        <v>6334.0532987500001</v>
      </c>
      <c r="F713">
        <v>899.65</v>
      </c>
      <c r="G713">
        <v>99.013744514685101</v>
      </c>
      <c r="H713">
        <v>47.626795534929997</v>
      </c>
      <c r="I713">
        <v>52.361689246183097</v>
      </c>
      <c r="J713">
        <v>6.3095377936884898</v>
      </c>
      <c r="K713">
        <v>726.94641807124799</v>
      </c>
      <c r="L713">
        <v>591.33496042745196</v>
      </c>
      <c r="M713">
        <v>79.927202363925204</v>
      </c>
      <c r="N713">
        <v>0.65768764827140502</v>
      </c>
      <c r="O713">
        <v>4.25721113766466</v>
      </c>
      <c r="P713">
        <v>124.912499999999</v>
      </c>
      <c r="Q713">
        <v>0.16008627469061601</v>
      </c>
    </row>
    <row r="714" spans="1:17" hidden="1" x14ac:dyDescent="0.3">
      <c r="A714" t="s">
        <v>1566</v>
      </c>
      <c r="B714" t="s">
        <v>1567</v>
      </c>
      <c r="C714" t="s">
        <v>3171</v>
      </c>
      <c r="D714" t="s">
        <v>289</v>
      </c>
      <c r="E714">
        <v>6305.9256619999996</v>
      </c>
      <c r="F714">
        <v>522.4</v>
      </c>
      <c r="G714">
        <v>365.99746325672402</v>
      </c>
      <c r="H714">
        <v>9.1946837715959795</v>
      </c>
      <c r="I714">
        <v>226.27435823247001</v>
      </c>
      <c r="J714">
        <v>5.04935956125221</v>
      </c>
      <c r="K714">
        <v>453.30383207317601</v>
      </c>
      <c r="L714">
        <v>293.89441643521798</v>
      </c>
      <c r="M714">
        <v>73.168510317087893</v>
      </c>
      <c r="N714">
        <v>0.194984102160875</v>
      </c>
      <c r="O714">
        <v>14.854517611026001</v>
      </c>
      <c r="P714">
        <v>401.34357005758102</v>
      </c>
      <c r="Q714">
        <v>0.24202861547818799</v>
      </c>
    </row>
    <row r="715" spans="1:17" x14ac:dyDescent="0.3">
      <c r="A715" t="s">
        <v>1568</v>
      </c>
      <c r="B715" t="s">
        <v>1569</v>
      </c>
      <c r="C715" t="s">
        <v>3156</v>
      </c>
      <c r="D715" t="s">
        <v>24</v>
      </c>
      <c r="E715">
        <v>6276.4570034649996</v>
      </c>
      <c r="F715">
        <v>23.99</v>
      </c>
      <c r="G715">
        <v>-18.464490198478</v>
      </c>
      <c r="H715">
        <v>8.4063459900643096</v>
      </c>
      <c r="I715">
        <v>-21.6692556443098</v>
      </c>
      <c r="J715">
        <v>-1.32697579503205</v>
      </c>
      <c r="K715">
        <v>24.620614393562199</v>
      </c>
      <c r="L715">
        <v>25.475037219731099</v>
      </c>
      <c r="M715">
        <v>45.215160852677698</v>
      </c>
      <c r="N715">
        <v>0.98227457001931495</v>
      </c>
      <c r="O715">
        <v>53.737911910735498</v>
      </c>
      <c r="P715">
        <v>7.9168364179567696</v>
      </c>
      <c r="Q715">
        <v>0.113529402603</v>
      </c>
    </row>
    <row r="716" spans="1:17" x14ac:dyDescent="0.3">
      <c r="A716" t="s">
        <v>1570</v>
      </c>
      <c r="B716" t="s">
        <v>1571</v>
      </c>
      <c r="C716" t="s">
        <v>582</v>
      </c>
      <c r="D716" t="s">
        <v>426</v>
      </c>
      <c r="E716">
        <v>6271.1819527500002</v>
      </c>
      <c r="F716">
        <v>877.5</v>
      </c>
      <c r="G716">
        <v>-13.380332763890999</v>
      </c>
      <c r="H716">
        <v>3.24131443527371</v>
      </c>
      <c r="I716">
        <v>-1.7636460526440501</v>
      </c>
      <c r="J716">
        <v>-0.13096035043225701</v>
      </c>
      <c r="K716">
        <v>904.48801536774101</v>
      </c>
      <c r="L716">
        <v>869.41271727061405</v>
      </c>
      <c r="M716">
        <v>46.988902149759802</v>
      </c>
      <c r="N716">
        <v>0.35920731212626</v>
      </c>
      <c r="O716">
        <v>28.547008547008499</v>
      </c>
      <c r="P716">
        <v>27.785058977719501</v>
      </c>
      <c r="Q716">
        <v>0.13212214416226101</v>
      </c>
    </row>
    <row r="717" spans="1:17" hidden="1" x14ac:dyDescent="0.3">
      <c r="A717" t="s">
        <v>1572</v>
      </c>
      <c r="B717" t="s">
        <v>1573</v>
      </c>
      <c r="C717" t="s">
        <v>3171</v>
      </c>
      <c r="D717" t="s">
        <v>1046</v>
      </c>
      <c r="E717">
        <v>6266.1528877000001</v>
      </c>
      <c r="F717">
        <v>113</v>
      </c>
      <c r="G717">
        <v>-25.935905706724299</v>
      </c>
      <c r="I717">
        <v>-10.0148842740383</v>
      </c>
      <c r="M717">
        <v>50</v>
      </c>
      <c r="N717">
        <v>1</v>
      </c>
      <c r="O717">
        <v>1.76991150442478</v>
      </c>
      <c r="P717">
        <v>0</v>
      </c>
    </row>
    <row r="718" spans="1:17" x14ac:dyDescent="0.3">
      <c r="A718" t="s">
        <v>1574</v>
      </c>
      <c r="B718" t="s">
        <v>1575</v>
      </c>
      <c r="C718" t="s">
        <v>3156</v>
      </c>
      <c r="D718" t="s">
        <v>512</v>
      </c>
      <c r="E718">
        <v>6258.5385581999999</v>
      </c>
      <c r="F718">
        <v>286.8</v>
      </c>
      <c r="G718">
        <v>-28.923878882877499</v>
      </c>
      <c r="H718">
        <v>1.9174586638961599</v>
      </c>
      <c r="I718">
        <v>-24.101064945149002</v>
      </c>
      <c r="J718">
        <v>-3.3198094501944102E-2</v>
      </c>
      <c r="K718">
        <v>301.35464833422299</v>
      </c>
      <c r="L718">
        <v>309.46502889995799</v>
      </c>
      <c r="M718">
        <v>36.958559932291998</v>
      </c>
      <c r="N718">
        <v>0.71804631363876703</v>
      </c>
      <c r="O718">
        <v>41.311018131101797</v>
      </c>
      <c r="P718">
        <v>6.3995548135781899</v>
      </c>
      <c r="Q718">
        <v>5.0469214729324002E-2</v>
      </c>
    </row>
    <row r="719" spans="1:17" x14ac:dyDescent="0.3">
      <c r="A719" t="s">
        <v>1576</v>
      </c>
      <c r="B719" t="s">
        <v>1577</v>
      </c>
      <c r="C719" t="s">
        <v>3165</v>
      </c>
      <c r="D719" t="s">
        <v>149</v>
      </c>
      <c r="E719">
        <v>6236.5486000000001</v>
      </c>
      <c r="F719">
        <v>332.9</v>
      </c>
      <c r="G719">
        <v>-38.607367893101298</v>
      </c>
      <c r="H719">
        <v>-3.6634785930487102</v>
      </c>
      <c r="I719">
        <v>-29.051574876856801</v>
      </c>
      <c r="J719">
        <v>0.43764949046415103</v>
      </c>
      <c r="K719">
        <v>371.71346147825898</v>
      </c>
      <c r="L719">
        <v>403.20760236951799</v>
      </c>
      <c r="M719">
        <v>41.675724178002298</v>
      </c>
      <c r="N719">
        <v>0.852146098672383</v>
      </c>
      <c r="O719">
        <v>64.463802943826906</v>
      </c>
      <c r="P719">
        <v>6.4939219449775898</v>
      </c>
      <c r="Q719">
        <v>5.5787296030898E-2</v>
      </c>
    </row>
    <row r="720" spans="1:17" hidden="1" x14ac:dyDescent="0.3">
      <c r="A720" t="s">
        <v>1578</v>
      </c>
      <c r="B720" t="s">
        <v>1579</v>
      </c>
      <c r="C720" t="s">
        <v>3171</v>
      </c>
      <c r="D720" t="s">
        <v>362</v>
      </c>
      <c r="E720">
        <v>6209.3270242500002</v>
      </c>
      <c r="F720">
        <v>1041.8499999999999</v>
      </c>
      <c r="G720">
        <v>113.60337080675799</v>
      </c>
      <c r="H720">
        <v>40.634845524480802</v>
      </c>
      <c r="I720">
        <v>73.722673971033302</v>
      </c>
      <c r="J720">
        <v>12.422635188771199</v>
      </c>
      <c r="K720">
        <v>895.64903649418204</v>
      </c>
      <c r="L720">
        <v>690.32033357657701</v>
      </c>
      <c r="M720">
        <v>61.435741919933101</v>
      </c>
      <c r="N720">
        <v>1.0362798699040201</v>
      </c>
      <c r="O720">
        <v>8.7488602006046996</v>
      </c>
      <c r="P720">
        <v>245.49825899519101</v>
      </c>
      <c r="Q720">
        <v>0.185584391652071</v>
      </c>
    </row>
    <row r="721" spans="1:17" x14ac:dyDescent="0.3">
      <c r="A721" t="s">
        <v>1580</v>
      </c>
      <c r="B721" t="s">
        <v>1581</v>
      </c>
      <c r="C721" t="s">
        <v>3162</v>
      </c>
      <c r="D721" t="s">
        <v>206</v>
      </c>
      <c r="E721">
        <v>6186.9719948849997</v>
      </c>
      <c r="F721">
        <v>2155.4499999999998</v>
      </c>
      <c r="G721">
        <v>93.624456601131797</v>
      </c>
      <c r="H721">
        <v>9.84041958585156</v>
      </c>
      <c r="I721">
        <v>37.249682477119997</v>
      </c>
      <c r="J721">
        <v>2.3438634051652398</v>
      </c>
      <c r="K721">
        <v>2266.80488446649</v>
      </c>
      <c r="L721">
        <v>1983.11990164402</v>
      </c>
      <c r="M721">
        <v>45.961894494415603</v>
      </c>
      <c r="N721">
        <v>0.55309272299938905</v>
      </c>
      <c r="O721">
        <v>36.959799577814302</v>
      </c>
      <c r="P721">
        <v>124.526041666666</v>
      </c>
      <c r="Q721">
        <v>0.12896775021575399</v>
      </c>
    </row>
    <row r="722" spans="1:17" hidden="1" x14ac:dyDescent="0.3">
      <c r="A722" t="s">
        <v>1582</v>
      </c>
      <c r="B722" t="s">
        <v>1583</v>
      </c>
      <c r="C722" t="s">
        <v>3158</v>
      </c>
      <c r="D722" t="s">
        <v>122</v>
      </c>
      <c r="E722">
        <v>6175.3925772000002</v>
      </c>
      <c r="F722">
        <v>495.6</v>
      </c>
      <c r="G722">
        <v>12.445077498943199</v>
      </c>
      <c r="H722">
        <v>37.426898432487498</v>
      </c>
      <c r="I722">
        <v>36.530674210415597</v>
      </c>
      <c r="J722">
        <v>4.5630530041298503</v>
      </c>
      <c r="K722">
        <v>427.49175556491201</v>
      </c>
      <c r="M722">
        <v>60.837968014908299</v>
      </c>
      <c r="N722">
        <v>0.71961165753125</v>
      </c>
      <c r="O722">
        <v>4.9233252623082899</v>
      </c>
      <c r="P722">
        <v>64.623816641753805</v>
      </c>
    </row>
    <row r="723" spans="1:17" x14ac:dyDescent="0.3">
      <c r="A723" t="s">
        <v>1584</v>
      </c>
      <c r="B723" t="s">
        <v>1585</v>
      </c>
      <c r="C723" t="s">
        <v>3157</v>
      </c>
      <c r="D723" t="s">
        <v>637</v>
      </c>
      <c r="E723">
        <v>6156.6948776549998</v>
      </c>
      <c r="F723">
        <v>126.21</v>
      </c>
      <c r="G723">
        <v>-32.6739326323478</v>
      </c>
      <c r="H723">
        <v>6.5212722411808803</v>
      </c>
      <c r="I723">
        <v>-7.0242496274626802</v>
      </c>
      <c r="J723">
        <v>2.6725527691436399</v>
      </c>
      <c r="K723">
        <v>124.257395064761</v>
      </c>
      <c r="L723">
        <v>133.12194975933201</v>
      </c>
      <c r="M723">
        <v>66.973280423914602</v>
      </c>
      <c r="N723">
        <v>1.0788335447177799</v>
      </c>
      <c r="O723">
        <v>29.070596624673101</v>
      </c>
      <c r="P723">
        <v>15.2602739726027</v>
      </c>
      <c r="Q723">
        <v>-9.5067846008647997E-2</v>
      </c>
    </row>
    <row r="724" spans="1:17" hidden="1" x14ac:dyDescent="0.3">
      <c r="A724" t="s">
        <v>1586</v>
      </c>
      <c r="B724" t="s">
        <v>1587</v>
      </c>
      <c r="C724" t="s">
        <v>3171</v>
      </c>
      <c r="D724" t="s">
        <v>231</v>
      </c>
      <c r="E724">
        <v>6123.5086604400003</v>
      </c>
      <c r="F724">
        <v>5596.2</v>
      </c>
      <c r="G724">
        <v>91.377484632909997</v>
      </c>
      <c r="H724">
        <v>4.1036271654474596</v>
      </c>
      <c r="I724">
        <v>34.946634736121403</v>
      </c>
      <c r="J724">
        <v>-9.4027450848226293E-2</v>
      </c>
      <c r="K724">
        <v>5349.3215597506396</v>
      </c>
      <c r="L724">
        <v>4545.5936025432302</v>
      </c>
      <c r="M724">
        <v>61.354563085888799</v>
      </c>
      <c r="N724">
        <v>1.06627086154312</v>
      </c>
      <c r="O724">
        <v>3.1056788535077402</v>
      </c>
      <c r="P724">
        <v>117.32815533980499</v>
      </c>
      <c r="Q724">
        <v>0.15944748736814299</v>
      </c>
    </row>
    <row r="725" spans="1:17" hidden="1" x14ac:dyDescent="0.3">
      <c r="A725" t="s">
        <v>1588</v>
      </c>
      <c r="B725" t="s">
        <v>1589</v>
      </c>
      <c r="C725" t="s">
        <v>3171</v>
      </c>
      <c r="D725" t="s">
        <v>1590</v>
      </c>
      <c r="E725">
        <v>6104.9356541790003</v>
      </c>
      <c r="F725">
        <v>47.99</v>
      </c>
      <c r="G725">
        <v>0.51736194219544596</v>
      </c>
      <c r="H725">
        <v>11.9270364765332</v>
      </c>
      <c r="I725">
        <v>33.538666964526797</v>
      </c>
      <c r="J725">
        <v>1.5515684902646401</v>
      </c>
      <c r="K725">
        <v>45.912811586179302</v>
      </c>
      <c r="L725">
        <v>39.007202123316397</v>
      </c>
      <c r="M725">
        <v>48.390337940062601</v>
      </c>
      <c r="N725">
        <v>0.56749821169634895</v>
      </c>
      <c r="O725">
        <v>14.0862679724942</v>
      </c>
      <c r="P725">
        <v>75.787545787545696</v>
      </c>
    </row>
    <row r="726" spans="1:17" x14ac:dyDescent="0.3">
      <c r="A726" t="s">
        <v>1591</v>
      </c>
      <c r="B726" t="s">
        <v>1592</v>
      </c>
      <c r="C726" t="s">
        <v>3165</v>
      </c>
      <c r="D726" t="s">
        <v>1593</v>
      </c>
      <c r="E726">
        <v>6099.4820178250002</v>
      </c>
      <c r="F726">
        <v>467.15</v>
      </c>
      <c r="G726">
        <v>-16.533719268254199</v>
      </c>
      <c r="H726">
        <v>7.80532253544835</v>
      </c>
      <c r="I726">
        <v>-15.4122213872131</v>
      </c>
      <c r="J726">
        <v>4.8852392738240598</v>
      </c>
      <c r="K726">
        <v>467.43800646136202</v>
      </c>
      <c r="L726">
        <v>490.97711299471399</v>
      </c>
      <c r="M726">
        <v>65.300910723527593</v>
      </c>
      <c r="N726">
        <v>0.86626102901620305</v>
      </c>
      <c r="O726">
        <v>43.283741838809803</v>
      </c>
      <c r="P726">
        <v>15.975670307845</v>
      </c>
      <c r="Q726">
        <v>-2.6929268693919998E-3</v>
      </c>
    </row>
    <row r="727" spans="1:17" x14ac:dyDescent="0.3">
      <c r="A727" t="s">
        <v>1594</v>
      </c>
      <c r="B727" t="s">
        <v>1595</v>
      </c>
      <c r="C727" t="s">
        <v>582</v>
      </c>
      <c r="D727" t="s">
        <v>582</v>
      </c>
      <c r="E727">
        <v>6033.6588359999996</v>
      </c>
      <c r="F727">
        <v>300.89999999999998</v>
      </c>
      <c r="G727">
        <v>-36.252891010652803</v>
      </c>
      <c r="H727">
        <v>-0.488559778562766</v>
      </c>
      <c r="I727">
        <v>-18.588719562057399</v>
      </c>
      <c r="J727">
        <v>1.0039035709880699</v>
      </c>
      <c r="K727">
        <v>322.56185951736001</v>
      </c>
      <c r="L727">
        <v>339.49303594546501</v>
      </c>
      <c r="M727">
        <v>46.847167219134299</v>
      </c>
      <c r="N727">
        <v>0.50347051207682503</v>
      </c>
      <c r="O727">
        <v>45.2143569292123</v>
      </c>
      <c r="P727">
        <v>12.3809523809523</v>
      </c>
      <c r="Q727">
        <v>7.1339371456560996E-2</v>
      </c>
    </row>
    <row r="728" spans="1:17" x14ac:dyDescent="0.3">
      <c r="A728" t="s">
        <v>1596</v>
      </c>
      <c r="B728" t="s">
        <v>1597</v>
      </c>
      <c r="C728" t="s">
        <v>3160</v>
      </c>
      <c r="D728" t="s">
        <v>161</v>
      </c>
      <c r="E728">
        <v>5969.9882770000004</v>
      </c>
      <c r="F728">
        <v>658.75</v>
      </c>
      <c r="G728">
        <v>44.475609825996997</v>
      </c>
      <c r="H728">
        <v>20.203824332344102</v>
      </c>
      <c r="I728">
        <v>22.234399702101399</v>
      </c>
      <c r="J728">
        <v>7.1595054449508204</v>
      </c>
      <c r="K728">
        <v>632.55989024610699</v>
      </c>
      <c r="L728">
        <v>576.12303222031801</v>
      </c>
      <c r="M728">
        <v>56.805142510321801</v>
      </c>
      <c r="N728">
        <v>0.94933714783642698</v>
      </c>
      <c r="O728">
        <v>9.5559772296015293</v>
      </c>
      <c r="P728">
        <v>73.332456255755801</v>
      </c>
    </row>
    <row r="729" spans="1:17" x14ac:dyDescent="0.3">
      <c r="A729" t="s">
        <v>1598</v>
      </c>
      <c r="B729" t="s">
        <v>1599</v>
      </c>
      <c r="C729" t="s">
        <v>3158</v>
      </c>
      <c r="D729" t="s">
        <v>1013</v>
      </c>
      <c r="E729">
        <v>5961.8012386800001</v>
      </c>
      <c r="F729">
        <v>129.97999999999999</v>
      </c>
      <c r="G729">
        <v>-48.760221139229301</v>
      </c>
      <c r="H729">
        <v>14.178179777437</v>
      </c>
      <c r="I729">
        <v>-25.5912754677544</v>
      </c>
      <c r="J729">
        <v>-0.72182920348703095</v>
      </c>
      <c r="K729">
        <v>133.14414166875201</v>
      </c>
      <c r="L729">
        <v>144.70975497447199</v>
      </c>
      <c r="M729">
        <v>45.781165048214298</v>
      </c>
      <c r="N729">
        <v>0.40395487461982899</v>
      </c>
      <c r="O729">
        <v>62.024926911832502</v>
      </c>
      <c r="P729">
        <v>8.2895942680996306</v>
      </c>
      <c r="Q729">
        <v>4.0534479234390998E-2</v>
      </c>
    </row>
    <row r="730" spans="1:17" x14ac:dyDescent="0.3">
      <c r="A730" t="s">
        <v>1600</v>
      </c>
      <c r="B730" t="s">
        <v>1601</v>
      </c>
      <c r="C730" t="s">
        <v>3170</v>
      </c>
      <c r="D730" t="s">
        <v>289</v>
      </c>
      <c r="E730">
        <v>5931.8678591999997</v>
      </c>
      <c r="F730">
        <v>807.75</v>
      </c>
      <c r="G730">
        <v>-15.4381917254223</v>
      </c>
      <c r="H730">
        <v>12.4864718616939</v>
      </c>
      <c r="I730">
        <v>-4.7777719057557899</v>
      </c>
      <c r="J730">
        <v>1.6591244301630199</v>
      </c>
      <c r="K730">
        <v>824.43983769613396</v>
      </c>
      <c r="L730">
        <v>787.55233836193895</v>
      </c>
      <c r="M730">
        <v>34.688745801533599</v>
      </c>
      <c r="N730">
        <v>0.74919723019477902</v>
      </c>
      <c r="O730">
        <v>11.420612813370401</v>
      </c>
      <c r="P730">
        <v>25.232558139534799</v>
      </c>
      <c r="Q730">
        <v>1.3741691563068001E-2</v>
      </c>
    </row>
    <row r="731" spans="1:17" x14ac:dyDescent="0.3">
      <c r="A731" t="s">
        <v>1602</v>
      </c>
      <c r="B731" t="s">
        <v>1603</v>
      </c>
      <c r="C731" t="s">
        <v>582</v>
      </c>
      <c r="D731" t="s">
        <v>426</v>
      </c>
      <c r="E731">
        <v>5877.9611266649999</v>
      </c>
      <c r="F731">
        <v>1954.65</v>
      </c>
      <c r="G731">
        <v>14.440716748768899</v>
      </c>
      <c r="H731">
        <v>1.22918425775892</v>
      </c>
      <c r="I731">
        <v>20.366188968997299</v>
      </c>
      <c r="J731">
        <v>1.4739251135289799</v>
      </c>
      <c r="K731">
        <v>2031.49939804259</v>
      </c>
      <c r="L731">
        <v>1797.58122959913</v>
      </c>
      <c r="M731">
        <v>48.704483698120598</v>
      </c>
      <c r="N731">
        <v>0.33579482743218603</v>
      </c>
      <c r="O731">
        <v>27.542015194535999</v>
      </c>
      <c r="P731">
        <v>82.379286214135703</v>
      </c>
      <c r="Q731">
        <v>-9.9025170721381006E-2</v>
      </c>
    </row>
    <row r="732" spans="1:17" x14ac:dyDescent="0.3">
      <c r="A732" t="s">
        <v>1604</v>
      </c>
      <c r="B732" t="s">
        <v>1605</v>
      </c>
      <c r="C732" t="s">
        <v>3154</v>
      </c>
      <c r="D732" t="s">
        <v>289</v>
      </c>
      <c r="E732">
        <v>5874.4275593000002</v>
      </c>
      <c r="F732">
        <v>1193</v>
      </c>
      <c r="G732">
        <v>69.362079274987707</v>
      </c>
      <c r="H732">
        <v>6.9090013615432405E-2</v>
      </c>
      <c r="I732">
        <v>15.8786847079396</v>
      </c>
      <c r="J732">
        <v>3.0040547623817901</v>
      </c>
      <c r="K732">
        <v>1258.5113651475999</v>
      </c>
      <c r="L732">
        <v>1109.96895988452</v>
      </c>
      <c r="M732">
        <v>46.961532150698098</v>
      </c>
      <c r="N732">
        <v>0.67334176305521498</v>
      </c>
      <c r="O732">
        <v>26.869237217099698</v>
      </c>
      <c r="P732">
        <v>98.8333333333333</v>
      </c>
      <c r="Q732">
        <v>8.0927203355085006E-2</v>
      </c>
    </row>
    <row r="733" spans="1:17" hidden="1" x14ac:dyDescent="0.3">
      <c r="A733" t="s">
        <v>1606</v>
      </c>
      <c r="B733" t="s">
        <v>1607</v>
      </c>
      <c r="C733" t="s">
        <v>3171</v>
      </c>
      <c r="D733" t="s">
        <v>253</v>
      </c>
      <c r="E733">
        <v>5861.2247079999997</v>
      </c>
      <c r="F733">
        <v>600.1</v>
      </c>
      <c r="G733">
        <v>60.837152850702097</v>
      </c>
      <c r="H733">
        <v>54.038532625888102</v>
      </c>
      <c r="I733">
        <v>58.546123984081497</v>
      </c>
      <c r="J733">
        <v>11.595155595610899</v>
      </c>
      <c r="K733">
        <v>471.94149594933498</v>
      </c>
      <c r="L733">
        <v>418.356877907539</v>
      </c>
      <c r="M733">
        <v>72.301506656231396</v>
      </c>
      <c r="N733">
        <v>3.0557326969135001</v>
      </c>
      <c r="O733">
        <v>7.9820029995000699</v>
      </c>
      <c r="P733">
        <v>100.853485064011</v>
      </c>
      <c r="Q733">
        <v>0.15988452303860201</v>
      </c>
    </row>
    <row r="734" spans="1:17" x14ac:dyDescent="0.3">
      <c r="A734" t="s">
        <v>1608</v>
      </c>
      <c r="B734" t="s">
        <v>1609</v>
      </c>
      <c r="C734" t="s">
        <v>3168</v>
      </c>
      <c r="D734" t="s">
        <v>128</v>
      </c>
      <c r="E734">
        <v>5857.7973264000002</v>
      </c>
      <c r="F734">
        <v>1238.4000000000001</v>
      </c>
      <c r="G734">
        <v>51.176728941044097</v>
      </c>
      <c r="H734">
        <v>45.7213968879962</v>
      </c>
      <c r="I734">
        <v>24.771087587474</v>
      </c>
      <c r="J734">
        <v>10.2087229208118</v>
      </c>
      <c r="K734">
        <v>1002.01311642231</v>
      </c>
      <c r="L734">
        <v>860.34844480555796</v>
      </c>
      <c r="M734">
        <v>89.161299799766795</v>
      </c>
      <c r="N734">
        <v>0.91573940451048896</v>
      </c>
      <c r="O734">
        <v>3.1613372093023102</v>
      </c>
      <c r="P734">
        <v>98.493348292995606</v>
      </c>
      <c r="Q734">
        <v>1.6111366870522999E-2</v>
      </c>
    </row>
    <row r="735" spans="1:17" hidden="1" x14ac:dyDescent="0.3">
      <c r="A735" t="s">
        <v>1610</v>
      </c>
      <c r="B735" t="s">
        <v>1611</v>
      </c>
      <c r="C735" t="s">
        <v>3171</v>
      </c>
      <c r="D735" t="s">
        <v>582</v>
      </c>
      <c r="E735">
        <v>5810.668584</v>
      </c>
      <c r="F735">
        <v>2296</v>
      </c>
      <c r="G735">
        <v>149.99092855702301</v>
      </c>
      <c r="H735">
        <v>30.862927174497301</v>
      </c>
      <c r="I735">
        <v>110.338861728466</v>
      </c>
      <c r="J735">
        <v>10.576439180195999</v>
      </c>
      <c r="K735">
        <v>2027.08182869455</v>
      </c>
      <c r="L735">
        <v>1563.9765269771999</v>
      </c>
      <c r="M735">
        <v>62.9454573005914</v>
      </c>
      <c r="N735">
        <v>0.732124188525067</v>
      </c>
      <c r="O735">
        <v>6.15853658536584</v>
      </c>
      <c r="P735">
        <v>179.38671209539999</v>
      </c>
      <c r="Q735">
        <v>0.18363179891442</v>
      </c>
    </row>
    <row r="736" spans="1:17" x14ac:dyDescent="0.3">
      <c r="A736" t="s">
        <v>1612</v>
      </c>
      <c r="B736" t="s">
        <v>1613</v>
      </c>
      <c r="C736" t="s">
        <v>3165</v>
      </c>
      <c r="D736" t="s">
        <v>582</v>
      </c>
      <c r="E736">
        <v>5809.2153344999997</v>
      </c>
      <c r="F736">
        <v>331</v>
      </c>
      <c r="G736">
        <v>-16.868630006053301</v>
      </c>
      <c r="H736">
        <v>6.5165527489812103</v>
      </c>
      <c r="I736">
        <v>0.53423958612235301</v>
      </c>
      <c r="J736">
        <v>1.37491405352051</v>
      </c>
      <c r="K736">
        <v>348.03520865966999</v>
      </c>
      <c r="L736">
        <v>335.72414718573799</v>
      </c>
      <c r="M736">
        <v>44.867373811336201</v>
      </c>
      <c r="N736">
        <v>0.40104971299230802</v>
      </c>
      <c r="O736">
        <v>32.416918429002997</v>
      </c>
      <c r="P736">
        <v>32.905039148765297</v>
      </c>
      <c r="Q736">
        <v>0.10603048922251899</v>
      </c>
    </row>
    <row r="737" spans="1:17" hidden="1" x14ac:dyDescent="0.3">
      <c r="A737" t="s">
        <v>1614</v>
      </c>
      <c r="B737" t="s">
        <v>1615</v>
      </c>
      <c r="C737" t="s">
        <v>3171</v>
      </c>
      <c r="D737" t="s">
        <v>21</v>
      </c>
      <c r="E737">
        <v>5798.6433566750002</v>
      </c>
      <c r="F737">
        <v>490.15</v>
      </c>
      <c r="G737">
        <v>-25.674162206615101</v>
      </c>
      <c r="H737">
        <v>3.0288393853735198</v>
      </c>
      <c r="I737">
        <v>11.0837980906115</v>
      </c>
      <c r="J737">
        <v>1.94210190851661</v>
      </c>
      <c r="K737">
        <v>495.72183977257902</v>
      </c>
      <c r="L737">
        <v>480.66094159571799</v>
      </c>
      <c r="M737">
        <v>46.127044622417898</v>
      </c>
      <c r="N737">
        <v>0.76404494191159</v>
      </c>
      <c r="O737">
        <v>22.207487503825298</v>
      </c>
      <c r="P737">
        <v>25.647269930786901</v>
      </c>
      <c r="Q737">
        <v>7.6855904329688002E-2</v>
      </c>
    </row>
    <row r="738" spans="1:17" x14ac:dyDescent="0.3">
      <c r="A738" t="s">
        <v>1616</v>
      </c>
      <c r="B738" t="s">
        <v>1617</v>
      </c>
      <c r="C738" t="s">
        <v>3170</v>
      </c>
      <c r="D738" t="s">
        <v>289</v>
      </c>
      <c r="E738">
        <v>5763.1925000000001</v>
      </c>
      <c r="F738">
        <v>601.9</v>
      </c>
      <c r="G738">
        <v>-11.9961973988874</v>
      </c>
      <c r="H738">
        <v>0.20220408296158399</v>
      </c>
      <c r="I738">
        <v>13.3570641864086</v>
      </c>
      <c r="J738">
        <v>2.5496294004961801</v>
      </c>
      <c r="K738">
        <v>614.47208461034802</v>
      </c>
      <c r="L738">
        <v>582.79978581903595</v>
      </c>
      <c r="M738">
        <v>52.430745622012701</v>
      </c>
      <c r="N738">
        <v>0.65475962763075002</v>
      </c>
      <c r="O738">
        <v>20.750955308190701</v>
      </c>
      <c r="P738">
        <v>38.383722266927201</v>
      </c>
      <c r="Q738">
        <v>4.6440956350373E-2</v>
      </c>
    </row>
    <row r="739" spans="1:17" x14ac:dyDescent="0.3">
      <c r="A739" t="s">
        <v>1618</v>
      </c>
      <c r="B739" t="s">
        <v>1619</v>
      </c>
      <c r="C739" t="s">
        <v>3157</v>
      </c>
      <c r="D739" t="s">
        <v>978</v>
      </c>
      <c r="E739">
        <v>5755.4367986850002</v>
      </c>
      <c r="F739">
        <v>670.35</v>
      </c>
      <c r="G739">
        <v>86.903838804581596</v>
      </c>
      <c r="H739">
        <v>9.1888195893748108</v>
      </c>
      <c r="I739">
        <v>145.02105326446599</v>
      </c>
      <c r="J739">
        <v>-2.4780389181089002</v>
      </c>
      <c r="K739">
        <v>649.20918376475595</v>
      </c>
      <c r="L739">
        <v>476.17258738185097</v>
      </c>
      <c r="M739">
        <v>48.713527622810503</v>
      </c>
      <c r="N739">
        <v>0.131195649591477</v>
      </c>
      <c r="O739">
        <v>30.3498172596404</v>
      </c>
      <c r="P739">
        <v>210.63484708063001</v>
      </c>
      <c r="Q739">
        <v>7.9386490838227006E-2</v>
      </c>
    </row>
    <row r="740" spans="1:17" x14ac:dyDescent="0.3">
      <c r="A740" t="s">
        <v>1620</v>
      </c>
      <c r="B740" t="s">
        <v>1621</v>
      </c>
      <c r="C740" t="s">
        <v>3175</v>
      </c>
      <c r="D740" t="s">
        <v>173</v>
      </c>
      <c r="E740">
        <v>5754.0892179419998</v>
      </c>
      <c r="F740">
        <v>156.78</v>
      </c>
      <c r="G740">
        <v>107.55488769923301</v>
      </c>
      <c r="H740">
        <v>-5.9748547189551298</v>
      </c>
      <c r="I740">
        <v>18.210732647230699</v>
      </c>
      <c r="J740">
        <v>-4.8136130703843296</v>
      </c>
      <c r="K740">
        <v>181.90097584851199</v>
      </c>
      <c r="L740">
        <v>157.96182236989</v>
      </c>
      <c r="M740">
        <v>32.678559484843603</v>
      </c>
      <c r="N740">
        <v>0.403243779513277</v>
      </c>
      <c r="O740">
        <v>43.289960454139504</v>
      </c>
      <c r="P740">
        <v>137.18608169440199</v>
      </c>
    </row>
    <row r="741" spans="1:17" x14ac:dyDescent="0.3">
      <c r="A741" t="s">
        <v>1622</v>
      </c>
      <c r="B741" t="s">
        <v>1623</v>
      </c>
      <c r="C741" t="s">
        <v>3165</v>
      </c>
      <c r="D741" t="s">
        <v>253</v>
      </c>
      <c r="E741">
        <v>5752.2768108</v>
      </c>
      <c r="F741">
        <v>1279.5</v>
      </c>
      <c r="G741">
        <v>-51.165953354133499</v>
      </c>
      <c r="H741">
        <v>3.9167969201619299</v>
      </c>
      <c r="I741">
        <v>-13.3467929014658</v>
      </c>
      <c r="J741">
        <v>-0.97301402040965401</v>
      </c>
      <c r="K741">
        <v>1394.3206478991899</v>
      </c>
      <c r="L741">
        <v>1411.9579122744101</v>
      </c>
      <c r="M741">
        <v>16.9582756040497</v>
      </c>
      <c r="N741">
        <v>0.38050911724803599</v>
      </c>
      <c r="O741">
        <v>38.175068386088299</v>
      </c>
      <c r="P741">
        <v>11.932464351325301</v>
      </c>
      <c r="Q741">
        <v>-6.4292839214634995E-2</v>
      </c>
    </row>
    <row r="742" spans="1:17" x14ac:dyDescent="0.3">
      <c r="A742" t="s">
        <v>1624</v>
      </c>
      <c r="B742" t="s">
        <v>1625</v>
      </c>
      <c r="C742" t="s">
        <v>3170</v>
      </c>
      <c r="D742" t="s">
        <v>403</v>
      </c>
      <c r="E742">
        <v>5706.8985272</v>
      </c>
      <c r="F742">
        <v>116.33</v>
      </c>
      <c r="G742">
        <v>42.704229032218898</v>
      </c>
      <c r="H742">
        <v>6.8776702211113703</v>
      </c>
      <c r="I742">
        <v>8.4628312084111297</v>
      </c>
      <c r="J742">
        <v>6.6716940486372103</v>
      </c>
      <c r="K742">
        <v>120.03075673226699</v>
      </c>
      <c r="L742">
        <v>115.22485792197401</v>
      </c>
      <c r="M742">
        <v>56.534393338648101</v>
      </c>
      <c r="N742">
        <v>0.77674205610619895</v>
      </c>
      <c r="O742">
        <v>46.093011261067602</v>
      </c>
      <c r="P742">
        <v>71.578171091445398</v>
      </c>
      <c r="Q742">
        <v>7.8695734922836005E-2</v>
      </c>
    </row>
    <row r="743" spans="1:17" x14ac:dyDescent="0.3">
      <c r="A743" t="s">
        <v>1626</v>
      </c>
      <c r="B743" t="s">
        <v>1627</v>
      </c>
      <c r="C743" t="s">
        <v>3168</v>
      </c>
      <c r="D743" t="s">
        <v>855</v>
      </c>
      <c r="E743">
        <v>5702.4267087239996</v>
      </c>
      <c r="F743">
        <v>32.18</v>
      </c>
      <c r="G743">
        <v>-48.921921470772098</v>
      </c>
      <c r="H743">
        <v>5.9463170272903101</v>
      </c>
      <c r="I743">
        <v>-35.7982763617782</v>
      </c>
      <c r="J743">
        <v>-0.64571894369145599</v>
      </c>
      <c r="K743">
        <v>34.786008015630699</v>
      </c>
      <c r="L743">
        <v>39.805445692523698</v>
      </c>
      <c r="M743">
        <v>47.741686326581998</v>
      </c>
      <c r="N743">
        <v>0.40007896375942498</v>
      </c>
      <c r="O743">
        <v>67.806090739589806</v>
      </c>
      <c r="P743">
        <v>13.269975360788401</v>
      </c>
      <c r="Q743">
        <v>7.6822334212429998E-3</v>
      </c>
    </row>
    <row r="744" spans="1:17" x14ac:dyDescent="0.3">
      <c r="A744" t="s">
        <v>1628</v>
      </c>
      <c r="B744" t="s">
        <v>1629</v>
      </c>
      <c r="C744" t="s">
        <v>3159</v>
      </c>
      <c r="D744" t="s">
        <v>46</v>
      </c>
      <c r="E744">
        <v>5691.5593613199999</v>
      </c>
      <c r="F744">
        <v>752.2</v>
      </c>
      <c r="G744">
        <v>49.561598486431997</v>
      </c>
      <c r="H744">
        <v>8.0856222519230592</v>
      </c>
      <c r="I744">
        <v>8.1638746437164507</v>
      </c>
      <c r="J744">
        <v>-4.4894319665649602</v>
      </c>
      <c r="K744">
        <v>762.83588107782498</v>
      </c>
      <c r="L744">
        <v>710.93781076626203</v>
      </c>
      <c r="M744">
        <v>50.0327172155272</v>
      </c>
      <c r="N744">
        <v>0.73001991861368998</v>
      </c>
      <c r="O744">
        <v>24.5413453868651</v>
      </c>
      <c r="P744">
        <v>84.204726337700507</v>
      </c>
      <c r="Q744">
        <v>0.171371451157626</v>
      </c>
    </row>
    <row r="745" spans="1:17" hidden="1" x14ac:dyDescent="0.3">
      <c r="A745" t="s">
        <v>1630</v>
      </c>
      <c r="B745" t="s">
        <v>1631</v>
      </c>
      <c r="C745" t="s">
        <v>3168</v>
      </c>
      <c r="D745" t="s">
        <v>128</v>
      </c>
      <c r="E745">
        <v>5685.4350197499998</v>
      </c>
      <c r="F745">
        <v>146.75</v>
      </c>
      <c r="G745">
        <v>-35.643794340249698</v>
      </c>
      <c r="H745">
        <v>5.4422693316573003</v>
      </c>
      <c r="I745">
        <v>-19.722772907563598</v>
      </c>
      <c r="J745">
        <v>1.2034124726595401</v>
      </c>
      <c r="K745">
        <v>152.720994130311</v>
      </c>
      <c r="M745">
        <v>44.9291649490876</v>
      </c>
      <c r="N745">
        <v>0.46913646993003</v>
      </c>
      <c r="O745">
        <v>34.582623509369597</v>
      </c>
      <c r="P745">
        <v>8.7037037037037006</v>
      </c>
    </row>
    <row r="746" spans="1:17" x14ac:dyDescent="0.3">
      <c r="A746" t="s">
        <v>1632</v>
      </c>
      <c r="B746" t="s">
        <v>1633</v>
      </c>
      <c r="C746" t="s">
        <v>3162</v>
      </c>
      <c r="D746" t="s">
        <v>206</v>
      </c>
      <c r="E746">
        <v>5678.4589918199999</v>
      </c>
      <c r="F746">
        <v>465.9</v>
      </c>
      <c r="G746">
        <v>2.54424757898312</v>
      </c>
      <c r="H746">
        <v>6.9836916682237398</v>
      </c>
      <c r="I746">
        <v>-0.65274621624806695</v>
      </c>
      <c r="J746">
        <v>-1.1178683113525201</v>
      </c>
      <c r="K746">
        <v>471.98139130817498</v>
      </c>
      <c r="L746">
        <v>443.64886308595499</v>
      </c>
      <c r="M746">
        <v>49.550591334702901</v>
      </c>
      <c r="N746">
        <v>0.65567107937144797</v>
      </c>
      <c r="O746">
        <v>16.441296415539799</v>
      </c>
      <c r="P746">
        <v>47.296870060069502</v>
      </c>
      <c r="Q746">
        <v>0.16852360745092901</v>
      </c>
    </row>
    <row r="747" spans="1:17" hidden="1" x14ac:dyDescent="0.3">
      <c r="A747" t="s">
        <v>1634</v>
      </c>
      <c r="B747" t="s">
        <v>1635</v>
      </c>
      <c r="C747" t="s">
        <v>3171</v>
      </c>
      <c r="D747" t="s">
        <v>125</v>
      </c>
      <c r="E747">
        <v>5675.5213540000004</v>
      </c>
      <c r="F747">
        <v>7441.55</v>
      </c>
      <c r="G747">
        <v>148.56360346075999</v>
      </c>
      <c r="H747">
        <v>40.940085611603898</v>
      </c>
      <c r="I747">
        <v>27.991413346241401</v>
      </c>
      <c r="J747">
        <v>6.0996186734255602</v>
      </c>
      <c r="K747">
        <v>6676.70970928729</v>
      </c>
      <c r="L747">
        <v>5368.2882633050103</v>
      </c>
      <c r="M747">
        <v>52.847792123249398</v>
      </c>
      <c r="N747">
        <v>2.1030820224267299</v>
      </c>
      <c r="O747">
        <v>12.1809300481754</v>
      </c>
      <c r="P747">
        <v>236.554203789968</v>
      </c>
      <c r="Q747">
        <v>0.331695554384492</v>
      </c>
    </row>
    <row r="748" spans="1:17" hidden="1" x14ac:dyDescent="0.3">
      <c r="A748" t="s">
        <v>1636</v>
      </c>
      <c r="B748" t="s">
        <v>1637</v>
      </c>
      <c r="C748" t="s">
        <v>3171</v>
      </c>
      <c r="D748" t="s">
        <v>46</v>
      </c>
      <c r="E748">
        <v>5662.5290068049999</v>
      </c>
      <c r="F748">
        <v>325.05</v>
      </c>
      <c r="G748">
        <v>-40.150233578341201</v>
      </c>
      <c r="H748">
        <v>-6.9222320279109502</v>
      </c>
      <c r="I748">
        <v>-24.229212145655101</v>
      </c>
      <c r="J748">
        <v>-3.93799587449231</v>
      </c>
      <c r="K748">
        <v>368.87966789922001</v>
      </c>
      <c r="M748">
        <v>24.465773843148298</v>
      </c>
      <c r="N748">
        <v>0.368239271577111</v>
      </c>
      <c r="O748">
        <v>30.6875865251499</v>
      </c>
      <c r="P748">
        <v>1.3248129675810401</v>
      </c>
    </row>
    <row r="749" spans="1:17" hidden="1" x14ac:dyDescent="0.3">
      <c r="A749" t="s">
        <v>1638</v>
      </c>
      <c r="B749" t="s">
        <v>1639</v>
      </c>
      <c r="C749" t="s">
        <v>3171</v>
      </c>
      <c r="E749">
        <v>5622.5752849999999</v>
      </c>
      <c r="F749">
        <v>424.5</v>
      </c>
      <c r="G749">
        <v>26.506150033369199</v>
      </c>
      <c r="H749">
        <v>-1.4609378169785301</v>
      </c>
      <c r="I749">
        <v>17.275102390965198</v>
      </c>
      <c r="J749">
        <v>-5.39384720515105</v>
      </c>
      <c r="K749">
        <v>464.39930557744901</v>
      </c>
      <c r="L749">
        <v>411.66726695294102</v>
      </c>
      <c r="N749">
        <v>0.470249231262099</v>
      </c>
      <c r="O749">
        <v>35.441696113074201</v>
      </c>
      <c r="P749">
        <v>62.4320808142649</v>
      </c>
    </row>
    <row r="750" spans="1:17" x14ac:dyDescent="0.3">
      <c r="A750" t="s">
        <v>1640</v>
      </c>
      <c r="B750" t="s">
        <v>1641</v>
      </c>
      <c r="C750" t="s">
        <v>3158</v>
      </c>
      <c r="D750" t="s">
        <v>37</v>
      </c>
      <c r="E750">
        <v>5619.5246107000003</v>
      </c>
      <c r="F750">
        <v>331.45</v>
      </c>
      <c r="G750">
        <v>-9.8427307968296596</v>
      </c>
      <c r="H750">
        <v>-0.74656435260507503</v>
      </c>
      <c r="I750">
        <v>-14.7334911938155</v>
      </c>
      <c r="J750">
        <v>-3.9820451171716198</v>
      </c>
      <c r="K750">
        <v>366.072361378864</v>
      </c>
      <c r="L750">
        <v>363.65921686185902</v>
      </c>
      <c r="M750">
        <v>40.763416490472999</v>
      </c>
      <c r="N750">
        <v>0.512616927800843</v>
      </c>
      <c r="O750">
        <v>46.673706441393797</v>
      </c>
      <c r="P750">
        <v>14.8384963069121</v>
      </c>
      <c r="Q750">
        <v>-1.1310129697733999E-2</v>
      </c>
    </row>
    <row r="751" spans="1:17" x14ac:dyDescent="0.3">
      <c r="A751" t="s">
        <v>1642</v>
      </c>
      <c r="B751" t="s">
        <v>1643</v>
      </c>
      <c r="C751" t="s">
        <v>3162</v>
      </c>
      <c r="D751" t="s">
        <v>253</v>
      </c>
      <c r="E751">
        <v>5612.7856032</v>
      </c>
      <c r="F751">
        <v>2061</v>
      </c>
      <c r="G751">
        <v>-33.417820485234799</v>
      </c>
      <c r="H751">
        <v>-0.177317101028625</v>
      </c>
      <c r="I751">
        <v>-4.1324682654495903E-2</v>
      </c>
      <c r="J751">
        <v>2.4796335444764899</v>
      </c>
      <c r="K751">
        <v>2297.72099406089</v>
      </c>
      <c r="L751">
        <v>2288.0366130509301</v>
      </c>
      <c r="M751">
        <v>29.134977701537501</v>
      </c>
      <c r="N751">
        <v>0.68233119155689503</v>
      </c>
      <c r="O751">
        <v>35.565259582726803</v>
      </c>
      <c r="P751">
        <v>19.825581395348799</v>
      </c>
      <c r="Q751">
        <v>7.0110620566817994E-2</v>
      </c>
    </row>
    <row r="752" spans="1:17" x14ac:dyDescent="0.3">
      <c r="A752" t="s">
        <v>1644</v>
      </c>
      <c r="B752" t="s">
        <v>1645</v>
      </c>
      <c r="C752" t="s">
        <v>3167</v>
      </c>
      <c r="D752" t="s">
        <v>1593</v>
      </c>
      <c r="E752">
        <v>5604.3864193199997</v>
      </c>
      <c r="F752">
        <v>469.3</v>
      </c>
      <c r="G752">
        <v>16.528665688371699</v>
      </c>
      <c r="H752">
        <v>23.338399637067401</v>
      </c>
      <c r="I752">
        <v>25.676008683935301</v>
      </c>
      <c r="J752">
        <v>8.5590508038694004</v>
      </c>
      <c r="K752">
        <v>431.51778626790298</v>
      </c>
      <c r="L752">
        <v>388.24206026041003</v>
      </c>
      <c r="M752">
        <v>54.955301248132798</v>
      </c>
      <c r="N752">
        <v>1.8378561120360599</v>
      </c>
      <c r="O752">
        <v>9.9296825058597893</v>
      </c>
      <c r="P752">
        <v>64.522348816827304</v>
      </c>
      <c r="Q752">
        <v>7.1583083641386006E-2</v>
      </c>
    </row>
    <row r="753" spans="1:17" x14ac:dyDescent="0.3">
      <c r="A753" t="s">
        <v>1646</v>
      </c>
      <c r="B753" t="s">
        <v>1647</v>
      </c>
      <c r="C753" t="s">
        <v>3170</v>
      </c>
      <c r="D753" t="s">
        <v>477</v>
      </c>
      <c r="E753">
        <v>5596.2125972499998</v>
      </c>
      <c r="F753">
        <v>2121.25</v>
      </c>
      <c r="G753">
        <v>9.5769524192986708</v>
      </c>
      <c r="H753">
        <v>14.033180305127599</v>
      </c>
      <c r="I753">
        <v>31.220514204015199</v>
      </c>
      <c r="J753">
        <v>0.109383169705477</v>
      </c>
      <c r="K753">
        <v>1984.8608466534399</v>
      </c>
      <c r="L753">
        <v>1702.6396776874101</v>
      </c>
      <c r="M753">
        <v>48.541143040796896</v>
      </c>
      <c r="N753">
        <v>0.46228743275102502</v>
      </c>
      <c r="O753">
        <v>12.669416617560399</v>
      </c>
      <c r="P753">
        <v>80.378401360544203</v>
      </c>
      <c r="Q753">
        <v>4.6180663746356002E-2</v>
      </c>
    </row>
    <row r="754" spans="1:17" hidden="1" x14ac:dyDescent="0.3">
      <c r="A754" t="s">
        <v>1648</v>
      </c>
      <c r="B754" t="s">
        <v>1649</v>
      </c>
      <c r="C754" t="s">
        <v>3171</v>
      </c>
      <c r="D754" t="s">
        <v>417</v>
      </c>
      <c r="E754">
        <v>5582.5354341000002</v>
      </c>
      <c r="F754">
        <v>387.25</v>
      </c>
      <c r="G754">
        <v>-33.8760755634869</v>
      </c>
      <c r="H754">
        <v>1.5096858602768299</v>
      </c>
      <c r="I754">
        <v>-15.7870984774214</v>
      </c>
      <c r="J754">
        <v>-2.6703303005996601</v>
      </c>
      <c r="K754">
        <v>404.05719260176397</v>
      </c>
      <c r="L754">
        <v>424.11087660817202</v>
      </c>
      <c r="M754">
        <v>38.440507322533399</v>
      </c>
      <c r="N754">
        <v>0.51851364745456197</v>
      </c>
      <c r="O754">
        <v>45.784377017430501</v>
      </c>
      <c r="P754">
        <v>2.4470899470899501</v>
      </c>
      <c r="Q754">
        <v>-5.9686703419231997E-2</v>
      </c>
    </row>
    <row r="755" spans="1:17" hidden="1" x14ac:dyDescent="0.3">
      <c r="A755" t="s">
        <v>1650</v>
      </c>
      <c r="B755" t="s">
        <v>1651</v>
      </c>
      <c r="C755" t="s">
        <v>3171</v>
      </c>
      <c r="D755" t="s">
        <v>417</v>
      </c>
      <c r="E755">
        <v>5566.7474786699904</v>
      </c>
      <c r="F755">
        <v>792.85</v>
      </c>
      <c r="G755">
        <v>63.793740436416201</v>
      </c>
      <c r="H755">
        <v>27.629505497053302</v>
      </c>
      <c r="I755">
        <v>79.714761869102304</v>
      </c>
      <c r="J755">
        <v>13.217587984416999</v>
      </c>
      <c r="K755">
        <v>709.60460218688502</v>
      </c>
      <c r="M755">
        <v>78.846367475983996</v>
      </c>
      <c r="N755">
        <v>0.40674284588424903</v>
      </c>
      <c r="O755">
        <v>19.3163902377498</v>
      </c>
      <c r="P755">
        <v>113.47603661820099</v>
      </c>
    </row>
    <row r="756" spans="1:17" hidden="1" x14ac:dyDescent="0.3">
      <c r="A756" t="s">
        <v>1652</v>
      </c>
      <c r="B756" t="s">
        <v>1653</v>
      </c>
      <c r="C756" t="s">
        <v>3171</v>
      </c>
      <c r="D756" t="s">
        <v>1654</v>
      </c>
      <c r="E756">
        <v>5566.1195840800001</v>
      </c>
      <c r="F756">
        <v>312.39999999999998</v>
      </c>
      <c r="G756">
        <v>-20.305854088037499</v>
      </c>
      <c r="H756">
        <v>-6.8853847310397001</v>
      </c>
      <c r="I756">
        <v>9.6778047788299997</v>
      </c>
      <c r="J756">
        <v>-1.10729014877361</v>
      </c>
      <c r="K756">
        <v>327.79789852976597</v>
      </c>
      <c r="L756">
        <v>309.11954345951199</v>
      </c>
      <c r="M756">
        <v>42.762240959763801</v>
      </c>
      <c r="N756">
        <v>0.47453446252439702</v>
      </c>
      <c r="O756">
        <v>29.289372599231701</v>
      </c>
      <c r="P756">
        <v>32.485156912637798</v>
      </c>
      <c r="Q756">
        <v>0.119981889351902</v>
      </c>
    </row>
    <row r="757" spans="1:17" hidden="1" x14ac:dyDescent="0.3">
      <c r="A757" t="s">
        <v>1655</v>
      </c>
      <c r="B757" t="s">
        <v>1656</v>
      </c>
      <c r="C757" t="s">
        <v>3171</v>
      </c>
      <c r="D757" t="s">
        <v>91</v>
      </c>
      <c r="E757">
        <v>5486.7352334400002</v>
      </c>
      <c r="F757">
        <v>1999.6</v>
      </c>
      <c r="G757">
        <v>26.3868530133206</v>
      </c>
      <c r="H757">
        <v>-3.4577581667400601</v>
      </c>
      <c r="I757">
        <v>57.137655599467003</v>
      </c>
      <c r="J757">
        <v>-9.8686689504099192</v>
      </c>
      <c r="K757">
        <v>2201.3028790124999</v>
      </c>
      <c r="L757">
        <v>1778.7707013546101</v>
      </c>
      <c r="M757">
        <v>25.5545203756012</v>
      </c>
      <c r="N757">
        <v>0.63459383474958897</v>
      </c>
      <c r="O757">
        <v>32.526505301060197</v>
      </c>
      <c r="P757">
        <v>75.403508771929793</v>
      </c>
      <c r="Q757">
        <v>0.11004099845106</v>
      </c>
    </row>
    <row r="758" spans="1:17" hidden="1" x14ac:dyDescent="0.3">
      <c r="A758" t="s">
        <v>1657</v>
      </c>
      <c r="B758" t="s">
        <v>1658</v>
      </c>
      <c r="C758" t="s">
        <v>3171</v>
      </c>
      <c r="D758" t="s">
        <v>51</v>
      </c>
      <c r="E758">
        <v>5445.2381189949901</v>
      </c>
      <c r="F758">
        <v>951.55</v>
      </c>
      <c r="G758">
        <v>51.560520627577901</v>
      </c>
      <c r="H758">
        <v>20.777708993096802</v>
      </c>
      <c r="I758">
        <v>97.709742426573897</v>
      </c>
      <c r="J758">
        <v>9.7943763153509398</v>
      </c>
      <c r="K758">
        <v>746.63589698479802</v>
      </c>
      <c r="L758">
        <v>594.87176730764702</v>
      </c>
      <c r="M758">
        <v>90.644092244490906</v>
      </c>
      <c r="N758">
        <v>1.3394645251133901</v>
      </c>
      <c r="O758">
        <v>3.40497083705533</v>
      </c>
      <c r="P758">
        <v>125.833629998813</v>
      </c>
    </row>
    <row r="759" spans="1:17" x14ac:dyDescent="0.3">
      <c r="A759" t="s">
        <v>1659</v>
      </c>
      <c r="B759" t="s">
        <v>1660</v>
      </c>
      <c r="C759" t="s">
        <v>3166</v>
      </c>
      <c r="D759" t="s">
        <v>454</v>
      </c>
      <c r="E759">
        <v>5440.6816834559904</v>
      </c>
      <c r="F759">
        <v>55.36</v>
      </c>
      <c r="G759">
        <v>-40.995572942428304</v>
      </c>
      <c r="H759">
        <v>-1.2967736528143601</v>
      </c>
      <c r="I759">
        <v>-28.159979599024101</v>
      </c>
      <c r="J759">
        <v>1.08230868602946</v>
      </c>
      <c r="K759">
        <v>60.880778952734303</v>
      </c>
      <c r="L759">
        <v>66.196975591347496</v>
      </c>
      <c r="M759">
        <v>35.640920801149001</v>
      </c>
      <c r="N759">
        <v>0.30209548950176102</v>
      </c>
      <c r="O759">
        <v>77.023121387283197</v>
      </c>
      <c r="P759">
        <v>2.6325546903967298</v>
      </c>
      <c r="Q759">
        <v>-3.6693115503394998E-2</v>
      </c>
    </row>
    <row r="760" spans="1:17" x14ac:dyDescent="0.3">
      <c r="A760" t="s">
        <v>1661</v>
      </c>
      <c r="B760" t="s">
        <v>1662</v>
      </c>
      <c r="C760" t="s">
        <v>3160</v>
      </c>
      <c r="D760" t="s">
        <v>477</v>
      </c>
      <c r="E760">
        <v>5437.9589932500003</v>
      </c>
      <c r="F760">
        <v>486.05</v>
      </c>
      <c r="G760">
        <v>21.6546875937746</v>
      </c>
      <c r="H760">
        <v>9.7631242050176308</v>
      </c>
      <c r="I760">
        <v>15.3224661226006</v>
      </c>
      <c r="J760">
        <v>3.5269928368230099</v>
      </c>
      <c r="K760">
        <v>472.13133334399902</v>
      </c>
      <c r="L760">
        <v>419.55075560230398</v>
      </c>
      <c r="M760">
        <v>57.723517256538798</v>
      </c>
      <c r="N760">
        <v>0.358330623826279</v>
      </c>
      <c r="O760">
        <v>17.4776257586668</v>
      </c>
      <c r="P760">
        <v>55.287539936102199</v>
      </c>
      <c r="Q760">
        <v>2.6617565893237001E-2</v>
      </c>
    </row>
    <row r="761" spans="1:17" hidden="1" x14ac:dyDescent="0.3">
      <c r="A761" t="s">
        <v>1663</v>
      </c>
      <c r="B761" t="s">
        <v>1664</v>
      </c>
      <c r="C761" t="s">
        <v>3171</v>
      </c>
      <c r="D761" t="s">
        <v>387</v>
      </c>
      <c r="E761">
        <v>5413.6615027949902</v>
      </c>
      <c r="F761">
        <v>298.35000000000002</v>
      </c>
      <c r="G761">
        <v>-23.955986829786902</v>
      </c>
      <c r="H761">
        <v>12.785253829213101</v>
      </c>
      <c r="I761">
        <v>-4.4657329624289499</v>
      </c>
      <c r="J761">
        <v>3.7814141163366699</v>
      </c>
      <c r="K761">
        <v>290.23354747187801</v>
      </c>
      <c r="L761">
        <v>291.28694916895699</v>
      </c>
      <c r="M761">
        <v>61.936194821664699</v>
      </c>
      <c r="N761">
        <v>0.71978198810553096</v>
      </c>
      <c r="O761">
        <v>30.031841796547599</v>
      </c>
      <c r="P761">
        <v>10.725552050473199</v>
      </c>
      <c r="Q761">
        <v>7.0743126458129996E-3</v>
      </c>
    </row>
    <row r="762" spans="1:17" x14ac:dyDescent="0.3">
      <c r="A762" t="s">
        <v>1665</v>
      </c>
      <c r="B762" t="s">
        <v>1666</v>
      </c>
      <c r="C762" t="s">
        <v>3170</v>
      </c>
      <c r="D762" t="s">
        <v>289</v>
      </c>
      <c r="E762">
        <v>5352.6051356059997</v>
      </c>
      <c r="F762">
        <v>159.13999999999999</v>
      </c>
      <c r="G762">
        <v>-16.8872675173902</v>
      </c>
      <c r="H762">
        <v>3.8194193770073799</v>
      </c>
      <c r="I762">
        <v>-12.9538011588124</v>
      </c>
      <c r="J762">
        <v>-0.89814722777655298</v>
      </c>
      <c r="K762">
        <v>167.30069458109401</v>
      </c>
      <c r="L762">
        <v>167.19554190017001</v>
      </c>
      <c r="M762">
        <v>38.141260521069697</v>
      </c>
      <c r="N762">
        <v>0.57134529599210404</v>
      </c>
      <c r="O762">
        <v>37.991705416614302</v>
      </c>
      <c r="P762">
        <v>22.3683198769703</v>
      </c>
      <c r="Q762">
        <v>-4.4203508195992003E-2</v>
      </c>
    </row>
    <row r="763" spans="1:17" x14ac:dyDescent="0.3">
      <c r="A763" t="s">
        <v>1667</v>
      </c>
      <c r="B763" t="s">
        <v>1668</v>
      </c>
      <c r="C763" t="s">
        <v>3161</v>
      </c>
      <c r="D763" t="s">
        <v>970</v>
      </c>
      <c r="E763">
        <v>5344.1342273339997</v>
      </c>
      <c r="F763">
        <v>180.54</v>
      </c>
      <c r="G763">
        <v>-0.60510576016300899</v>
      </c>
      <c r="H763">
        <v>3.58180344379771</v>
      </c>
      <c r="I763">
        <v>-26.527961219830701</v>
      </c>
      <c r="J763">
        <v>0.22482926247593699</v>
      </c>
      <c r="K763">
        <v>194.800724105119</v>
      </c>
      <c r="L763">
        <v>196.858833619168</v>
      </c>
      <c r="M763">
        <v>44.760089583203197</v>
      </c>
      <c r="N763">
        <v>0.58125620783019905</v>
      </c>
      <c r="O763">
        <v>41.021380303533803</v>
      </c>
      <c r="P763">
        <v>26.4728546409807</v>
      </c>
      <c r="Q763">
        <v>4.3112997062392001E-2</v>
      </c>
    </row>
    <row r="764" spans="1:17" x14ac:dyDescent="0.3">
      <c r="A764" t="s">
        <v>1669</v>
      </c>
      <c r="B764" t="s">
        <v>1670</v>
      </c>
      <c r="C764" t="s">
        <v>3162</v>
      </c>
      <c r="D764" t="s">
        <v>206</v>
      </c>
      <c r="E764">
        <v>5339.2248157499998</v>
      </c>
      <c r="F764">
        <v>746.55</v>
      </c>
      <c r="G764">
        <v>19.494880969035901</v>
      </c>
      <c r="H764">
        <v>13.1585019352737</v>
      </c>
      <c r="I764">
        <v>16.450668347696102</v>
      </c>
      <c r="J764">
        <v>3.5048529457535298</v>
      </c>
      <c r="K764">
        <v>701.40843718707595</v>
      </c>
      <c r="L764">
        <v>645.43847767996203</v>
      </c>
      <c r="M764">
        <v>64.220060708968603</v>
      </c>
      <c r="N764">
        <v>0.90259235470946997</v>
      </c>
      <c r="O764">
        <v>7.0457437546045103</v>
      </c>
      <c r="P764">
        <v>52.950215119852402</v>
      </c>
      <c r="Q764">
        <v>0.14678196577694699</v>
      </c>
    </row>
    <row r="765" spans="1:17" x14ac:dyDescent="0.3">
      <c r="A765" t="s">
        <v>1671</v>
      </c>
      <c r="B765" t="s">
        <v>1672</v>
      </c>
      <c r="C765" t="s">
        <v>3160</v>
      </c>
      <c r="D765" t="s">
        <v>51</v>
      </c>
      <c r="E765">
        <v>5314.1417654400002</v>
      </c>
      <c r="F765">
        <v>213.12</v>
      </c>
      <c r="G765">
        <v>89.350318916434901</v>
      </c>
      <c r="H765">
        <v>17.6065513570869</v>
      </c>
      <c r="I765">
        <v>73.180184858062304</v>
      </c>
      <c r="J765">
        <v>16.782461911285999</v>
      </c>
      <c r="K765">
        <v>186.173790644794</v>
      </c>
      <c r="L765">
        <v>150.97168032417699</v>
      </c>
      <c r="M765">
        <v>64.843024661372695</v>
      </c>
      <c r="N765">
        <v>0.14111600340410199</v>
      </c>
      <c r="O765">
        <v>12.941066066066</v>
      </c>
      <c r="P765">
        <v>131.526344378055</v>
      </c>
      <c r="Q765">
        <v>2.3609851034135002E-2</v>
      </c>
    </row>
    <row r="766" spans="1:17" x14ac:dyDescent="0.3">
      <c r="A766" t="s">
        <v>1673</v>
      </c>
      <c r="B766" t="s">
        <v>1674</v>
      </c>
      <c r="C766" t="s">
        <v>3167</v>
      </c>
      <c r="D766" t="s">
        <v>284</v>
      </c>
      <c r="E766">
        <v>5302.2223800000002</v>
      </c>
      <c r="F766">
        <v>1950</v>
      </c>
      <c r="G766">
        <v>57.350566688769497</v>
      </c>
      <c r="H766">
        <v>-4.1499477116960799</v>
      </c>
      <c r="I766">
        <v>49.0394008539797</v>
      </c>
      <c r="J766">
        <v>-0.57893361104037599</v>
      </c>
      <c r="K766">
        <v>2159.7543305389099</v>
      </c>
      <c r="L766">
        <v>1802.5214467399201</v>
      </c>
      <c r="M766">
        <v>33.228026653497203</v>
      </c>
      <c r="N766">
        <v>0.64215941936361598</v>
      </c>
      <c r="O766">
        <v>34.364102564102502</v>
      </c>
      <c r="P766">
        <v>104.971882062332</v>
      </c>
      <c r="Q766">
        <v>-9.5263788801340007E-3</v>
      </c>
    </row>
    <row r="767" spans="1:17" hidden="1" x14ac:dyDescent="0.3">
      <c r="A767" t="s">
        <v>1675</v>
      </c>
      <c r="B767" t="s">
        <v>1676</v>
      </c>
      <c r="C767" t="s">
        <v>3171</v>
      </c>
      <c r="D767" t="s">
        <v>206</v>
      </c>
      <c r="E767">
        <v>5297.8029594099999</v>
      </c>
      <c r="F767">
        <v>2403.0500000000002</v>
      </c>
      <c r="G767">
        <v>34.761385799663898</v>
      </c>
      <c r="H767">
        <v>7.6833955644118896</v>
      </c>
      <c r="I767">
        <v>25.576527116573399</v>
      </c>
      <c r="J767">
        <v>2.56455550325165</v>
      </c>
      <c r="K767">
        <v>2188.47312151397</v>
      </c>
      <c r="L767">
        <v>1774.1020792326599</v>
      </c>
      <c r="M767">
        <v>68.550475291276896</v>
      </c>
      <c r="N767">
        <v>0.40671576179666802</v>
      </c>
      <c r="O767">
        <v>8.1958344603732591</v>
      </c>
      <c r="P767">
        <v>99.6054489575546</v>
      </c>
    </row>
    <row r="768" spans="1:17" x14ac:dyDescent="0.3">
      <c r="A768" t="s">
        <v>1677</v>
      </c>
      <c r="B768" t="s">
        <v>1678</v>
      </c>
      <c r="C768" t="s">
        <v>3156</v>
      </c>
      <c r="D768" t="s">
        <v>24</v>
      </c>
      <c r="E768">
        <v>5297.5855957699996</v>
      </c>
      <c r="F768">
        <v>313.3</v>
      </c>
      <c r="G768">
        <v>-32.9221940629104</v>
      </c>
      <c r="H768">
        <v>3.4094531174693201</v>
      </c>
      <c r="I768">
        <v>-19.697862971288401</v>
      </c>
      <c r="J768">
        <v>-1.48012656899258</v>
      </c>
      <c r="K768">
        <v>316.27089785997299</v>
      </c>
      <c r="L768">
        <v>334.81898056794699</v>
      </c>
      <c r="M768">
        <v>55.696992835872202</v>
      </c>
      <c r="N768">
        <v>0.50326527231570795</v>
      </c>
      <c r="O768">
        <v>34.774976061283098</v>
      </c>
      <c r="P768">
        <v>7.2761513439479399</v>
      </c>
      <c r="Q768">
        <v>-1.3380394275378E-2</v>
      </c>
    </row>
    <row r="769" spans="1:17" hidden="1" x14ac:dyDescent="0.3">
      <c r="A769" t="s">
        <v>1679</v>
      </c>
      <c r="B769" t="s">
        <v>1680</v>
      </c>
      <c r="C769" t="s">
        <v>3171</v>
      </c>
      <c r="D769" t="s">
        <v>173</v>
      </c>
      <c r="E769">
        <v>5286.9120000000003</v>
      </c>
      <c r="F769">
        <v>307.2</v>
      </c>
      <c r="G769">
        <v>4838.6465203661801</v>
      </c>
      <c r="H769">
        <v>8.4247072827551808</v>
      </c>
      <c r="I769">
        <v>445.63697605616397</v>
      </c>
      <c r="J769">
        <v>7.7652206654871296</v>
      </c>
      <c r="K769">
        <v>249.81436099103101</v>
      </c>
      <c r="L769">
        <v>131.48174264318499</v>
      </c>
      <c r="M769">
        <v>55.203031533241699</v>
      </c>
      <c r="N769">
        <v>0.55452070425501498</v>
      </c>
      <c r="O769">
        <v>15.8854166666666</v>
      </c>
      <c r="P769">
        <v>5224.0901213171501</v>
      </c>
      <c r="Q769">
        <v>0.25655475350270401</v>
      </c>
    </row>
    <row r="770" spans="1:17" hidden="1" x14ac:dyDescent="0.3">
      <c r="A770" t="s">
        <v>1681</v>
      </c>
      <c r="B770" t="s">
        <v>1682</v>
      </c>
      <c r="C770" t="s">
        <v>3171</v>
      </c>
      <c r="D770" t="s">
        <v>855</v>
      </c>
      <c r="E770">
        <v>5249.0872799999997</v>
      </c>
      <c r="F770">
        <v>612</v>
      </c>
      <c r="G770">
        <v>17.650483970148802</v>
      </c>
      <c r="H770">
        <v>3.6599197126027398</v>
      </c>
      <c r="I770">
        <v>-11.432649163252799</v>
      </c>
      <c r="J770">
        <v>0.84441619183608996</v>
      </c>
      <c r="K770">
        <v>653.89673786867695</v>
      </c>
      <c r="L770">
        <v>658.08925535275398</v>
      </c>
      <c r="M770">
        <v>49.718564209606299</v>
      </c>
      <c r="N770">
        <v>0.51316961265885597</v>
      </c>
      <c r="O770">
        <v>52.091503267973799</v>
      </c>
      <c r="P770">
        <v>50.776053215077603</v>
      </c>
      <c r="Q770">
        <v>4.7342409103999998E-2</v>
      </c>
    </row>
    <row r="771" spans="1:17" x14ac:dyDescent="0.3">
      <c r="A771" t="s">
        <v>1683</v>
      </c>
      <c r="B771" t="s">
        <v>1684</v>
      </c>
      <c r="C771" t="s">
        <v>3165</v>
      </c>
      <c r="D771" t="s">
        <v>125</v>
      </c>
      <c r="E771">
        <v>5245.97239773</v>
      </c>
      <c r="F771">
        <v>793.3</v>
      </c>
      <c r="G771">
        <v>33.768178929571498</v>
      </c>
      <c r="H771">
        <v>32.358609574478798</v>
      </c>
      <c r="I771">
        <v>45.807959863764502</v>
      </c>
      <c r="J771">
        <v>19.636844015210499</v>
      </c>
      <c r="K771">
        <v>584.25892352876099</v>
      </c>
      <c r="L771">
        <v>539.61818875284598</v>
      </c>
      <c r="M771">
        <v>89.381929679190904</v>
      </c>
      <c r="N771">
        <v>2.7949662438259302</v>
      </c>
      <c r="O771">
        <v>7.0339089877726</v>
      </c>
      <c r="P771">
        <v>86.658823529411706</v>
      </c>
    </row>
    <row r="772" spans="1:17" x14ac:dyDescent="0.3">
      <c r="A772" t="s">
        <v>1685</v>
      </c>
      <c r="B772" t="s">
        <v>1686</v>
      </c>
      <c r="C772" t="s">
        <v>3160</v>
      </c>
      <c r="D772" t="s">
        <v>231</v>
      </c>
      <c r="E772">
        <v>5245.0199851349998</v>
      </c>
      <c r="F772">
        <v>610.95000000000005</v>
      </c>
      <c r="G772">
        <v>33.549158113031098</v>
      </c>
      <c r="H772">
        <v>25.143166287125499</v>
      </c>
      <c r="I772">
        <v>32.011272567173698</v>
      </c>
      <c r="J772">
        <v>-2.7677825981589002</v>
      </c>
      <c r="K772">
        <v>594.91381370581905</v>
      </c>
      <c r="L772">
        <v>491.05891323762302</v>
      </c>
      <c r="M772">
        <v>33.384896501261899</v>
      </c>
      <c r="N772">
        <v>0.91739256511529998</v>
      </c>
      <c r="O772">
        <v>13.4299042474834</v>
      </c>
      <c r="P772">
        <v>69.7083333333333</v>
      </c>
    </row>
    <row r="773" spans="1:17" x14ac:dyDescent="0.3">
      <c r="A773" t="s">
        <v>1687</v>
      </c>
      <c r="B773" t="s">
        <v>1688</v>
      </c>
      <c r="C773" t="s">
        <v>3165</v>
      </c>
      <c r="D773" t="s">
        <v>253</v>
      </c>
      <c r="E773">
        <v>5244.9105107400001</v>
      </c>
      <c r="F773">
        <v>661.35</v>
      </c>
      <c r="G773">
        <v>-19.726354294135898</v>
      </c>
      <c r="H773">
        <v>1.1048658140907299</v>
      </c>
      <c r="I773">
        <v>-10.6018504276473</v>
      </c>
      <c r="J773">
        <v>0.114812874404547</v>
      </c>
      <c r="K773">
        <v>680.96397854419899</v>
      </c>
      <c r="L773">
        <v>693.82233743040297</v>
      </c>
      <c r="M773">
        <v>57.242332397344299</v>
      </c>
      <c r="N773">
        <v>0.79890276660066595</v>
      </c>
      <c r="O773">
        <v>33.635745066908498</v>
      </c>
      <c r="P773">
        <v>13.9080261798139</v>
      </c>
    </row>
    <row r="774" spans="1:17" x14ac:dyDescent="0.3">
      <c r="A774" t="s">
        <v>1689</v>
      </c>
      <c r="B774" t="s">
        <v>1690</v>
      </c>
      <c r="C774" t="s">
        <v>3160</v>
      </c>
      <c r="D774" t="s">
        <v>51</v>
      </c>
      <c r="E774">
        <v>5217.6999239999996</v>
      </c>
      <c r="F774">
        <v>648.29999999999995</v>
      </c>
      <c r="G774">
        <v>141.391098550262</v>
      </c>
      <c r="H774">
        <v>27.355108941249501</v>
      </c>
      <c r="I774">
        <v>60.4205771521572</v>
      </c>
      <c r="J774">
        <v>4.2694205863550803</v>
      </c>
      <c r="K774">
        <v>575.99420844486701</v>
      </c>
      <c r="L774">
        <v>459.60711420972098</v>
      </c>
      <c r="M774">
        <v>64.810349123890006</v>
      </c>
      <c r="N774">
        <v>1.1828268269636599</v>
      </c>
      <c r="O774">
        <v>6.4090698750578401</v>
      </c>
      <c r="P774">
        <v>170.35029190992401</v>
      </c>
      <c r="Q774">
        <v>2.4649309179600998E-2</v>
      </c>
    </row>
    <row r="775" spans="1:17" hidden="1" x14ac:dyDescent="0.3">
      <c r="A775" t="s">
        <v>1691</v>
      </c>
      <c r="B775" t="s">
        <v>1692</v>
      </c>
      <c r="C775" t="s">
        <v>3171</v>
      </c>
      <c r="D775" t="s">
        <v>253</v>
      </c>
      <c r="E775">
        <v>5191.0441573050002</v>
      </c>
      <c r="F775">
        <v>1129.6500000000001</v>
      </c>
      <c r="G775">
        <v>191.27742043851299</v>
      </c>
      <c r="H775">
        <v>25.291719350593599</v>
      </c>
      <c r="I775">
        <v>78.907344752293596</v>
      </c>
      <c r="J775">
        <v>14.2835436435413</v>
      </c>
      <c r="K775">
        <v>980.60366103897297</v>
      </c>
      <c r="L775">
        <v>778.90227819833297</v>
      </c>
      <c r="M775">
        <v>71.081659366058602</v>
      </c>
      <c r="N775">
        <v>0.980572591273698</v>
      </c>
      <c r="O775">
        <v>5.1608905413180901</v>
      </c>
      <c r="P775">
        <v>264.756215692605</v>
      </c>
      <c r="Q775">
        <v>0.112573473214456</v>
      </c>
    </row>
    <row r="776" spans="1:17" x14ac:dyDescent="0.3">
      <c r="A776" t="s">
        <v>1693</v>
      </c>
      <c r="B776" t="s">
        <v>1694</v>
      </c>
      <c r="C776" t="s">
        <v>3164</v>
      </c>
      <c r="D776" t="s">
        <v>75</v>
      </c>
      <c r="E776">
        <v>5187.8540645879903</v>
      </c>
      <c r="F776">
        <v>228.93</v>
      </c>
      <c r="G776">
        <v>-2.06820765391029</v>
      </c>
      <c r="H776">
        <v>3.4275476425255702</v>
      </c>
      <c r="I776">
        <v>8.43594639016057</v>
      </c>
      <c r="J776">
        <v>-0.24118119722189299</v>
      </c>
      <c r="K776">
        <v>226.60156210814901</v>
      </c>
      <c r="L776">
        <v>217.668495297937</v>
      </c>
      <c r="M776">
        <v>50.820120249800297</v>
      </c>
      <c r="N776">
        <v>0.47748720644431603</v>
      </c>
      <c r="O776">
        <v>12.6982046913903</v>
      </c>
      <c r="P776">
        <v>23.0475678581026</v>
      </c>
      <c r="Q776">
        <v>-5.5178249205038998E-2</v>
      </c>
    </row>
    <row r="777" spans="1:17" hidden="1" x14ac:dyDescent="0.3">
      <c r="A777" t="s">
        <v>1695</v>
      </c>
      <c r="B777" t="s">
        <v>1696</v>
      </c>
      <c r="C777" t="s">
        <v>3171</v>
      </c>
      <c r="D777" t="s">
        <v>231</v>
      </c>
      <c r="E777">
        <v>5180.7010134000002</v>
      </c>
      <c r="F777">
        <v>978</v>
      </c>
      <c r="G777">
        <v>56.063108609728097</v>
      </c>
      <c r="H777">
        <v>27.6220270553451</v>
      </c>
      <c r="I777">
        <v>50.426071718553601</v>
      </c>
      <c r="J777">
        <v>2.8076655828636299</v>
      </c>
      <c r="K777">
        <v>876.13946855447398</v>
      </c>
      <c r="L777">
        <v>749.13395114200102</v>
      </c>
      <c r="M777">
        <v>71.682550751738901</v>
      </c>
      <c r="N777">
        <v>1.44921597741723</v>
      </c>
      <c r="O777">
        <v>2.1012269938650299</v>
      </c>
      <c r="P777">
        <v>83.317713214620397</v>
      </c>
      <c r="Q777">
        <v>-3.7167968280424998E-2</v>
      </c>
    </row>
    <row r="778" spans="1:17" x14ac:dyDescent="0.3">
      <c r="A778" t="s">
        <v>1697</v>
      </c>
      <c r="B778" t="s">
        <v>1698</v>
      </c>
      <c r="C778" t="s">
        <v>3167</v>
      </c>
      <c r="D778" t="s">
        <v>284</v>
      </c>
      <c r="E778">
        <v>5176.2567097399997</v>
      </c>
      <c r="F778">
        <v>242.6</v>
      </c>
      <c r="G778">
        <v>-12.4510359812923</v>
      </c>
      <c r="H778">
        <v>8.4037922149629107</v>
      </c>
      <c r="I778">
        <v>-2.6827179306593898</v>
      </c>
      <c r="J778">
        <v>-2.3316774884087601</v>
      </c>
      <c r="K778">
        <v>243.26005134724801</v>
      </c>
      <c r="L778">
        <v>241.77296173680099</v>
      </c>
      <c r="M778">
        <v>54.973262866325101</v>
      </c>
      <c r="N778">
        <v>2.2499782573005298</v>
      </c>
      <c r="O778">
        <v>22.464962901896101</v>
      </c>
      <c r="P778">
        <v>28.3597883597883</v>
      </c>
      <c r="Q778">
        <v>-9.976661441654E-2</v>
      </c>
    </row>
    <row r="779" spans="1:17" hidden="1" x14ac:dyDescent="0.3">
      <c r="A779" t="s">
        <v>1699</v>
      </c>
      <c r="B779" t="s">
        <v>1700</v>
      </c>
      <c r="C779" t="s">
        <v>3171</v>
      </c>
      <c r="D779" t="s">
        <v>1701</v>
      </c>
      <c r="E779">
        <v>5168.879891351</v>
      </c>
      <c r="F779">
        <v>65</v>
      </c>
      <c r="G779">
        <v>2.2623686969298098</v>
      </c>
      <c r="H779">
        <v>5.5007215167738099</v>
      </c>
      <c r="I779">
        <v>-0.83773731033007004</v>
      </c>
      <c r="J779">
        <v>-1.8500149113187501</v>
      </c>
      <c r="K779">
        <v>63.902976851329598</v>
      </c>
      <c r="L779">
        <v>59.976842044169203</v>
      </c>
      <c r="M779">
        <v>56.425916595309197</v>
      </c>
      <c r="N779">
        <v>1.34016333437325</v>
      </c>
      <c r="O779">
        <v>3.96923076923076</v>
      </c>
      <c r="P779">
        <v>28.154574132492101</v>
      </c>
      <c r="Q779">
        <v>-3.0196124243903E-2</v>
      </c>
    </row>
    <row r="780" spans="1:17" hidden="1" x14ac:dyDescent="0.3">
      <c r="A780" t="s">
        <v>1702</v>
      </c>
      <c r="B780" t="s">
        <v>1703</v>
      </c>
      <c r="C780" t="s">
        <v>3171</v>
      </c>
      <c r="D780" t="s">
        <v>582</v>
      </c>
      <c r="E780">
        <v>5149.7830529000003</v>
      </c>
      <c r="F780">
        <v>60.67</v>
      </c>
      <c r="G780">
        <v>132.661819139573</v>
      </c>
      <c r="H780">
        <v>-60.6756892153862</v>
      </c>
      <c r="I780">
        <v>148.58284057225899</v>
      </c>
      <c r="J780">
        <v>-17.882656381571799</v>
      </c>
      <c r="K780">
        <v>108.472706252563</v>
      </c>
      <c r="M780">
        <v>4.8825694985074204</v>
      </c>
      <c r="N780">
        <v>0.76266375459989699</v>
      </c>
      <c r="O780">
        <v>340.90984011867403</v>
      </c>
      <c r="P780">
        <v>169.64444444444399</v>
      </c>
    </row>
    <row r="781" spans="1:17" x14ac:dyDescent="0.3">
      <c r="A781" t="s">
        <v>1704</v>
      </c>
      <c r="B781" t="s">
        <v>1705</v>
      </c>
      <c r="C781" t="s">
        <v>3165</v>
      </c>
      <c r="D781" t="s">
        <v>468</v>
      </c>
      <c r="E781">
        <v>5136.114924945</v>
      </c>
      <c r="F781">
        <v>464.55</v>
      </c>
      <c r="G781">
        <v>-59.729664530892599</v>
      </c>
      <c r="H781">
        <v>-9.3416529328263103</v>
      </c>
      <c r="I781">
        <v>-34.084266176554998</v>
      </c>
      <c r="J781">
        <v>-0.69292614553433995</v>
      </c>
      <c r="K781">
        <v>535.89837291399499</v>
      </c>
      <c r="L781">
        <v>599.86038756774099</v>
      </c>
      <c r="M781">
        <v>23.497988368157799</v>
      </c>
      <c r="N781">
        <v>1.6334643080185101</v>
      </c>
      <c r="O781">
        <v>67.043375309439199</v>
      </c>
      <c r="P781">
        <v>0.87947882736156802</v>
      </c>
      <c r="Q781">
        <v>-0.136757260134199</v>
      </c>
    </row>
    <row r="782" spans="1:17" hidden="1" x14ac:dyDescent="0.3">
      <c r="A782" t="s">
        <v>1706</v>
      </c>
      <c r="B782" t="s">
        <v>1707</v>
      </c>
      <c r="C782" t="s">
        <v>3171</v>
      </c>
      <c r="D782" t="s">
        <v>512</v>
      </c>
      <c r="E782">
        <v>5121.8218167499999</v>
      </c>
      <c r="F782">
        <v>4919.5</v>
      </c>
      <c r="G782">
        <v>31.3261129425245</v>
      </c>
      <c r="H782">
        <v>0.662835470872424</v>
      </c>
      <c r="I782">
        <v>-13.6963577093303</v>
      </c>
      <c r="J782">
        <v>4.93518591450706</v>
      </c>
      <c r="K782">
        <v>5169.6261647702904</v>
      </c>
      <c r="L782">
        <v>5029.3443418188899</v>
      </c>
      <c r="M782">
        <v>52.147375903951797</v>
      </c>
      <c r="N782">
        <v>0.64824402117219704</v>
      </c>
      <c r="O782">
        <v>36.170342514483103</v>
      </c>
      <c r="P782">
        <v>58.642373427926401</v>
      </c>
      <c r="Q782">
        <v>0.13661170200966499</v>
      </c>
    </row>
    <row r="783" spans="1:17" hidden="1" x14ac:dyDescent="0.3">
      <c r="A783" t="s">
        <v>1708</v>
      </c>
      <c r="B783" t="s">
        <v>1709</v>
      </c>
      <c r="C783" t="s">
        <v>3171</v>
      </c>
      <c r="D783" t="s">
        <v>91</v>
      </c>
      <c r="E783">
        <v>5108.8261117800002</v>
      </c>
      <c r="F783">
        <v>3347.05</v>
      </c>
      <c r="G783">
        <v>319.59134459016298</v>
      </c>
      <c r="H783">
        <v>23.6593353428527</v>
      </c>
      <c r="I783">
        <v>143.87506731488</v>
      </c>
      <c r="J783">
        <v>-0.73617738958650503</v>
      </c>
      <c r="K783">
        <v>2996.7316859023199</v>
      </c>
      <c r="L783">
        <v>2043.3465251221401</v>
      </c>
      <c r="M783">
        <v>68.690815970044497</v>
      </c>
      <c r="N783">
        <v>0.80961932508991097</v>
      </c>
      <c r="O783">
        <v>10.096951046443801</v>
      </c>
      <c r="P783">
        <v>367.13886950453502</v>
      </c>
    </row>
    <row r="784" spans="1:17" x14ac:dyDescent="0.3">
      <c r="A784" t="s">
        <v>1710</v>
      </c>
      <c r="B784" t="s">
        <v>1711</v>
      </c>
      <c r="C784" t="s">
        <v>3166</v>
      </c>
      <c r="D784" t="s">
        <v>138</v>
      </c>
      <c r="E784">
        <v>5097.51</v>
      </c>
      <c r="F784">
        <v>178.86</v>
      </c>
      <c r="G784">
        <v>2.9699506434510399</v>
      </c>
      <c r="H784">
        <v>4.7819294847122897</v>
      </c>
      <c r="I784">
        <v>-17.988020371310199</v>
      </c>
      <c r="J784">
        <v>0.46636310676536902</v>
      </c>
      <c r="K784">
        <v>188.377408459706</v>
      </c>
      <c r="L784">
        <v>187.84307959909501</v>
      </c>
      <c r="M784">
        <v>43.2384650540303</v>
      </c>
      <c r="N784">
        <v>0.58874933250727002</v>
      </c>
      <c r="O784">
        <v>48.132617689813202</v>
      </c>
      <c r="P784">
        <v>32.390821613619501</v>
      </c>
      <c r="Q784">
        <v>1.6665078456035001E-2</v>
      </c>
    </row>
    <row r="785" spans="1:17" hidden="1" x14ac:dyDescent="0.3">
      <c r="A785" t="s">
        <v>1712</v>
      </c>
      <c r="B785" t="s">
        <v>1713</v>
      </c>
      <c r="C785" t="s">
        <v>3171</v>
      </c>
      <c r="D785" t="s">
        <v>260</v>
      </c>
      <c r="E785">
        <v>5084.17926687</v>
      </c>
      <c r="F785">
        <v>413.9</v>
      </c>
      <c r="G785">
        <v>53.366502291335699</v>
      </c>
      <c r="H785">
        <v>2.49139398976854</v>
      </c>
      <c r="I785">
        <v>33.276913739403597</v>
      </c>
      <c r="J785">
        <v>-3.9228398061307801</v>
      </c>
      <c r="K785">
        <v>411.61835305300099</v>
      </c>
      <c r="L785">
        <v>337.34606302602799</v>
      </c>
      <c r="M785">
        <v>40.177519279721601</v>
      </c>
      <c r="N785">
        <v>0.13573630679898799</v>
      </c>
      <c r="O785">
        <v>19.171297414834498</v>
      </c>
      <c r="P785">
        <v>99.614178924523699</v>
      </c>
    </row>
    <row r="786" spans="1:17" hidden="1" x14ac:dyDescent="0.3">
      <c r="A786" t="s">
        <v>1714</v>
      </c>
      <c r="B786" t="s">
        <v>1715</v>
      </c>
      <c r="C786" t="s">
        <v>3171</v>
      </c>
      <c r="D786" t="s">
        <v>253</v>
      </c>
      <c r="E786">
        <v>5059.3662572399999</v>
      </c>
      <c r="F786">
        <v>411.3</v>
      </c>
      <c r="G786">
        <v>523.774867106947</v>
      </c>
      <c r="H786">
        <v>7.1043225653550097</v>
      </c>
      <c r="I786">
        <v>222.08569194387599</v>
      </c>
      <c r="J786">
        <v>17.6441295635525</v>
      </c>
      <c r="K786">
        <v>352.97175426960001</v>
      </c>
      <c r="L786">
        <v>231.64244429649099</v>
      </c>
      <c r="M786">
        <v>67.681907579245205</v>
      </c>
      <c r="N786">
        <v>0.76903929319234599</v>
      </c>
      <c r="O786">
        <v>7.9260880136153604</v>
      </c>
      <c r="P786">
        <v>570.962479608482</v>
      </c>
      <c r="Q786">
        <v>0.31158987426119999</v>
      </c>
    </row>
    <row r="787" spans="1:17" hidden="1" x14ac:dyDescent="0.3">
      <c r="A787" t="s">
        <v>1716</v>
      </c>
      <c r="B787" t="s">
        <v>1717</v>
      </c>
      <c r="C787" t="s">
        <v>3171</v>
      </c>
      <c r="D787" t="s">
        <v>21</v>
      </c>
      <c r="E787">
        <v>5015.2789198399996</v>
      </c>
      <c r="F787">
        <v>85.82</v>
      </c>
      <c r="G787">
        <v>-31.378259156864999</v>
      </c>
      <c r="H787">
        <v>-7.9168952580991796</v>
      </c>
      <c r="I787">
        <v>-41.234116467175298</v>
      </c>
      <c r="J787">
        <v>1.8854154342810601</v>
      </c>
      <c r="K787">
        <v>99.674195393829294</v>
      </c>
      <c r="L787">
        <v>106.49911977608301</v>
      </c>
      <c r="M787">
        <v>48.0096753289004</v>
      </c>
      <c r="N787">
        <v>0.30404568744829702</v>
      </c>
      <c r="O787">
        <v>66.8608715917035</v>
      </c>
      <c r="P787">
        <v>27.1407407407407</v>
      </c>
      <c r="Q787">
        <v>0.28951523733769802</v>
      </c>
    </row>
    <row r="788" spans="1:17" hidden="1" x14ac:dyDescent="0.3">
      <c r="A788" t="s">
        <v>1718</v>
      </c>
      <c r="B788" t="s">
        <v>1719</v>
      </c>
      <c r="C788" t="s">
        <v>3171</v>
      </c>
      <c r="D788" t="s">
        <v>403</v>
      </c>
      <c r="E788">
        <v>5011.7924603000001</v>
      </c>
      <c r="F788">
        <v>11795.95</v>
      </c>
      <c r="G788">
        <v>0.88155807022779997</v>
      </c>
      <c r="H788">
        <v>13.3746093838381</v>
      </c>
      <c r="I788">
        <v>17.09370821549</v>
      </c>
      <c r="J788">
        <v>3.7023711651145801</v>
      </c>
      <c r="K788">
        <v>11554.4716762239</v>
      </c>
      <c r="L788">
        <v>10887.974570254501</v>
      </c>
      <c r="M788">
        <v>62.527840149244902</v>
      </c>
      <c r="N788">
        <v>0.34399318320754402</v>
      </c>
      <c r="O788">
        <v>21.096647578194201</v>
      </c>
      <c r="P788">
        <v>41.561309291650403</v>
      </c>
      <c r="Q788">
        <v>-8.1499488680999998E-4</v>
      </c>
    </row>
    <row r="789" spans="1:17" hidden="1" x14ac:dyDescent="0.3">
      <c r="A789" t="s">
        <v>1720</v>
      </c>
      <c r="B789" t="s">
        <v>1721</v>
      </c>
      <c r="C789" t="s">
        <v>3171</v>
      </c>
      <c r="D789" t="s">
        <v>454</v>
      </c>
      <c r="E789">
        <v>4983.5175026249999</v>
      </c>
      <c r="F789">
        <v>569.75</v>
      </c>
      <c r="G789">
        <v>-38.209754444896802</v>
      </c>
      <c r="H789">
        <v>11.468170742472401</v>
      </c>
      <c r="I789">
        <v>-5.81194662767399</v>
      </c>
      <c r="J789">
        <v>2.26697824695268</v>
      </c>
      <c r="K789">
        <v>562.167129530539</v>
      </c>
      <c r="L789">
        <v>583.79099810453499</v>
      </c>
      <c r="M789">
        <v>60.014135068635497</v>
      </c>
      <c r="N789">
        <v>0.241475229189967</v>
      </c>
      <c r="O789">
        <v>40.236946028959999</v>
      </c>
      <c r="P789">
        <v>11.442542787285999</v>
      </c>
      <c r="Q789">
        <v>8.2228264628170008E-3</v>
      </c>
    </row>
    <row r="790" spans="1:17" x14ac:dyDescent="0.3">
      <c r="A790" t="s">
        <v>1722</v>
      </c>
      <c r="B790" t="s">
        <v>1723</v>
      </c>
      <c r="C790" t="s">
        <v>3165</v>
      </c>
      <c r="D790" t="s">
        <v>253</v>
      </c>
      <c r="E790">
        <v>4977.9784094850002</v>
      </c>
      <c r="F790">
        <v>1618.35</v>
      </c>
      <c r="G790">
        <v>-60.825262790297103</v>
      </c>
      <c r="H790">
        <v>4.7290125576828697</v>
      </c>
      <c r="I790">
        <v>-19.264946150121101</v>
      </c>
      <c r="J790">
        <v>-0.64692495603771505</v>
      </c>
      <c r="K790">
        <v>1701.1671189897099</v>
      </c>
      <c r="L790">
        <v>1843.1101685020001</v>
      </c>
      <c r="M790">
        <v>45.064666371412599</v>
      </c>
      <c r="N790">
        <v>0.87796394019823998</v>
      </c>
      <c r="O790">
        <v>59.607007136898702</v>
      </c>
      <c r="P790">
        <v>8.2218804333288507</v>
      </c>
      <c r="Q790">
        <v>-2.8532799132238999E-2</v>
      </c>
    </row>
    <row r="791" spans="1:17" hidden="1" x14ac:dyDescent="0.3">
      <c r="A791" t="s">
        <v>1724</v>
      </c>
      <c r="B791" t="s">
        <v>1725</v>
      </c>
      <c r="C791" t="s">
        <v>3171</v>
      </c>
      <c r="D791" t="s">
        <v>477</v>
      </c>
      <c r="E791">
        <v>4962.5888674999997</v>
      </c>
      <c r="F791">
        <v>109.45</v>
      </c>
      <c r="G791">
        <v>67.820768587707306</v>
      </c>
      <c r="H791">
        <v>10.492666006679</v>
      </c>
      <c r="I791">
        <v>11.6168959580934</v>
      </c>
      <c r="J791">
        <v>6.5902532098004096</v>
      </c>
      <c r="K791">
        <v>105.018987772318</v>
      </c>
      <c r="L791">
        <v>92.667127286649901</v>
      </c>
      <c r="M791">
        <v>57.804478188558697</v>
      </c>
      <c r="N791">
        <v>0.80617366729754902</v>
      </c>
      <c r="O791">
        <v>9.6391046139789793</v>
      </c>
      <c r="P791">
        <v>95.0980392156862</v>
      </c>
      <c r="Q791">
        <v>0.136154810720889</v>
      </c>
    </row>
    <row r="792" spans="1:17" x14ac:dyDescent="0.3">
      <c r="A792" t="s">
        <v>1726</v>
      </c>
      <c r="B792" t="s">
        <v>1727</v>
      </c>
      <c r="C792" t="s">
        <v>3165</v>
      </c>
      <c r="D792" t="s">
        <v>206</v>
      </c>
      <c r="E792">
        <v>4919.6873519849996</v>
      </c>
      <c r="F792">
        <v>7243.95</v>
      </c>
      <c r="G792">
        <v>45.691473886702198</v>
      </c>
      <c r="H792">
        <v>1.01095390396442</v>
      </c>
      <c r="I792">
        <v>-14.484119271801999</v>
      </c>
      <c r="J792">
        <v>-2.2536779297852099</v>
      </c>
      <c r="K792">
        <v>7509.4028386005702</v>
      </c>
      <c r="L792">
        <v>7030.0172865929098</v>
      </c>
      <c r="M792">
        <v>41.407554064474198</v>
      </c>
      <c r="N792">
        <v>0.47376693978324502</v>
      </c>
      <c r="O792">
        <v>25.386011775343501</v>
      </c>
      <c r="P792">
        <v>84.324427480916</v>
      </c>
      <c r="Q792">
        <v>0.123579265279883</v>
      </c>
    </row>
    <row r="793" spans="1:17" hidden="1" x14ac:dyDescent="0.3">
      <c r="A793" t="s">
        <v>1728</v>
      </c>
      <c r="B793" t="s">
        <v>1729</v>
      </c>
      <c r="C793" t="s">
        <v>3171</v>
      </c>
      <c r="D793" t="s">
        <v>51</v>
      </c>
      <c r="E793">
        <v>4867.9715287700001</v>
      </c>
      <c r="F793">
        <v>485.45</v>
      </c>
      <c r="G793">
        <v>61.054131043646798</v>
      </c>
      <c r="H793">
        <v>30.756368198714501</v>
      </c>
      <c r="I793">
        <v>45.396294277236798</v>
      </c>
      <c r="J793">
        <v>8.8083067269023694</v>
      </c>
      <c r="K793">
        <v>417.29402272536697</v>
      </c>
      <c r="L793">
        <v>362.071821141079</v>
      </c>
      <c r="M793">
        <v>82.040605327575506</v>
      </c>
      <c r="N793">
        <v>0.97700351650086503</v>
      </c>
      <c r="O793">
        <v>3.8726954372231899</v>
      </c>
      <c r="P793">
        <v>86.891241578440798</v>
      </c>
      <c r="Q793">
        <v>0.10574421229476599</v>
      </c>
    </row>
    <row r="794" spans="1:17" x14ac:dyDescent="0.3">
      <c r="A794" t="s">
        <v>1730</v>
      </c>
      <c r="B794" t="s">
        <v>1731</v>
      </c>
      <c r="C794" t="s">
        <v>3163</v>
      </c>
      <c r="D794" t="s">
        <v>131</v>
      </c>
      <c r="E794">
        <v>4820.6400000000003</v>
      </c>
      <c r="F794">
        <v>8034.4</v>
      </c>
      <c r="G794">
        <v>-3.7364881547334901</v>
      </c>
      <c r="H794">
        <v>-2.49374461758718</v>
      </c>
      <c r="I794">
        <v>15.4188892515708</v>
      </c>
      <c r="J794">
        <v>3.16621180783482</v>
      </c>
      <c r="K794">
        <v>8275.0925331966901</v>
      </c>
      <c r="L794">
        <v>7335.7789971797301</v>
      </c>
      <c r="M794">
        <v>43.533221297220599</v>
      </c>
      <c r="N794">
        <v>0.27400041895597699</v>
      </c>
      <c r="O794">
        <v>20.992855720402201</v>
      </c>
      <c r="P794">
        <v>69.715148762687306</v>
      </c>
      <c r="Q794">
        <v>0.118516117048012</v>
      </c>
    </row>
    <row r="795" spans="1:17" x14ac:dyDescent="0.3">
      <c r="A795" t="s">
        <v>1732</v>
      </c>
      <c r="B795" t="s">
        <v>1733</v>
      </c>
      <c r="C795" t="s">
        <v>3167</v>
      </c>
      <c r="D795" t="s">
        <v>426</v>
      </c>
      <c r="E795">
        <v>4817.7427422849996</v>
      </c>
      <c r="F795">
        <v>290.45</v>
      </c>
      <c r="G795">
        <v>-56.3663222126237</v>
      </c>
      <c r="H795">
        <v>1.9871413550616299</v>
      </c>
      <c r="I795">
        <v>-34.105682337723501</v>
      </c>
      <c r="J795">
        <v>-2.64776918733391</v>
      </c>
      <c r="K795">
        <v>299.04390503718099</v>
      </c>
      <c r="L795">
        <v>337.577355553399</v>
      </c>
      <c r="M795">
        <v>52.094735833804201</v>
      </c>
      <c r="N795">
        <v>0.34806970937159099</v>
      </c>
      <c r="O795">
        <v>86.744706489929399</v>
      </c>
      <c r="P795">
        <v>10.5844279459356</v>
      </c>
      <c r="Q795">
        <v>-8.0848398224033002E-2</v>
      </c>
    </row>
    <row r="796" spans="1:17" x14ac:dyDescent="0.3">
      <c r="A796" t="s">
        <v>1734</v>
      </c>
      <c r="B796" t="s">
        <v>1735</v>
      </c>
      <c r="C796" t="s">
        <v>3168</v>
      </c>
      <c r="D796" t="s">
        <v>1469</v>
      </c>
      <c r="E796">
        <v>4794.3059186549999</v>
      </c>
      <c r="F796">
        <v>847.45</v>
      </c>
      <c r="G796">
        <v>-28.6233005905388</v>
      </c>
      <c r="H796">
        <v>5.1588070425950097</v>
      </c>
      <c r="I796">
        <v>-22.109002441187499</v>
      </c>
      <c r="J796">
        <v>-4.0257566334273998</v>
      </c>
      <c r="K796">
        <v>866.52872514163801</v>
      </c>
      <c r="L796">
        <v>857.65689503015403</v>
      </c>
      <c r="M796">
        <v>42.341080513173097</v>
      </c>
      <c r="N796">
        <v>0.95177702308164802</v>
      </c>
      <c r="O796">
        <v>30.497374476370201</v>
      </c>
      <c r="P796">
        <v>10.0512953704305</v>
      </c>
      <c r="Q796">
        <v>0.14993763501543</v>
      </c>
    </row>
    <row r="797" spans="1:17" hidden="1" x14ac:dyDescent="0.3">
      <c r="A797" t="s">
        <v>1736</v>
      </c>
      <c r="B797" t="s">
        <v>1737</v>
      </c>
      <c r="C797" t="s">
        <v>3171</v>
      </c>
      <c r="D797" t="s">
        <v>284</v>
      </c>
      <c r="E797">
        <v>4774.8743563949902</v>
      </c>
      <c r="F797">
        <v>497.55</v>
      </c>
      <c r="G797">
        <v>115.47085478586099</v>
      </c>
      <c r="H797">
        <v>45.174293158677898</v>
      </c>
      <c r="I797">
        <v>159.29617409836101</v>
      </c>
      <c r="J797">
        <v>17.237179413359499</v>
      </c>
      <c r="K797">
        <v>387.07799580690897</v>
      </c>
      <c r="M797">
        <v>78.794775154493493</v>
      </c>
      <c r="N797">
        <v>0.28663884726252697</v>
      </c>
      <c r="O797">
        <v>3.5071852075168199</v>
      </c>
      <c r="P797">
        <v>230.37848605577599</v>
      </c>
    </row>
    <row r="798" spans="1:17" x14ac:dyDescent="0.3">
      <c r="A798" t="s">
        <v>1738</v>
      </c>
      <c r="B798" t="s">
        <v>1739</v>
      </c>
      <c r="C798" t="s">
        <v>3160</v>
      </c>
      <c r="D798" t="s">
        <v>51</v>
      </c>
      <c r="E798">
        <v>4771.1225212500003</v>
      </c>
      <c r="F798">
        <v>386.95</v>
      </c>
      <c r="G798">
        <v>16.053315340598999</v>
      </c>
      <c r="H798">
        <v>14.285267023565901</v>
      </c>
      <c r="I798">
        <v>23.744034628843899</v>
      </c>
      <c r="J798">
        <v>-0.31731489612847003</v>
      </c>
      <c r="K798">
        <v>362.05521302768301</v>
      </c>
      <c r="L798">
        <v>332.41600018210102</v>
      </c>
      <c r="M798">
        <v>65.126465628147301</v>
      </c>
      <c r="N798">
        <v>0.59595276500448602</v>
      </c>
      <c r="O798">
        <v>6.1894301589352496</v>
      </c>
      <c r="P798">
        <v>48.655397618132902</v>
      </c>
      <c r="Q798">
        <v>-3.1550528198043E-2</v>
      </c>
    </row>
    <row r="799" spans="1:17" hidden="1" x14ac:dyDescent="0.3">
      <c r="A799" t="s">
        <v>1740</v>
      </c>
      <c r="B799" t="s">
        <v>1741</v>
      </c>
      <c r="C799" t="s">
        <v>3171</v>
      </c>
      <c r="D799" t="s">
        <v>46</v>
      </c>
      <c r="E799">
        <v>4764.094623</v>
      </c>
      <c r="F799">
        <v>2483.5500000000002</v>
      </c>
      <c r="G799">
        <v>652.39797144475597</v>
      </c>
      <c r="H799">
        <v>30.177180601627601</v>
      </c>
      <c r="I799">
        <v>7.8512421628951996</v>
      </c>
      <c r="J799">
        <v>10.1216217350531</v>
      </c>
      <c r="K799">
        <v>2162.7780268271899</v>
      </c>
      <c r="L799">
        <v>1719.0669365288099</v>
      </c>
      <c r="M799">
        <v>70.364735848304804</v>
      </c>
      <c r="N799">
        <v>1.3503584452391999</v>
      </c>
      <c r="O799">
        <v>20.1505908880433</v>
      </c>
      <c r="P799">
        <v>714.27868852459005</v>
      </c>
    </row>
    <row r="800" spans="1:17" hidden="1" x14ac:dyDescent="0.3">
      <c r="A800" t="s">
        <v>1742</v>
      </c>
      <c r="B800" t="s">
        <v>1743</v>
      </c>
      <c r="C800" t="s">
        <v>3171</v>
      </c>
      <c r="D800" t="s">
        <v>426</v>
      </c>
      <c r="E800">
        <v>4752.4113837099903</v>
      </c>
      <c r="F800">
        <v>1036.3</v>
      </c>
      <c r="G800">
        <v>28.166673967196601</v>
      </c>
      <c r="H800">
        <v>26.5405602874607</v>
      </c>
      <c r="I800">
        <v>60.612772888254</v>
      </c>
      <c r="J800">
        <v>11.441866583210301</v>
      </c>
      <c r="K800">
        <v>950.60241681539105</v>
      </c>
      <c r="L800">
        <v>792.34512798538401</v>
      </c>
      <c r="M800">
        <v>62.514744721651397</v>
      </c>
      <c r="N800">
        <v>0.56979937431918504</v>
      </c>
      <c r="O800">
        <v>7.2035124963813502</v>
      </c>
      <c r="P800">
        <v>98.524904214559299</v>
      </c>
      <c r="Q800">
        <v>0.18105630736644299</v>
      </c>
    </row>
    <row r="801" spans="1:17" x14ac:dyDescent="0.3">
      <c r="A801" t="s">
        <v>1744</v>
      </c>
      <c r="B801" t="s">
        <v>1745</v>
      </c>
      <c r="C801" t="s">
        <v>3158</v>
      </c>
      <c r="D801" t="s">
        <v>1746</v>
      </c>
      <c r="E801">
        <v>4738.0650394000004</v>
      </c>
      <c r="F801">
        <v>926.5</v>
      </c>
      <c r="G801">
        <v>27.402668399824499</v>
      </c>
      <c r="H801">
        <v>12.1238876013702</v>
      </c>
      <c r="I801">
        <v>-4.1804782929380604</v>
      </c>
      <c r="J801">
        <v>3.7642651697686502</v>
      </c>
      <c r="K801">
        <v>953.30489236305004</v>
      </c>
      <c r="L801">
        <v>888.335298026543</v>
      </c>
      <c r="M801">
        <v>55.187432111032102</v>
      </c>
      <c r="N801">
        <v>0.54317241172650998</v>
      </c>
      <c r="O801">
        <v>29.627630868861299</v>
      </c>
      <c r="P801">
        <v>59.411562284927697</v>
      </c>
      <c r="Q801">
        <v>6.4400377510839005E-2</v>
      </c>
    </row>
    <row r="802" spans="1:17" hidden="1" x14ac:dyDescent="0.3">
      <c r="A802" t="s">
        <v>1747</v>
      </c>
      <c r="B802" t="s">
        <v>1748</v>
      </c>
      <c r="C802" t="s">
        <v>3171</v>
      </c>
      <c r="D802" t="s">
        <v>253</v>
      </c>
      <c r="E802">
        <v>4715.2246112800003</v>
      </c>
      <c r="F802">
        <v>1329.55</v>
      </c>
      <c r="G802">
        <v>67.643640282491504</v>
      </c>
      <c r="H802">
        <v>8.4642291494255293</v>
      </c>
      <c r="I802">
        <v>48.965095312184197</v>
      </c>
      <c r="J802">
        <v>2.7228055744923898</v>
      </c>
      <c r="K802">
        <v>1294.4467120173899</v>
      </c>
      <c r="L802">
        <v>1069.3632744378899</v>
      </c>
      <c r="M802">
        <v>57.3827442957964</v>
      </c>
      <c r="N802">
        <v>0.640559409972287</v>
      </c>
      <c r="O802">
        <v>9.6310781843480697</v>
      </c>
      <c r="P802">
        <v>113.410914927768</v>
      </c>
      <c r="Q802">
        <v>0.21103817876167899</v>
      </c>
    </row>
    <row r="803" spans="1:17" x14ac:dyDescent="0.3">
      <c r="A803" t="s">
        <v>1749</v>
      </c>
      <c r="B803" t="s">
        <v>1750</v>
      </c>
      <c r="C803" t="s">
        <v>582</v>
      </c>
      <c r="D803" t="s">
        <v>582</v>
      </c>
      <c r="E803">
        <v>4659.4273439999997</v>
      </c>
      <c r="F803">
        <v>225.6</v>
      </c>
      <c r="G803">
        <v>18.950432849885601</v>
      </c>
      <c r="H803">
        <v>12.5900138980953</v>
      </c>
      <c r="I803">
        <v>24.0797756415304</v>
      </c>
      <c r="J803">
        <v>-1.3962670258815</v>
      </c>
      <c r="K803">
        <v>223.65368784240101</v>
      </c>
      <c r="L803">
        <v>196.688723438057</v>
      </c>
      <c r="M803">
        <v>44.893094170290901</v>
      </c>
      <c r="N803">
        <v>0.66982471121741105</v>
      </c>
      <c r="O803">
        <v>13.6524822695035</v>
      </c>
      <c r="P803">
        <v>68.232662192393704</v>
      </c>
      <c r="Q803">
        <v>9.4245627366895998E-2</v>
      </c>
    </row>
    <row r="804" spans="1:17" hidden="1" x14ac:dyDescent="0.3">
      <c r="A804" t="s">
        <v>1751</v>
      </c>
      <c r="B804" t="s">
        <v>1752</v>
      </c>
      <c r="C804" t="s">
        <v>3171</v>
      </c>
      <c r="D804" t="s">
        <v>1753</v>
      </c>
      <c r="E804">
        <v>4649.040825</v>
      </c>
      <c r="F804">
        <v>414.15</v>
      </c>
      <c r="G804">
        <v>-19.159653339460199</v>
      </c>
      <c r="H804">
        <v>4.5784630296512203</v>
      </c>
      <c r="I804">
        <v>-14.0222263017044</v>
      </c>
      <c r="J804">
        <v>-2.2163187151225698</v>
      </c>
      <c r="K804">
        <v>417.53576115388302</v>
      </c>
      <c r="L804">
        <v>412.14803124801</v>
      </c>
      <c r="M804">
        <v>48.425486859176601</v>
      </c>
      <c r="N804">
        <v>0.74037314764194995</v>
      </c>
      <c r="O804">
        <v>54.171194011831403</v>
      </c>
      <c r="P804">
        <v>16.4487557992408</v>
      </c>
      <c r="Q804">
        <v>0.31899671132930402</v>
      </c>
    </row>
    <row r="805" spans="1:17" x14ac:dyDescent="0.3">
      <c r="A805" t="s">
        <v>1754</v>
      </c>
      <c r="B805" t="s">
        <v>1755</v>
      </c>
      <c r="C805" t="s">
        <v>3158</v>
      </c>
      <c r="D805" t="s">
        <v>122</v>
      </c>
      <c r="E805">
        <v>4646.2957200000001</v>
      </c>
      <c r="F805">
        <v>500.7</v>
      </c>
      <c r="G805">
        <v>97.646379358098102</v>
      </c>
      <c r="H805">
        <v>-7.0592304531538996</v>
      </c>
      <c r="I805">
        <v>31.039772037205001</v>
      </c>
      <c r="J805">
        <v>-1.8916722068620699</v>
      </c>
      <c r="K805">
        <v>565.24513750614904</v>
      </c>
      <c r="L805">
        <v>479.80381026687098</v>
      </c>
      <c r="M805">
        <v>22.766062536702101</v>
      </c>
      <c r="N805">
        <v>1.0051905620712001</v>
      </c>
      <c r="O805">
        <v>45.266626722588299</v>
      </c>
      <c r="P805">
        <v>124.177300201477</v>
      </c>
      <c r="Q805">
        <v>6.8068352452792996E-2</v>
      </c>
    </row>
    <row r="806" spans="1:17" hidden="1" x14ac:dyDescent="0.3">
      <c r="A806" t="s">
        <v>1756</v>
      </c>
      <c r="B806" t="s">
        <v>1757</v>
      </c>
      <c r="C806" t="s">
        <v>3156</v>
      </c>
      <c r="D806" t="s">
        <v>24</v>
      </c>
      <c r="E806">
        <v>4637.0098421250004</v>
      </c>
      <c r="F806">
        <v>427.8</v>
      </c>
      <c r="G806">
        <v>-7.9941404763421398</v>
      </c>
      <c r="H806">
        <v>-18.2347578437147</v>
      </c>
      <c r="I806">
        <v>-43.304989164641</v>
      </c>
      <c r="J806">
        <v>-8.0073114483621293</v>
      </c>
      <c r="K806">
        <v>521.98301286402898</v>
      </c>
      <c r="M806">
        <v>23.476509564129</v>
      </c>
      <c r="N806">
        <v>0.69487850284015196</v>
      </c>
      <c r="O806">
        <v>77.863487611033193</v>
      </c>
      <c r="P806">
        <v>17.2054794520547</v>
      </c>
    </row>
    <row r="807" spans="1:17" x14ac:dyDescent="0.3">
      <c r="A807" t="s">
        <v>1758</v>
      </c>
      <c r="B807" t="s">
        <v>1759</v>
      </c>
      <c r="C807" t="s">
        <v>3170</v>
      </c>
      <c r="D807" t="s">
        <v>289</v>
      </c>
      <c r="E807">
        <v>4634.0751221999999</v>
      </c>
      <c r="F807">
        <v>277.64999999999998</v>
      </c>
      <c r="G807">
        <v>1.35149513276089</v>
      </c>
      <c r="H807">
        <v>7.4469516901756796</v>
      </c>
      <c r="I807">
        <v>-3.8960545911353899</v>
      </c>
      <c r="J807">
        <v>-1.5532347286464501</v>
      </c>
      <c r="K807">
        <v>283.89083594509998</v>
      </c>
      <c r="L807">
        <v>275.36231649054201</v>
      </c>
      <c r="M807">
        <v>45.463979659861003</v>
      </c>
      <c r="N807">
        <v>0.52212713929473997</v>
      </c>
      <c r="O807">
        <v>21.015667206915101</v>
      </c>
      <c r="P807">
        <v>27.3916035788024</v>
      </c>
      <c r="Q807">
        <v>-1.180772919951E-2</v>
      </c>
    </row>
    <row r="808" spans="1:17" x14ac:dyDescent="0.3">
      <c r="A808" t="s">
        <v>1760</v>
      </c>
      <c r="B808" t="s">
        <v>1761</v>
      </c>
      <c r="C808" t="s">
        <v>3165</v>
      </c>
      <c r="D808" t="s">
        <v>1762</v>
      </c>
      <c r="E808">
        <v>4630.6662859759999</v>
      </c>
      <c r="F808">
        <v>68.58</v>
      </c>
      <c r="G808">
        <v>-9.9919459630325296</v>
      </c>
      <c r="H808">
        <v>19.573065086640099</v>
      </c>
      <c r="I808">
        <v>-7.8657977631209803</v>
      </c>
      <c r="J808">
        <v>6.1426286842259898</v>
      </c>
      <c r="K808">
        <v>64.594791882674102</v>
      </c>
      <c r="L808">
        <v>64.345029814710898</v>
      </c>
      <c r="M808">
        <v>67.521992187341596</v>
      </c>
      <c r="N808">
        <v>1.57561044975371</v>
      </c>
      <c r="O808">
        <v>22.761738116068798</v>
      </c>
      <c r="P808">
        <v>57.293577981651303</v>
      </c>
      <c r="Q808">
        <v>4.5450355754649001E-2</v>
      </c>
    </row>
    <row r="809" spans="1:17" hidden="1" x14ac:dyDescent="0.3">
      <c r="A809" t="s">
        <v>1763</v>
      </c>
      <c r="B809" t="s">
        <v>1764</v>
      </c>
      <c r="C809" t="s">
        <v>3171</v>
      </c>
      <c r="D809" t="s">
        <v>1593</v>
      </c>
      <c r="E809">
        <v>4626.3622216499998</v>
      </c>
      <c r="F809">
        <v>8749.1</v>
      </c>
      <c r="G809">
        <v>-4.6659946962057202</v>
      </c>
      <c r="H809">
        <v>7.33686807605564</v>
      </c>
      <c r="I809">
        <v>27.335567383386699</v>
      </c>
      <c r="J809">
        <v>0.123157991222167</v>
      </c>
      <c r="K809">
        <v>8635.95337229295</v>
      </c>
      <c r="L809">
        <v>7932.3175359388097</v>
      </c>
      <c r="M809">
        <v>53.977203925174202</v>
      </c>
      <c r="N809">
        <v>0.67493829849265297</v>
      </c>
      <c r="O809">
        <v>3.9992684961881602</v>
      </c>
      <c r="P809">
        <v>50.585623187407997</v>
      </c>
      <c r="Q809">
        <v>2.5988291670256E-2</v>
      </c>
    </row>
    <row r="810" spans="1:17" x14ac:dyDescent="0.3">
      <c r="A810" t="s">
        <v>1765</v>
      </c>
      <c r="B810" t="s">
        <v>1766</v>
      </c>
      <c r="C810" t="s">
        <v>3165</v>
      </c>
      <c r="D810" t="s">
        <v>253</v>
      </c>
      <c r="E810">
        <v>4612.2943593</v>
      </c>
      <c r="F810">
        <v>506.6</v>
      </c>
      <c r="G810">
        <v>6.0680743037846296</v>
      </c>
      <c r="H810">
        <v>11.988935981268799</v>
      </c>
      <c r="I810">
        <v>11.914044500008799</v>
      </c>
      <c r="J810">
        <v>2.4436586835359302</v>
      </c>
      <c r="K810">
        <v>505.83118358480101</v>
      </c>
      <c r="L810">
        <v>485.55220601348998</v>
      </c>
      <c r="M810">
        <v>53.850994233439998</v>
      </c>
      <c r="N810">
        <v>0.786126504095921</v>
      </c>
      <c r="O810">
        <v>21.1705487564153</v>
      </c>
      <c r="P810">
        <v>40.683143571230197</v>
      </c>
      <c r="Q810">
        <v>-3.1485858358670002E-2</v>
      </c>
    </row>
    <row r="811" spans="1:17" x14ac:dyDescent="0.3">
      <c r="A811" t="s">
        <v>1767</v>
      </c>
      <c r="B811" t="s">
        <v>1768</v>
      </c>
      <c r="C811" t="s">
        <v>3166</v>
      </c>
      <c r="D811" t="s">
        <v>1157</v>
      </c>
      <c r="E811">
        <v>4583.1308184999998</v>
      </c>
      <c r="F811">
        <v>2734.1</v>
      </c>
      <c r="G811">
        <v>-14.9660367729106</v>
      </c>
      <c r="H811">
        <v>-3.0196894641940202</v>
      </c>
      <c r="I811">
        <v>-22.622333623406899</v>
      </c>
      <c r="J811">
        <v>-2.0530216281228002</v>
      </c>
      <c r="K811">
        <v>2950.8757533514499</v>
      </c>
      <c r="L811">
        <v>2979.5766385930101</v>
      </c>
      <c r="M811">
        <v>39.502608803226103</v>
      </c>
      <c r="N811">
        <v>1.5568265595295101</v>
      </c>
      <c r="O811">
        <v>35.327895834095301</v>
      </c>
      <c r="P811">
        <v>12.8464411746496</v>
      </c>
      <c r="Q811">
        <v>-8.2661007173112006E-2</v>
      </c>
    </row>
    <row r="812" spans="1:17" hidden="1" x14ac:dyDescent="0.3">
      <c r="A812" t="s">
        <v>1769</v>
      </c>
      <c r="B812" t="s">
        <v>1770</v>
      </c>
      <c r="C812" t="s">
        <v>3171</v>
      </c>
      <c r="D812" t="s">
        <v>51</v>
      </c>
      <c r="E812">
        <v>4566.6461274659996</v>
      </c>
      <c r="F812">
        <v>83.34</v>
      </c>
      <c r="G812">
        <v>106.982142897267</v>
      </c>
      <c r="H812">
        <v>11.752911977516399</v>
      </c>
      <c r="I812">
        <v>69.421474305733597</v>
      </c>
      <c r="J812">
        <v>5.0353699799891096</v>
      </c>
      <c r="K812">
        <v>80.9209244505127</v>
      </c>
      <c r="L812">
        <v>64.545960168957293</v>
      </c>
      <c r="M812">
        <v>55.028396654801199</v>
      </c>
      <c r="N812">
        <v>0.32889003457041399</v>
      </c>
      <c r="O812">
        <v>21.07031437485</v>
      </c>
      <c r="P812">
        <v>134.430379746835</v>
      </c>
      <c r="Q812">
        <v>5.2746788320453999E-2</v>
      </c>
    </row>
    <row r="813" spans="1:17" x14ac:dyDescent="0.3">
      <c r="A813" t="s">
        <v>1771</v>
      </c>
      <c r="B813" t="s">
        <v>1772</v>
      </c>
      <c r="C813" t="s">
        <v>3167</v>
      </c>
      <c r="D813" t="s">
        <v>840</v>
      </c>
      <c r="E813">
        <v>4564.1916418999999</v>
      </c>
      <c r="F813">
        <v>372.2</v>
      </c>
      <c r="G813">
        <v>-11.0832666866204</v>
      </c>
      <c r="H813">
        <v>3.4060465394890498</v>
      </c>
      <c r="I813">
        <v>17.001930442130998</v>
      </c>
      <c r="J813">
        <v>-0.87984556069656195</v>
      </c>
      <c r="K813">
        <v>382.19531386329697</v>
      </c>
      <c r="L813">
        <v>360.079783089172</v>
      </c>
      <c r="M813">
        <v>39.885105777601801</v>
      </c>
      <c r="N813">
        <v>0.49857643682224001</v>
      </c>
      <c r="O813">
        <v>20.875873186458801</v>
      </c>
      <c r="P813">
        <v>38.9065124090315</v>
      </c>
      <c r="Q813">
        <v>-2.5832928428671E-2</v>
      </c>
    </row>
    <row r="814" spans="1:17" x14ac:dyDescent="0.3">
      <c r="A814" t="s">
        <v>1773</v>
      </c>
      <c r="B814" t="s">
        <v>1774</v>
      </c>
      <c r="C814" t="s">
        <v>3165</v>
      </c>
      <c r="D814" t="s">
        <v>173</v>
      </c>
      <c r="E814">
        <v>4533.8509788000001</v>
      </c>
      <c r="F814">
        <v>4011.15</v>
      </c>
      <c r="G814">
        <v>93.086071888210995</v>
      </c>
      <c r="H814">
        <v>12.999886957278999</v>
      </c>
      <c r="I814">
        <v>11.9175190650817</v>
      </c>
      <c r="J814">
        <v>3.1247547025486</v>
      </c>
      <c r="K814">
        <v>4692.5867873146299</v>
      </c>
      <c r="L814">
        <v>4085.84634834587</v>
      </c>
      <c r="M814">
        <v>24.6940122125641</v>
      </c>
      <c r="N814">
        <v>1.3388183552563599</v>
      </c>
      <c r="O814">
        <v>41.845854680079199</v>
      </c>
      <c r="P814">
        <v>124.65135816297899</v>
      </c>
      <c r="Q814">
        <v>0.160448959033685</v>
      </c>
    </row>
    <row r="815" spans="1:17" x14ac:dyDescent="0.3">
      <c r="A815" t="s">
        <v>1775</v>
      </c>
      <c r="B815" t="s">
        <v>1776</v>
      </c>
      <c r="C815" t="s">
        <v>3170</v>
      </c>
      <c r="D815" t="s">
        <v>477</v>
      </c>
      <c r="E815">
        <v>4527.0354334800004</v>
      </c>
      <c r="F815">
        <v>817.8</v>
      </c>
      <c r="G815">
        <v>-10.170004496704699</v>
      </c>
      <c r="H815">
        <v>3.2415569105251998</v>
      </c>
      <c r="I815">
        <v>6.2861289092208601</v>
      </c>
      <c r="J815">
        <v>2.1344673084575598</v>
      </c>
      <c r="K815">
        <v>843.23051121847197</v>
      </c>
      <c r="L815">
        <v>818.19408231565001</v>
      </c>
      <c r="M815">
        <v>52.739397974000703</v>
      </c>
      <c r="N815">
        <v>0.37299782704338003</v>
      </c>
      <c r="O815">
        <v>18.9410613842015</v>
      </c>
      <c r="P815">
        <v>24.484359540299799</v>
      </c>
      <c r="Q815">
        <v>-0.129444079608805</v>
      </c>
    </row>
    <row r="816" spans="1:17" x14ac:dyDescent="0.3">
      <c r="A816" t="s">
        <v>1777</v>
      </c>
      <c r="B816" t="s">
        <v>1778</v>
      </c>
      <c r="C816" t="s">
        <v>3168</v>
      </c>
      <c r="D816" t="s">
        <v>523</v>
      </c>
      <c r="E816">
        <v>4526.647980316</v>
      </c>
      <c r="F816">
        <v>90.86</v>
      </c>
      <c r="G816">
        <v>-44.564873431450899</v>
      </c>
      <c r="H816">
        <v>-9.4610396136905006</v>
      </c>
      <c r="I816">
        <v>-19.153635153625402</v>
      </c>
      <c r="J816">
        <v>1.7024710245132499</v>
      </c>
      <c r="K816">
        <v>101.127532741989</v>
      </c>
      <c r="L816">
        <v>106.369289901188</v>
      </c>
      <c r="M816">
        <v>29.573254178885499</v>
      </c>
      <c r="N816">
        <v>0.51170437823475801</v>
      </c>
      <c r="O816">
        <v>47.149460708782698</v>
      </c>
      <c r="P816">
        <v>1.0678531701890901</v>
      </c>
      <c r="Q816">
        <v>-0.11193886955398499</v>
      </c>
    </row>
    <row r="817" spans="1:17" hidden="1" x14ac:dyDescent="0.3">
      <c r="A817" t="s">
        <v>1779</v>
      </c>
      <c r="B817" t="s">
        <v>1780</v>
      </c>
      <c r="C817" t="s">
        <v>3171</v>
      </c>
      <c r="D817" t="s">
        <v>260</v>
      </c>
      <c r="E817">
        <v>4521.3928308099903</v>
      </c>
      <c r="F817">
        <v>238.1</v>
      </c>
      <c r="G817">
        <v>147.97972221319699</v>
      </c>
      <c r="H817">
        <v>15.889799283758499</v>
      </c>
      <c r="I817">
        <v>54.862307140531897</v>
      </c>
      <c r="J817">
        <v>3.2773323529579601</v>
      </c>
      <c r="K817">
        <v>236.89849784226601</v>
      </c>
      <c r="L817">
        <v>198.08685502409699</v>
      </c>
      <c r="M817">
        <v>52.056185152217701</v>
      </c>
      <c r="N817">
        <v>1.58710149823203</v>
      </c>
      <c r="O817">
        <v>37.2532549349013</v>
      </c>
      <c r="P817">
        <v>187.56038647342899</v>
      </c>
      <c r="Q817">
        <v>0.14201661669216001</v>
      </c>
    </row>
    <row r="818" spans="1:17" hidden="1" x14ac:dyDescent="0.3">
      <c r="A818" t="s">
        <v>1781</v>
      </c>
      <c r="B818" t="s">
        <v>1782</v>
      </c>
      <c r="C818" t="s">
        <v>3171</v>
      </c>
      <c r="D818" t="s">
        <v>114</v>
      </c>
      <c r="E818">
        <v>4505.9418158999997</v>
      </c>
      <c r="F818">
        <v>430.5</v>
      </c>
      <c r="G818">
        <v>-11.8386909707542</v>
      </c>
      <c r="K818">
        <v>425.76520424318301</v>
      </c>
      <c r="L818">
        <v>384.46648021701702</v>
      </c>
      <c r="M818">
        <v>38.331602171758398</v>
      </c>
      <c r="N818">
        <v>1</v>
      </c>
      <c r="O818">
        <v>7.2938443670151001</v>
      </c>
      <c r="P818">
        <v>13.2596685082872</v>
      </c>
      <c r="Q818">
        <v>9.3594908740256E-2</v>
      </c>
    </row>
    <row r="819" spans="1:17" x14ac:dyDescent="0.3">
      <c r="A819" t="s">
        <v>1783</v>
      </c>
      <c r="B819" t="s">
        <v>1784</v>
      </c>
      <c r="C819" t="s">
        <v>3156</v>
      </c>
      <c r="D819" t="s">
        <v>387</v>
      </c>
      <c r="E819">
        <v>4499.485770925</v>
      </c>
      <c r="F819">
        <v>40.85</v>
      </c>
      <c r="G819">
        <v>-42.659849124237098</v>
      </c>
      <c r="H819">
        <v>-2.76424112028183</v>
      </c>
      <c r="I819">
        <v>-32.976214668748703</v>
      </c>
      <c r="J819">
        <v>0.57143803582683494</v>
      </c>
      <c r="K819">
        <v>44.2759934807818</v>
      </c>
      <c r="L819">
        <v>48.824941144815902</v>
      </c>
      <c r="M819">
        <v>42.216242655706999</v>
      </c>
      <c r="N819">
        <v>0.94501957694431604</v>
      </c>
      <c r="O819">
        <v>67.197062423500597</v>
      </c>
      <c r="P819">
        <v>5.5828379426208397</v>
      </c>
    </row>
    <row r="820" spans="1:17" x14ac:dyDescent="0.3">
      <c r="A820" t="s">
        <v>1785</v>
      </c>
      <c r="B820" t="s">
        <v>1786</v>
      </c>
      <c r="C820" t="s">
        <v>3166</v>
      </c>
      <c r="D820" t="s">
        <v>69</v>
      </c>
      <c r="E820">
        <v>4482.0159999999996</v>
      </c>
      <c r="F820">
        <v>636.65</v>
      </c>
      <c r="G820">
        <v>23.672229489409901</v>
      </c>
      <c r="H820">
        <v>11.538705978381801</v>
      </c>
      <c r="I820">
        <v>-31.1948167365255</v>
      </c>
      <c r="J820">
        <v>-1.3225552939009899</v>
      </c>
      <c r="K820">
        <v>704.02838632259295</v>
      </c>
      <c r="L820">
        <v>750.46123657979501</v>
      </c>
      <c r="M820">
        <v>37.299646305329397</v>
      </c>
      <c r="N820">
        <v>0.73460374017570595</v>
      </c>
      <c r="O820">
        <v>82.989083483860796</v>
      </c>
      <c r="P820">
        <v>52.564102564102498</v>
      </c>
      <c r="Q820">
        <v>5.4640219498617998E-2</v>
      </c>
    </row>
    <row r="821" spans="1:17" x14ac:dyDescent="0.3">
      <c r="A821" t="s">
        <v>1787</v>
      </c>
      <c r="B821" t="s">
        <v>1788</v>
      </c>
      <c r="C821" t="s">
        <v>3160</v>
      </c>
      <c r="D821" t="s">
        <v>51</v>
      </c>
      <c r="E821">
        <v>4472.2299999999996</v>
      </c>
      <c r="F821">
        <v>490</v>
      </c>
      <c r="G821">
        <v>-21.643405661226002</v>
      </c>
      <c r="H821">
        <v>0.42293117047376699</v>
      </c>
      <c r="I821">
        <v>-4.9220309959736799</v>
      </c>
      <c r="J821">
        <v>2.1282855533020202</v>
      </c>
      <c r="K821">
        <v>506.74536483907701</v>
      </c>
      <c r="L821">
        <v>509.93326632660001</v>
      </c>
      <c r="M821">
        <v>48.259872869704601</v>
      </c>
      <c r="N821">
        <v>0.31218210352985398</v>
      </c>
      <c r="O821">
        <v>29.5918367346938</v>
      </c>
      <c r="P821">
        <v>13.6759076673239</v>
      </c>
      <c r="Q821">
        <v>-2.9955078068751001E-2</v>
      </c>
    </row>
    <row r="822" spans="1:17" hidden="1" x14ac:dyDescent="0.3">
      <c r="A822" t="s">
        <v>1789</v>
      </c>
      <c r="B822" t="s">
        <v>1790</v>
      </c>
      <c r="C822" t="s">
        <v>3171</v>
      </c>
      <c r="D822" t="s">
        <v>744</v>
      </c>
      <c r="E822">
        <v>4449.3999170859997</v>
      </c>
      <c r="F822">
        <v>270.02999999999997</v>
      </c>
      <c r="G822">
        <v>1.3443502691837399</v>
      </c>
      <c r="H822">
        <v>1.1201500896018199</v>
      </c>
      <c r="I822">
        <v>0.94201027658315595</v>
      </c>
      <c r="J822">
        <v>0.45443141768418799</v>
      </c>
      <c r="K822">
        <v>275.90023946593101</v>
      </c>
      <c r="L822">
        <v>261.79755752403099</v>
      </c>
      <c r="M822">
        <v>58.987597709054498</v>
      </c>
      <c r="N822">
        <v>1.1875764677568199</v>
      </c>
      <c r="O822">
        <v>8.8730881753879398</v>
      </c>
      <c r="P822">
        <v>27.4026893135173</v>
      </c>
      <c r="Q822">
        <v>3.7892634135868998E-2</v>
      </c>
    </row>
    <row r="823" spans="1:17" hidden="1" x14ac:dyDescent="0.3">
      <c r="A823" t="s">
        <v>1791</v>
      </c>
      <c r="B823" t="s">
        <v>1792</v>
      </c>
      <c r="C823" t="s">
        <v>3171</v>
      </c>
      <c r="D823" t="s">
        <v>289</v>
      </c>
      <c r="E823">
        <v>4446.7011375000002</v>
      </c>
      <c r="F823">
        <v>2528.6</v>
      </c>
      <c r="G823">
        <v>74.5222313687906</v>
      </c>
      <c r="H823">
        <v>9.3275780493329403</v>
      </c>
      <c r="I823">
        <v>47.454984597647602</v>
      </c>
      <c r="J823">
        <v>1.5988731034133901</v>
      </c>
      <c r="K823">
        <v>2491.3737180257899</v>
      </c>
      <c r="L823">
        <v>2125.0268507171299</v>
      </c>
      <c r="M823">
        <v>56.067544919076703</v>
      </c>
      <c r="N823">
        <v>0.97311492426768198</v>
      </c>
      <c r="O823">
        <v>13.897018112789601</v>
      </c>
      <c r="P823">
        <v>100.993601208219</v>
      </c>
      <c r="Q823">
        <v>5.4444124047750002E-2</v>
      </c>
    </row>
    <row r="824" spans="1:17" hidden="1" x14ac:dyDescent="0.3">
      <c r="A824" t="s">
        <v>1793</v>
      </c>
      <c r="B824" t="s">
        <v>1794</v>
      </c>
      <c r="C824" t="s">
        <v>3171</v>
      </c>
      <c r="D824" t="s">
        <v>378</v>
      </c>
      <c r="E824">
        <v>4446.2343290199997</v>
      </c>
      <c r="F824">
        <v>1486.6</v>
      </c>
      <c r="G824">
        <v>50.051598402089702</v>
      </c>
      <c r="H824">
        <v>41.686736603051898</v>
      </c>
      <c r="I824">
        <v>22.002048281504901</v>
      </c>
      <c r="J824">
        <v>1.3931389568351</v>
      </c>
      <c r="K824">
        <v>1239.5501525914499</v>
      </c>
      <c r="L824">
        <v>1082.3131431178099</v>
      </c>
      <c r="M824">
        <v>66.963708561394</v>
      </c>
      <c r="N824">
        <v>1.8247191803518701</v>
      </c>
      <c r="O824">
        <v>5.6773846360823299</v>
      </c>
      <c r="P824">
        <v>76.944593227399807</v>
      </c>
      <c r="Q824">
        <v>0.100213464092803</v>
      </c>
    </row>
    <row r="825" spans="1:17" hidden="1" x14ac:dyDescent="0.3">
      <c r="A825" t="s">
        <v>1795</v>
      </c>
      <c r="B825" t="s">
        <v>1796</v>
      </c>
      <c r="C825" t="s">
        <v>3171</v>
      </c>
      <c r="D825" t="s">
        <v>51</v>
      </c>
      <c r="E825">
        <v>4430.1887800049999</v>
      </c>
      <c r="F825">
        <v>797.9</v>
      </c>
      <c r="G825">
        <v>133.12021706030001</v>
      </c>
      <c r="H825">
        <v>17.5508382447975</v>
      </c>
      <c r="I825">
        <v>63.046686201111001</v>
      </c>
      <c r="J825">
        <v>2.3813310843584401</v>
      </c>
      <c r="K825">
        <v>752.551206792269</v>
      </c>
      <c r="L825">
        <v>593.63825264380603</v>
      </c>
      <c r="M825">
        <v>56.6582296337222</v>
      </c>
      <c r="N825">
        <v>1.8756561539296299</v>
      </c>
      <c r="O825">
        <v>6.6111041483895203</v>
      </c>
      <c r="P825">
        <v>172.67254895228899</v>
      </c>
      <c r="Q825">
        <v>-5.2923760363950004E-3</v>
      </c>
    </row>
    <row r="826" spans="1:17" x14ac:dyDescent="0.3">
      <c r="A826" t="s">
        <v>1797</v>
      </c>
      <c r="B826" t="s">
        <v>1798</v>
      </c>
      <c r="C826" t="s">
        <v>3158</v>
      </c>
      <c r="D826" t="s">
        <v>983</v>
      </c>
      <c r="E826">
        <v>4422.4356589139998</v>
      </c>
      <c r="F826">
        <v>34.67</v>
      </c>
      <c r="G826">
        <v>-22.226187036647602</v>
      </c>
      <c r="H826">
        <v>-4.4781041177666596</v>
      </c>
      <c r="I826">
        <v>-3.6905351363899102</v>
      </c>
      <c r="J826">
        <v>-1.6745611303266901</v>
      </c>
      <c r="K826">
        <v>37.203190520315196</v>
      </c>
      <c r="L826">
        <v>35.615875221503302</v>
      </c>
      <c r="M826">
        <v>48.030780721216303</v>
      </c>
      <c r="N826">
        <v>0.56173707540459294</v>
      </c>
      <c r="O826">
        <v>32.967983847706897</v>
      </c>
      <c r="P826">
        <v>40.080808080808097</v>
      </c>
      <c r="Q826">
        <v>9.0323319214347997E-2</v>
      </c>
    </row>
    <row r="827" spans="1:17" hidden="1" x14ac:dyDescent="0.3">
      <c r="A827" t="s">
        <v>1799</v>
      </c>
      <c r="B827" t="s">
        <v>1800</v>
      </c>
      <c r="C827" t="s">
        <v>3171</v>
      </c>
      <c r="D827" t="s">
        <v>362</v>
      </c>
      <c r="E827">
        <v>4421.8744392600001</v>
      </c>
      <c r="F827">
        <v>299.7</v>
      </c>
      <c r="G827">
        <v>132.72564221626999</v>
      </c>
      <c r="H827">
        <v>18.2153799342335</v>
      </c>
      <c r="I827">
        <v>88.248836324678706</v>
      </c>
      <c r="J827">
        <v>-0.38200583608620498</v>
      </c>
      <c r="K827">
        <v>263.39110844756101</v>
      </c>
      <c r="L827">
        <v>200.16100186635799</v>
      </c>
      <c r="M827">
        <v>73.853507973669906</v>
      </c>
      <c r="N827">
        <v>0.23746248713307</v>
      </c>
      <c r="O827">
        <v>12.6793460126793</v>
      </c>
      <c r="P827">
        <v>215.47368421052599</v>
      </c>
      <c r="Q827">
        <v>0.13342666582481999</v>
      </c>
    </row>
    <row r="828" spans="1:17" x14ac:dyDescent="0.3">
      <c r="A828" t="s">
        <v>1801</v>
      </c>
      <c r="B828" t="s">
        <v>1802</v>
      </c>
      <c r="C828" t="s">
        <v>3162</v>
      </c>
      <c r="D828" t="s">
        <v>206</v>
      </c>
      <c r="E828">
        <v>4412.8676354849904</v>
      </c>
      <c r="F828">
        <v>110.61</v>
      </c>
      <c r="G828">
        <v>-26.225118938903702</v>
      </c>
      <c r="H828">
        <v>3.74613958910833</v>
      </c>
      <c r="I828">
        <v>-26.2512822041055</v>
      </c>
      <c r="J828">
        <v>-1.44983011113395</v>
      </c>
      <c r="K828">
        <v>117.036419266381</v>
      </c>
      <c r="L828">
        <v>121.425475468974</v>
      </c>
      <c r="M828">
        <v>45.450577251847001</v>
      </c>
      <c r="N828">
        <v>0.45493024538645499</v>
      </c>
      <c r="O828">
        <v>35.304222041406703</v>
      </c>
      <c r="P828">
        <v>5.64469914040113</v>
      </c>
      <c r="Q828">
        <v>-1.3456166289672999E-2</v>
      </c>
    </row>
    <row r="829" spans="1:17" x14ac:dyDescent="0.3">
      <c r="A829" t="s">
        <v>1803</v>
      </c>
      <c r="B829" t="s">
        <v>1804</v>
      </c>
      <c r="C829" t="s">
        <v>3167</v>
      </c>
      <c r="D829" t="s">
        <v>840</v>
      </c>
      <c r="E829">
        <v>4405.5496620000004</v>
      </c>
      <c r="F829">
        <v>356</v>
      </c>
      <c r="G829">
        <v>72.869374741897104</v>
      </c>
      <c r="H829">
        <v>7.1175677839151197</v>
      </c>
      <c r="I829">
        <v>34.2097374555211</v>
      </c>
      <c r="J829">
        <v>3.6956948732267998</v>
      </c>
      <c r="K829">
        <v>367.93216327570099</v>
      </c>
      <c r="L829">
        <v>315.35243491882397</v>
      </c>
      <c r="M829">
        <v>45.260369099069898</v>
      </c>
      <c r="N829">
        <v>1.1463327175178999</v>
      </c>
      <c r="O829">
        <v>15.7162921348314</v>
      </c>
      <c r="P829">
        <v>103.486710488711</v>
      </c>
      <c r="Q829">
        <v>4.5516840588918001E-2</v>
      </c>
    </row>
    <row r="830" spans="1:17" x14ac:dyDescent="0.3">
      <c r="A830" t="s">
        <v>1805</v>
      </c>
      <c r="B830" t="s">
        <v>1806</v>
      </c>
      <c r="C830" t="s">
        <v>3165</v>
      </c>
      <c r="D830" t="s">
        <v>253</v>
      </c>
      <c r="E830">
        <v>4397.1567176039998</v>
      </c>
      <c r="F830">
        <v>189.14</v>
      </c>
      <c r="G830">
        <v>25.0261044124763</v>
      </c>
      <c r="H830">
        <v>23.167730543766201</v>
      </c>
      <c r="I830">
        <v>32.192125848824503</v>
      </c>
      <c r="J830">
        <v>2.8722323611112301</v>
      </c>
      <c r="K830">
        <v>178.560266656111</v>
      </c>
      <c r="L830">
        <v>160.05068451646301</v>
      </c>
      <c r="M830">
        <v>56.7704956943032</v>
      </c>
      <c r="N830">
        <v>0.58595803694346404</v>
      </c>
      <c r="O830">
        <v>5.4457015967008502</v>
      </c>
      <c r="P830">
        <v>68.799643016510402</v>
      </c>
      <c r="Q830">
        <v>3.8512013100752002E-2</v>
      </c>
    </row>
    <row r="831" spans="1:17" hidden="1" x14ac:dyDescent="0.3">
      <c r="A831" t="s">
        <v>1807</v>
      </c>
      <c r="B831" t="s">
        <v>1808</v>
      </c>
      <c r="C831" t="s">
        <v>3171</v>
      </c>
      <c r="D831" t="s">
        <v>983</v>
      </c>
      <c r="E831">
        <v>4390.7132565000002</v>
      </c>
      <c r="F831">
        <v>3501.45</v>
      </c>
      <c r="G831">
        <v>11.4184693153776</v>
      </c>
      <c r="H831">
        <v>-2.5192612006031201</v>
      </c>
      <c r="I831">
        <v>29.823991768032901</v>
      </c>
      <c r="J831">
        <v>0.69233513103128097</v>
      </c>
      <c r="K831">
        <v>3512.0541989423</v>
      </c>
      <c r="L831">
        <v>3097.53586435029</v>
      </c>
      <c r="M831">
        <v>31.9423130071523</v>
      </c>
      <c r="N831">
        <v>0.50274564414852996</v>
      </c>
      <c r="O831">
        <v>14.0384697768067</v>
      </c>
      <c r="P831">
        <v>59.941987940800303</v>
      </c>
      <c r="Q831">
        <v>3.6981501624349003E-2</v>
      </c>
    </row>
    <row r="832" spans="1:17" hidden="1" x14ac:dyDescent="0.3">
      <c r="A832" t="s">
        <v>1809</v>
      </c>
      <c r="B832" t="s">
        <v>1810</v>
      </c>
      <c r="C832" t="s">
        <v>3171</v>
      </c>
      <c r="D832" t="s">
        <v>46</v>
      </c>
      <c r="E832">
        <v>4384.9901747550002</v>
      </c>
      <c r="F832">
        <v>789.65</v>
      </c>
      <c r="G832">
        <v>102.161258266828</v>
      </c>
      <c r="H832">
        <v>12.403582176486999</v>
      </c>
      <c r="I832">
        <v>69.633449720505396</v>
      </c>
      <c r="J832">
        <v>1.9034014263672401</v>
      </c>
      <c r="K832">
        <v>789.25091373738599</v>
      </c>
      <c r="L832">
        <v>646.02376466214105</v>
      </c>
      <c r="M832">
        <v>45.985290235386799</v>
      </c>
      <c r="N832">
        <v>0.45566486171509901</v>
      </c>
      <c r="O832">
        <v>18.406889128094701</v>
      </c>
      <c r="P832">
        <v>143.68153062798899</v>
      </c>
    </row>
    <row r="833" spans="1:17" hidden="1" x14ac:dyDescent="0.3">
      <c r="A833" t="s">
        <v>1811</v>
      </c>
      <c r="B833" t="s">
        <v>1812</v>
      </c>
      <c r="C833" t="s">
        <v>3171</v>
      </c>
      <c r="D833" t="s">
        <v>1349</v>
      </c>
      <c r="E833">
        <v>4377.0992238899998</v>
      </c>
      <c r="F833">
        <v>606.15</v>
      </c>
      <c r="G833">
        <v>13.9885661164088</v>
      </c>
      <c r="H833">
        <v>-4.3379189429496199</v>
      </c>
      <c r="I833">
        <v>31.4384330917112</v>
      </c>
      <c r="J833">
        <v>4.2751718294078396</v>
      </c>
      <c r="K833">
        <v>642.56641437544602</v>
      </c>
      <c r="L833">
        <v>573.814426515322</v>
      </c>
      <c r="M833">
        <v>51.9969323268068</v>
      </c>
      <c r="N833">
        <v>0.33529774402920298</v>
      </c>
      <c r="O833">
        <v>41.846077703538697</v>
      </c>
      <c r="P833">
        <v>61.639999999999901</v>
      </c>
      <c r="Q833">
        <v>1.1911329097750001E-2</v>
      </c>
    </row>
    <row r="834" spans="1:17" hidden="1" x14ac:dyDescent="0.3">
      <c r="A834" t="s">
        <v>1813</v>
      </c>
      <c r="B834" t="s">
        <v>1814</v>
      </c>
      <c r="C834" t="s">
        <v>3171</v>
      </c>
      <c r="D834" t="s">
        <v>43</v>
      </c>
      <c r="E834">
        <v>4357.4903462000002</v>
      </c>
      <c r="F834">
        <v>619.25</v>
      </c>
      <c r="G834">
        <v>9.2335199230592906</v>
      </c>
      <c r="H834">
        <v>3.1833445914395599</v>
      </c>
      <c r="I834">
        <v>16.901121034405101</v>
      </c>
      <c r="J834">
        <v>-0.256543128410475</v>
      </c>
      <c r="K834">
        <v>626.36745623090906</v>
      </c>
      <c r="M834">
        <v>44.478653036315499</v>
      </c>
      <c r="N834">
        <v>0.45308300664398399</v>
      </c>
      <c r="O834">
        <v>15.6479612434396</v>
      </c>
      <c r="P834">
        <v>43.827662292416598</v>
      </c>
    </row>
    <row r="835" spans="1:17" x14ac:dyDescent="0.3">
      <c r="A835" t="s">
        <v>1815</v>
      </c>
      <c r="B835" t="s">
        <v>1816</v>
      </c>
      <c r="C835" t="s">
        <v>3166</v>
      </c>
      <c r="D835" t="s">
        <v>454</v>
      </c>
      <c r="E835">
        <v>4351.8978115600003</v>
      </c>
      <c r="F835">
        <v>87.1</v>
      </c>
      <c r="G835">
        <v>-27.3113470183266</v>
      </c>
      <c r="H835">
        <v>2.2262034999514602</v>
      </c>
      <c r="I835">
        <v>-23.9582320580359</v>
      </c>
      <c r="J835">
        <v>-1.48518199329434</v>
      </c>
      <c r="K835">
        <v>90.8050024375964</v>
      </c>
      <c r="L835">
        <v>96.939405303894702</v>
      </c>
      <c r="M835">
        <v>50.183086274791698</v>
      </c>
      <c r="N835">
        <v>1.59892252140334</v>
      </c>
      <c r="O835">
        <v>39.552238805970099</v>
      </c>
      <c r="P835">
        <v>7.5175904209356696</v>
      </c>
      <c r="Q835">
        <v>-4.268286211127E-3</v>
      </c>
    </row>
    <row r="836" spans="1:17" x14ac:dyDescent="0.3">
      <c r="A836" t="s">
        <v>1817</v>
      </c>
      <c r="B836" t="s">
        <v>1818</v>
      </c>
      <c r="C836" t="s">
        <v>3162</v>
      </c>
      <c r="D836" t="s">
        <v>206</v>
      </c>
      <c r="E836">
        <v>4345.1448935039998</v>
      </c>
      <c r="F836">
        <v>170.88</v>
      </c>
      <c r="G836">
        <v>-0.32580753000628998</v>
      </c>
      <c r="H836">
        <v>6.1092266535417998</v>
      </c>
      <c r="I836">
        <v>-8.5500462232650207</v>
      </c>
      <c r="J836">
        <v>0.80452399589680601</v>
      </c>
      <c r="K836">
        <v>173.556714094905</v>
      </c>
      <c r="L836">
        <v>171.524760926158</v>
      </c>
      <c r="M836">
        <v>47.970620922224001</v>
      </c>
      <c r="N836">
        <v>0.39492067345059201</v>
      </c>
      <c r="O836">
        <v>32.080992509363199</v>
      </c>
      <c r="P836">
        <v>29.5526914329037</v>
      </c>
      <c r="Q836">
        <v>6.3699819579971007E-2</v>
      </c>
    </row>
    <row r="837" spans="1:17" x14ac:dyDescent="0.3">
      <c r="A837" t="s">
        <v>1819</v>
      </c>
      <c r="B837" t="s">
        <v>1820</v>
      </c>
      <c r="C837" t="s">
        <v>3162</v>
      </c>
      <c r="D837" t="s">
        <v>206</v>
      </c>
      <c r="E837">
        <v>4316.2926416999999</v>
      </c>
      <c r="F837">
        <v>1639.95</v>
      </c>
      <c r="G837">
        <v>62.383803828120698</v>
      </c>
      <c r="H837">
        <v>8.4993535820528407</v>
      </c>
      <c r="I837">
        <v>34.266619042100203</v>
      </c>
      <c r="J837">
        <v>4.9011026445933199</v>
      </c>
      <c r="K837">
        <v>1581.12792389679</v>
      </c>
      <c r="L837">
        <v>1368.62633078929</v>
      </c>
      <c r="M837">
        <v>67.142477926005895</v>
      </c>
      <c r="N837">
        <v>0.379794010434583</v>
      </c>
      <c r="O837">
        <v>9.14966919723161</v>
      </c>
      <c r="P837">
        <v>88.283582089552198</v>
      </c>
      <c r="Q837">
        <v>0.11364496377946</v>
      </c>
    </row>
    <row r="838" spans="1:17" x14ac:dyDescent="0.3">
      <c r="A838" t="s">
        <v>1821</v>
      </c>
      <c r="B838" t="s">
        <v>1822</v>
      </c>
      <c r="C838" t="s">
        <v>3162</v>
      </c>
      <c r="D838" t="s">
        <v>206</v>
      </c>
      <c r="E838">
        <v>4297.4050312500003</v>
      </c>
      <c r="F838">
        <v>658.75</v>
      </c>
      <c r="G838">
        <v>41.818849728058197</v>
      </c>
      <c r="H838">
        <v>5.6938754596834702</v>
      </c>
      <c r="I838">
        <v>2.2064264542453502</v>
      </c>
      <c r="J838">
        <v>6.5412884928081301</v>
      </c>
      <c r="K838">
        <v>685.95117089385303</v>
      </c>
      <c r="L838">
        <v>642.387620153169</v>
      </c>
      <c r="M838">
        <v>51.539385498336998</v>
      </c>
      <c r="N838">
        <v>0.38891785298485199</v>
      </c>
      <c r="O838">
        <v>25.601518026565401</v>
      </c>
      <c r="P838">
        <v>68.392126789366003</v>
      </c>
      <c r="Q838">
        <v>6.4097359130916007E-2</v>
      </c>
    </row>
    <row r="839" spans="1:17" hidden="1" x14ac:dyDescent="0.3">
      <c r="A839" t="s">
        <v>1823</v>
      </c>
      <c r="B839" t="s">
        <v>1824</v>
      </c>
      <c r="C839" t="s">
        <v>3171</v>
      </c>
      <c r="D839" t="s">
        <v>119</v>
      </c>
      <c r="E839">
        <v>4295.1314186749996</v>
      </c>
      <c r="F839">
        <v>1241.75</v>
      </c>
      <c r="G839">
        <v>433.89311236850699</v>
      </c>
      <c r="H839">
        <v>2.6617903283864099</v>
      </c>
      <c r="I839">
        <v>155.25353308773899</v>
      </c>
      <c r="J839">
        <v>12.1249337215246</v>
      </c>
      <c r="K839">
        <v>1195.3555697018401</v>
      </c>
      <c r="L839">
        <v>830.51976424643306</v>
      </c>
      <c r="M839">
        <v>55.9803495329638</v>
      </c>
      <c r="N839">
        <v>1.1625661208192599</v>
      </c>
      <c r="O839">
        <v>19.5087578014898</v>
      </c>
      <c r="P839">
        <v>491.450345320314</v>
      </c>
      <c r="Q839">
        <v>0.168766954074065</v>
      </c>
    </row>
    <row r="840" spans="1:17" hidden="1" x14ac:dyDescent="0.3">
      <c r="A840" t="s">
        <v>1825</v>
      </c>
      <c r="B840" t="s">
        <v>1826</v>
      </c>
      <c r="C840" t="s">
        <v>3171</v>
      </c>
      <c r="D840" t="s">
        <v>231</v>
      </c>
      <c r="E840">
        <v>4281.1291000000001</v>
      </c>
      <c r="F840">
        <v>467</v>
      </c>
      <c r="G840">
        <v>113.341373252981</v>
      </c>
      <c r="H840">
        <v>20.303949966640999</v>
      </c>
      <c r="I840">
        <v>81.561644534728003</v>
      </c>
      <c r="J840">
        <v>13.2278434348322</v>
      </c>
      <c r="K840">
        <v>413.85778776410302</v>
      </c>
      <c r="L840">
        <v>312.31249096060498</v>
      </c>
      <c r="M840">
        <v>72.641458439848194</v>
      </c>
      <c r="N840">
        <v>0.83254115626851999</v>
      </c>
      <c r="O840">
        <v>3.64025695931478</v>
      </c>
      <c r="P840">
        <v>202.26537216828399</v>
      </c>
      <c r="Q840">
        <v>0.17886119789306401</v>
      </c>
    </row>
    <row r="841" spans="1:17" hidden="1" x14ac:dyDescent="0.3">
      <c r="A841" t="s">
        <v>1827</v>
      </c>
      <c r="B841" t="s">
        <v>1828</v>
      </c>
      <c r="C841" t="s">
        <v>3171</v>
      </c>
      <c r="D841" t="s">
        <v>125</v>
      </c>
      <c r="E841">
        <v>4277.7914579050002</v>
      </c>
      <c r="F841">
        <v>354.05</v>
      </c>
      <c r="G841">
        <v>33.193755957220198</v>
      </c>
      <c r="H841">
        <v>26.979508996059899</v>
      </c>
      <c r="I841">
        <v>19.240903823269001</v>
      </c>
      <c r="J841">
        <v>14.4584701714793</v>
      </c>
      <c r="K841">
        <v>338.631445192272</v>
      </c>
      <c r="M841">
        <v>65.5849571160078</v>
      </c>
      <c r="N841">
        <v>1.6290001436235499</v>
      </c>
      <c r="O841">
        <v>49.696370569128597</v>
      </c>
      <c r="P841">
        <v>109.00236127508801</v>
      </c>
    </row>
    <row r="842" spans="1:17" hidden="1" x14ac:dyDescent="0.3">
      <c r="A842" t="s">
        <v>1829</v>
      </c>
      <c r="B842" t="s">
        <v>1830</v>
      </c>
      <c r="C842" t="s">
        <v>3171</v>
      </c>
      <c r="D842" t="s">
        <v>114</v>
      </c>
      <c r="E842">
        <v>4273.3632718440003</v>
      </c>
      <c r="F842">
        <v>44.01</v>
      </c>
      <c r="G842">
        <v>-8.3809857982575693</v>
      </c>
      <c r="H842">
        <v>-4.5192868416504304</v>
      </c>
      <c r="I842">
        <v>-20.4314424620101</v>
      </c>
      <c r="J842">
        <v>0.61960998455813998</v>
      </c>
      <c r="K842">
        <v>45.859656739396897</v>
      </c>
      <c r="L842">
        <v>46.424378205630099</v>
      </c>
      <c r="M842">
        <v>56.749467501888702</v>
      </c>
      <c r="N842">
        <v>0.38522070107418399</v>
      </c>
      <c r="O842">
        <v>48.602590320381701</v>
      </c>
      <c r="P842">
        <v>20.245901639344201</v>
      </c>
      <c r="Q842">
        <v>4.2331762767671997E-2</v>
      </c>
    </row>
    <row r="843" spans="1:17" x14ac:dyDescent="0.3">
      <c r="A843" t="s">
        <v>1831</v>
      </c>
      <c r="B843" t="s">
        <v>1832</v>
      </c>
      <c r="C843" t="s">
        <v>3170</v>
      </c>
      <c r="D843" t="s">
        <v>477</v>
      </c>
      <c r="E843">
        <v>4264.6979147399998</v>
      </c>
      <c r="F843">
        <v>372.3</v>
      </c>
      <c r="G843">
        <v>-2.64927282336195</v>
      </c>
      <c r="H843">
        <v>2.8008645294604202</v>
      </c>
      <c r="I843">
        <v>-3.3286079618772502</v>
      </c>
      <c r="J843">
        <v>0.33912754160632602</v>
      </c>
      <c r="K843">
        <v>383.36519117993601</v>
      </c>
      <c r="L843">
        <v>370.14036800748102</v>
      </c>
      <c r="M843">
        <v>43.924851370655801</v>
      </c>
      <c r="N843">
        <v>0.37765697773267898</v>
      </c>
      <c r="O843">
        <v>23.247381144238499</v>
      </c>
      <c r="P843">
        <v>22.547728768926898</v>
      </c>
      <c r="Q843">
        <v>0.122493360652834</v>
      </c>
    </row>
    <row r="844" spans="1:17" x14ac:dyDescent="0.3">
      <c r="A844" t="s">
        <v>1833</v>
      </c>
      <c r="B844" t="s">
        <v>1834</v>
      </c>
      <c r="C844" t="s">
        <v>3159</v>
      </c>
      <c r="D844" t="s">
        <v>46</v>
      </c>
      <c r="E844">
        <v>4254.9721685900004</v>
      </c>
      <c r="F844">
        <v>614.9</v>
      </c>
      <c r="G844">
        <v>-33.516934540486197</v>
      </c>
      <c r="H844">
        <v>7.5809319216125104</v>
      </c>
      <c r="I844">
        <v>9.0268024369747302</v>
      </c>
      <c r="J844">
        <v>-0.88465420177200804</v>
      </c>
      <c r="K844">
        <v>643.60682159705198</v>
      </c>
      <c r="L844">
        <v>626.64014573432996</v>
      </c>
      <c r="M844">
        <v>45.756729368238197</v>
      </c>
      <c r="N844">
        <v>0.705186009872943</v>
      </c>
      <c r="O844">
        <v>64.0998536347373</v>
      </c>
      <c r="P844">
        <v>44.089045108377199</v>
      </c>
      <c r="Q844">
        <v>0.13539472242358799</v>
      </c>
    </row>
    <row r="845" spans="1:17" hidden="1" x14ac:dyDescent="0.3">
      <c r="A845" t="s">
        <v>1835</v>
      </c>
      <c r="B845" t="s">
        <v>1836</v>
      </c>
      <c r="C845" t="s">
        <v>3171</v>
      </c>
      <c r="D845" t="s">
        <v>206</v>
      </c>
      <c r="E845">
        <v>4250.8254147300004</v>
      </c>
      <c r="F845">
        <v>554.1</v>
      </c>
      <c r="G845">
        <v>-5.0867150827758199</v>
      </c>
      <c r="H845">
        <v>-1.06489023607573</v>
      </c>
      <c r="I845">
        <v>-10.308992877445201</v>
      </c>
      <c r="J845">
        <v>-0.62424223457612904</v>
      </c>
      <c r="K845">
        <v>587.86050452195298</v>
      </c>
      <c r="L845">
        <v>569.95680836142105</v>
      </c>
      <c r="M845">
        <v>36.399016965498497</v>
      </c>
      <c r="N845">
        <v>0.62984721300122404</v>
      </c>
      <c r="O845">
        <v>26.872405702941599</v>
      </c>
      <c r="P845">
        <v>22.778639485929499</v>
      </c>
      <c r="Q845">
        <v>0.153391228211885</v>
      </c>
    </row>
    <row r="846" spans="1:17" hidden="1" x14ac:dyDescent="0.3">
      <c r="A846" t="s">
        <v>1837</v>
      </c>
      <c r="B846" t="s">
        <v>1838</v>
      </c>
      <c r="C846" t="s">
        <v>3171</v>
      </c>
      <c r="D846" t="s">
        <v>403</v>
      </c>
      <c r="E846">
        <v>4248.8323921000001</v>
      </c>
      <c r="F846">
        <v>341.45</v>
      </c>
      <c r="G846">
        <v>91.808285616876702</v>
      </c>
      <c r="H846">
        <v>7.0326281430938904</v>
      </c>
      <c r="I846">
        <v>87.285529093161202</v>
      </c>
      <c r="J846">
        <v>-4.3712965235094599</v>
      </c>
      <c r="K846">
        <v>349.64258003947702</v>
      </c>
      <c r="L846">
        <v>281.27893265536602</v>
      </c>
      <c r="M846">
        <v>44.1515573903256</v>
      </c>
      <c r="N846">
        <v>0.50939950788315602</v>
      </c>
      <c r="O846">
        <v>31.117293893688601</v>
      </c>
      <c r="P846">
        <v>147.975598242492</v>
      </c>
      <c r="Q846">
        <v>0.161265534312651</v>
      </c>
    </row>
    <row r="847" spans="1:17" hidden="1" x14ac:dyDescent="0.3">
      <c r="A847" t="s">
        <v>1839</v>
      </c>
      <c r="B847" t="s">
        <v>1840</v>
      </c>
      <c r="C847" t="s">
        <v>3171</v>
      </c>
      <c r="D847" t="s">
        <v>51</v>
      </c>
      <c r="E847">
        <v>4241.8867119799997</v>
      </c>
      <c r="F847">
        <v>1706.3</v>
      </c>
      <c r="G847">
        <v>120.241302229669</v>
      </c>
      <c r="H847">
        <v>16.182407336909201</v>
      </c>
      <c r="I847">
        <v>50.619808855720301</v>
      </c>
      <c r="J847">
        <v>0.13971385072565701</v>
      </c>
      <c r="K847">
        <v>1538.59754108216</v>
      </c>
      <c r="L847">
        <v>1186.55469921243</v>
      </c>
      <c r="M847">
        <v>63.126043392348201</v>
      </c>
      <c r="N847">
        <v>0.64218193198711104</v>
      </c>
      <c r="O847">
        <v>3.39330715583425</v>
      </c>
      <c r="P847">
        <v>201.46643109540599</v>
      </c>
      <c r="Q847">
        <v>0.24077418604704501</v>
      </c>
    </row>
    <row r="848" spans="1:17" x14ac:dyDescent="0.3">
      <c r="A848" t="s">
        <v>1841</v>
      </c>
      <c r="B848" t="s">
        <v>1842</v>
      </c>
      <c r="C848" t="s">
        <v>3163</v>
      </c>
      <c r="D848" t="s">
        <v>114</v>
      </c>
      <c r="E848">
        <v>4234.3182388799996</v>
      </c>
      <c r="F848">
        <v>784.8</v>
      </c>
      <c r="G848">
        <v>54.451073578501997</v>
      </c>
      <c r="H848">
        <v>11.062062430606399</v>
      </c>
      <c r="I848">
        <v>2.8699762273071001</v>
      </c>
      <c r="J848">
        <v>6.1100299572595604</v>
      </c>
      <c r="K848">
        <v>687.64699822980901</v>
      </c>
      <c r="L848">
        <v>651.14405395761605</v>
      </c>
      <c r="M848">
        <v>81.904846626211295</v>
      </c>
      <c r="N848">
        <v>2.4240592949601898</v>
      </c>
      <c r="O848">
        <v>12.1304791029561</v>
      </c>
      <c r="P848">
        <v>82.045929018789096</v>
      </c>
      <c r="Q848">
        <v>8.5523205173524006E-2</v>
      </c>
    </row>
    <row r="849" spans="1:17" hidden="1" x14ac:dyDescent="0.3">
      <c r="A849" t="s">
        <v>1843</v>
      </c>
      <c r="B849" t="s">
        <v>1844</v>
      </c>
      <c r="C849" t="s">
        <v>3171</v>
      </c>
      <c r="D849" t="s">
        <v>426</v>
      </c>
      <c r="E849">
        <v>4214.4375</v>
      </c>
      <c r="F849">
        <v>633.75</v>
      </c>
      <c r="G849">
        <v>193.23372810897399</v>
      </c>
      <c r="H849">
        <v>39.093397768606998</v>
      </c>
      <c r="I849">
        <v>198.996973433471</v>
      </c>
      <c r="J849">
        <v>6.7977034086643497</v>
      </c>
      <c r="K849">
        <v>501.34976480731302</v>
      </c>
      <c r="L849">
        <v>341.998054254713</v>
      </c>
      <c r="M849">
        <v>67.597044842311504</v>
      </c>
      <c r="N849">
        <v>0.67969159608506602</v>
      </c>
      <c r="O849">
        <v>7.0927021696252499</v>
      </c>
      <c r="P849">
        <v>258.05084745762701</v>
      </c>
      <c r="Q849">
        <v>0.13628926627919</v>
      </c>
    </row>
    <row r="850" spans="1:17" hidden="1" x14ac:dyDescent="0.3">
      <c r="A850" t="s">
        <v>1845</v>
      </c>
      <c r="B850" t="s">
        <v>1846</v>
      </c>
      <c r="C850" t="s">
        <v>3171</v>
      </c>
      <c r="D850" t="s">
        <v>138</v>
      </c>
      <c r="E850">
        <v>4184.1788961499997</v>
      </c>
      <c r="F850">
        <v>918.5</v>
      </c>
      <c r="G850">
        <v>138.98374048737</v>
      </c>
      <c r="H850">
        <v>24.106720380975599</v>
      </c>
      <c r="I850">
        <v>21.593457896339899</v>
      </c>
      <c r="J850">
        <v>-0.46751766170379799</v>
      </c>
      <c r="K850">
        <v>829.325038074585</v>
      </c>
      <c r="L850">
        <v>694.25963976782202</v>
      </c>
      <c r="M850">
        <v>56.206474336814402</v>
      </c>
      <c r="N850">
        <v>1.61571506115184</v>
      </c>
      <c r="O850">
        <v>6.3745236799128904</v>
      </c>
      <c r="P850">
        <v>172.75426874536001</v>
      </c>
      <c r="Q850">
        <v>0.16123261500696401</v>
      </c>
    </row>
    <row r="851" spans="1:17" hidden="1" x14ac:dyDescent="0.3">
      <c r="A851" t="s">
        <v>1847</v>
      </c>
      <c r="B851" t="s">
        <v>1848</v>
      </c>
      <c r="C851" t="s">
        <v>3171</v>
      </c>
      <c r="D851" t="s">
        <v>477</v>
      </c>
      <c r="E851">
        <v>4181.0002942049996</v>
      </c>
      <c r="F851">
        <v>302.05</v>
      </c>
      <c r="G851">
        <v>76.035243289543104</v>
      </c>
      <c r="H851">
        <v>8.1436174965561605</v>
      </c>
      <c r="I851">
        <v>44.082379830353297</v>
      </c>
      <c r="J851">
        <v>2.3474933070469199</v>
      </c>
      <c r="K851">
        <v>283.92045222296201</v>
      </c>
      <c r="L851">
        <v>228.224367233191</v>
      </c>
      <c r="M851">
        <v>50.909796891905501</v>
      </c>
      <c r="N851">
        <v>0.34272017870818899</v>
      </c>
      <c r="O851">
        <v>11.3226287038569</v>
      </c>
      <c r="P851">
        <v>121.932402645113</v>
      </c>
      <c r="Q851">
        <v>5.7823939576314001E-2</v>
      </c>
    </row>
    <row r="852" spans="1:17" x14ac:dyDescent="0.3">
      <c r="A852" t="s">
        <v>1849</v>
      </c>
      <c r="B852" t="s">
        <v>1850</v>
      </c>
      <c r="C852" t="s">
        <v>3159</v>
      </c>
      <c r="D852" t="s">
        <v>46</v>
      </c>
      <c r="E852">
        <v>4157.5016665499998</v>
      </c>
      <c r="F852">
        <v>51.5</v>
      </c>
      <c r="G852">
        <v>-16.230318248880899</v>
      </c>
      <c r="H852">
        <v>1.50352189890432</v>
      </c>
      <c r="I852">
        <v>-17.845551907736802</v>
      </c>
      <c r="J852">
        <v>-0.46757026571621702</v>
      </c>
      <c r="K852">
        <v>54.209528583212702</v>
      </c>
      <c r="L852">
        <v>56.429669265823897</v>
      </c>
      <c r="M852">
        <v>49.452719266744303</v>
      </c>
      <c r="N852">
        <v>0.603382607838711</v>
      </c>
      <c r="O852">
        <v>53.398058252427099</v>
      </c>
      <c r="P852">
        <v>11.351351351351299</v>
      </c>
      <c r="Q852">
        <v>8.9420976420081996E-2</v>
      </c>
    </row>
    <row r="853" spans="1:17" x14ac:dyDescent="0.3">
      <c r="A853" t="s">
        <v>1851</v>
      </c>
      <c r="B853" t="s">
        <v>1852</v>
      </c>
      <c r="C853" t="s">
        <v>3165</v>
      </c>
      <c r="D853" t="s">
        <v>82</v>
      </c>
      <c r="E853">
        <v>4130.7050674749999</v>
      </c>
      <c r="F853">
        <v>1025.1500000000001</v>
      </c>
      <c r="G853">
        <v>19.2009027249808</v>
      </c>
      <c r="H853">
        <v>9.4164523628491903</v>
      </c>
      <c r="I853">
        <v>37.063439469030897</v>
      </c>
      <c r="J853">
        <v>1.2424775811737201</v>
      </c>
      <c r="K853">
        <v>1081.53571533583</v>
      </c>
      <c r="L853">
        <v>1014.56618659861</v>
      </c>
      <c r="M853">
        <v>48.064010506591998</v>
      </c>
      <c r="N853">
        <v>1.59525125330596</v>
      </c>
      <c r="O853">
        <v>55.362629859045001</v>
      </c>
      <c r="P853">
        <v>68.057377049180303</v>
      </c>
      <c r="Q853">
        <v>2.4197759226720999E-2</v>
      </c>
    </row>
    <row r="854" spans="1:17" hidden="1" x14ac:dyDescent="0.3">
      <c r="A854" t="s">
        <v>1853</v>
      </c>
      <c r="B854" t="s">
        <v>1854</v>
      </c>
      <c r="C854" t="s">
        <v>3171</v>
      </c>
      <c r="D854" t="s">
        <v>1051</v>
      </c>
      <c r="E854">
        <v>4120.0136068800002</v>
      </c>
      <c r="F854">
        <v>169.05</v>
      </c>
      <c r="G854">
        <v>39.929438320291197</v>
      </c>
      <c r="H854">
        <v>-3.9141433906171299</v>
      </c>
      <c r="I854">
        <v>47.029712398686399</v>
      </c>
      <c r="J854">
        <v>-1.24377399548031</v>
      </c>
      <c r="K854">
        <v>173.976674271284</v>
      </c>
      <c r="L854">
        <v>151.883612276999</v>
      </c>
      <c r="M854">
        <v>43.642237295710601</v>
      </c>
      <c r="N854">
        <v>0.60391665420528795</v>
      </c>
      <c r="O854">
        <v>32.386867790594501</v>
      </c>
      <c r="P854">
        <v>96.455549099360795</v>
      </c>
    </row>
    <row r="855" spans="1:17" hidden="1" x14ac:dyDescent="0.3">
      <c r="A855" t="s">
        <v>1855</v>
      </c>
      <c r="B855" t="s">
        <v>1856</v>
      </c>
      <c r="C855" t="s">
        <v>3171</v>
      </c>
      <c r="D855" t="s">
        <v>253</v>
      </c>
      <c r="E855">
        <v>4115.5568227200001</v>
      </c>
      <c r="F855">
        <v>1290.45</v>
      </c>
      <c r="G855">
        <v>-9.0397165533981294</v>
      </c>
      <c r="H855">
        <v>3.06594364904196</v>
      </c>
      <c r="I855">
        <v>-8.8152736666093396</v>
      </c>
      <c r="J855">
        <v>-1.6353416869367901</v>
      </c>
      <c r="K855">
        <v>1337.8933042260601</v>
      </c>
      <c r="L855">
        <v>1290.1688034230699</v>
      </c>
      <c r="M855">
        <v>39.768843808616701</v>
      </c>
      <c r="N855">
        <v>0.48021364807396499</v>
      </c>
      <c r="O855">
        <v>22.034949048781399</v>
      </c>
      <c r="P855">
        <v>19.166127989657401</v>
      </c>
      <c r="Q855">
        <v>0.10893013145633799</v>
      </c>
    </row>
    <row r="856" spans="1:17" hidden="1" x14ac:dyDescent="0.3">
      <c r="A856" t="s">
        <v>1857</v>
      </c>
      <c r="B856" t="s">
        <v>1858</v>
      </c>
      <c r="C856" t="s">
        <v>3171</v>
      </c>
      <c r="D856" t="s">
        <v>51</v>
      </c>
      <c r="E856">
        <v>4114.328066475</v>
      </c>
      <c r="F856">
        <v>2487.65</v>
      </c>
      <c r="G856">
        <v>47.7744666484896</v>
      </c>
      <c r="H856">
        <v>3.2623600049574599</v>
      </c>
      <c r="I856">
        <v>63.743054721405301</v>
      </c>
      <c r="J856">
        <v>4.2469607303126402</v>
      </c>
      <c r="K856">
        <v>2444.65776634958</v>
      </c>
      <c r="L856">
        <v>1939.0774582471199</v>
      </c>
      <c r="M856">
        <v>41.006988265305502</v>
      </c>
      <c r="N856">
        <v>0.49385880262613002</v>
      </c>
      <c r="O856">
        <v>19.588768516471301</v>
      </c>
      <c r="P856">
        <v>92.542569659442705</v>
      </c>
      <c r="Q856">
        <v>0.15317184301985701</v>
      </c>
    </row>
    <row r="857" spans="1:17" x14ac:dyDescent="0.3">
      <c r="A857" t="s">
        <v>1859</v>
      </c>
      <c r="B857" t="s">
        <v>1860</v>
      </c>
      <c r="C857" t="s">
        <v>3168</v>
      </c>
      <c r="D857" t="s">
        <v>243</v>
      </c>
      <c r="E857">
        <v>4110.8032931159996</v>
      </c>
      <c r="F857">
        <v>186.81</v>
      </c>
      <c r="G857">
        <v>-1.6984146162040701</v>
      </c>
      <c r="H857">
        <v>1.93174564064888</v>
      </c>
      <c r="I857">
        <v>-11.332318447454901</v>
      </c>
      <c r="J857">
        <v>1.2446604942335699</v>
      </c>
      <c r="K857">
        <v>194.042578260905</v>
      </c>
      <c r="L857">
        <v>190.52066236663899</v>
      </c>
      <c r="M857">
        <v>49.350992989994602</v>
      </c>
      <c r="N857">
        <v>0.77589003812780599</v>
      </c>
      <c r="O857">
        <v>27.3218778437985</v>
      </c>
      <c r="P857">
        <v>27.515358361774702</v>
      </c>
    </row>
    <row r="858" spans="1:17" hidden="1" x14ac:dyDescent="0.3">
      <c r="A858" t="s">
        <v>1861</v>
      </c>
      <c r="B858" t="s">
        <v>1862</v>
      </c>
      <c r="C858" t="s">
        <v>3171</v>
      </c>
      <c r="D858" t="s">
        <v>246</v>
      </c>
      <c r="E858">
        <v>4093.2765892799998</v>
      </c>
      <c r="F858">
        <v>183.6</v>
      </c>
      <c r="G858">
        <v>121.915825264251</v>
      </c>
      <c r="H858">
        <v>18.3161585310291</v>
      </c>
      <c r="I858">
        <v>105.959952111736</v>
      </c>
      <c r="J858">
        <v>-1.4562878509250401</v>
      </c>
      <c r="K858">
        <v>171.68640935436699</v>
      </c>
      <c r="L858">
        <v>126.71491164733899</v>
      </c>
      <c r="M858">
        <v>49.003240770961</v>
      </c>
      <c r="N858">
        <v>0.46137886177235898</v>
      </c>
      <c r="O858">
        <v>11.873638344226499</v>
      </c>
      <c r="P858">
        <v>152.371134020618</v>
      </c>
      <c r="Q858">
        <v>0.30294672609401802</v>
      </c>
    </row>
    <row r="859" spans="1:17" hidden="1" x14ac:dyDescent="0.3">
      <c r="A859" t="s">
        <v>1863</v>
      </c>
      <c r="B859" t="s">
        <v>1864</v>
      </c>
      <c r="C859" t="s">
        <v>3171</v>
      </c>
      <c r="D859" t="s">
        <v>46</v>
      </c>
      <c r="E859">
        <v>4088.9703403899998</v>
      </c>
      <c r="F859">
        <v>26.15</v>
      </c>
      <c r="G859">
        <v>-13.0619279667073</v>
      </c>
      <c r="H859">
        <v>8.0437229131157206</v>
      </c>
      <c r="I859">
        <v>36.765529689862703</v>
      </c>
      <c r="J859">
        <v>1.72255206906944</v>
      </c>
      <c r="K859">
        <v>26.577354605739199</v>
      </c>
      <c r="L859">
        <v>22.507273748305799</v>
      </c>
      <c r="M859">
        <v>45.903393131034299</v>
      </c>
      <c r="N859">
        <v>0.32558551656068702</v>
      </c>
      <c r="O859">
        <v>27.915869980879499</v>
      </c>
      <c r="P859">
        <v>74.985290451259004</v>
      </c>
      <c r="Q859">
        <v>0.118650729367779</v>
      </c>
    </row>
    <row r="860" spans="1:17" hidden="1" x14ac:dyDescent="0.3">
      <c r="A860" t="s">
        <v>1865</v>
      </c>
      <c r="B860" t="s">
        <v>1866</v>
      </c>
      <c r="C860" t="s">
        <v>3171</v>
      </c>
      <c r="D860" t="s">
        <v>387</v>
      </c>
      <c r="E860">
        <v>4087.8528759199999</v>
      </c>
      <c r="F860">
        <v>253.45</v>
      </c>
      <c r="G860">
        <v>-45.826336187216903</v>
      </c>
      <c r="H860">
        <v>-2.4785039215168601</v>
      </c>
      <c r="I860">
        <v>-29.905314754530799</v>
      </c>
      <c r="J860">
        <v>3.6865574388531099</v>
      </c>
      <c r="M860">
        <v>44.542024373198899</v>
      </c>
      <c r="O860">
        <v>38.0942986782402</v>
      </c>
      <c r="P860">
        <v>11.824398852856801</v>
      </c>
    </row>
    <row r="861" spans="1:17" hidden="1" x14ac:dyDescent="0.3">
      <c r="A861" t="s">
        <v>1867</v>
      </c>
      <c r="B861" t="s">
        <v>1868</v>
      </c>
      <c r="C861" t="s">
        <v>3171</v>
      </c>
      <c r="D861" t="s">
        <v>1046</v>
      </c>
      <c r="E861">
        <v>4060.8879999999999</v>
      </c>
      <c r="F861">
        <v>118</v>
      </c>
      <c r="G861">
        <v>-22.472637340907202</v>
      </c>
      <c r="K861">
        <v>104.378999999999</v>
      </c>
      <c r="M861">
        <v>99.990560428137201</v>
      </c>
      <c r="N861">
        <v>1</v>
      </c>
      <c r="O861">
        <v>0</v>
      </c>
      <c r="P861">
        <v>5.3571428571428603</v>
      </c>
    </row>
    <row r="862" spans="1:17" hidden="1" x14ac:dyDescent="0.3">
      <c r="A862" t="s">
        <v>1869</v>
      </c>
      <c r="B862" t="s">
        <v>1870</v>
      </c>
      <c r="C862" t="s">
        <v>3171</v>
      </c>
      <c r="E862">
        <v>4057.1867602099901</v>
      </c>
      <c r="F862">
        <v>2145.6999999999998</v>
      </c>
      <c r="G862">
        <v>3577.8861933960002</v>
      </c>
      <c r="H862">
        <v>-15.650739046363899</v>
      </c>
      <c r="I862">
        <v>244.57739531384399</v>
      </c>
      <c r="J862">
        <v>-7.5486979793782396</v>
      </c>
      <c r="K862">
        <v>2098.9591765333498</v>
      </c>
      <c r="L862">
        <v>1180.8737767442899</v>
      </c>
      <c r="M862">
        <v>33.483614180335302</v>
      </c>
      <c r="N862">
        <v>0.54715300471224704</v>
      </c>
      <c r="O862">
        <v>47.690730297804897</v>
      </c>
      <c r="P862">
        <v>3655.8200595133899</v>
      </c>
    </row>
    <row r="863" spans="1:17" x14ac:dyDescent="0.3">
      <c r="A863" t="s">
        <v>1871</v>
      </c>
      <c r="B863" t="s">
        <v>1872</v>
      </c>
      <c r="C863" t="s">
        <v>3156</v>
      </c>
      <c r="D863" t="s">
        <v>54</v>
      </c>
      <c r="E863">
        <v>4043.8920419400001</v>
      </c>
      <c r="F863">
        <v>45.03</v>
      </c>
      <c r="G863">
        <v>-6.2399972758710396</v>
      </c>
      <c r="H863">
        <v>-9.5435047821606496</v>
      </c>
      <c r="I863">
        <v>-36.170069291617502</v>
      </c>
      <c r="J863">
        <v>-0.371892663965737</v>
      </c>
      <c r="K863">
        <v>53.252355535409698</v>
      </c>
      <c r="L863">
        <v>58.911996882906799</v>
      </c>
      <c r="M863">
        <v>39.133603579212199</v>
      </c>
      <c r="N863">
        <v>0.73852587219768295</v>
      </c>
      <c r="O863">
        <v>121.252498334443</v>
      </c>
      <c r="P863">
        <v>22.2810590631364</v>
      </c>
      <c r="Q863">
        <v>-1.4509025866189999E-3</v>
      </c>
    </row>
    <row r="864" spans="1:17" x14ac:dyDescent="0.3">
      <c r="A864" t="s">
        <v>1873</v>
      </c>
      <c r="B864" t="s">
        <v>1874</v>
      </c>
      <c r="C864" t="s">
        <v>3168</v>
      </c>
      <c r="D864" t="s">
        <v>1469</v>
      </c>
      <c r="E864">
        <v>4039.8116335589998</v>
      </c>
      <c r="F864">
        <v>74.489999999999995</v>
      </c>
      <c r="G864">
        <v>36.862684187517601</v>
      </c>
      <c r="H864">
        <v>5.8717289702336899</v>
      </c>
      <c r="I864">
        <v>-14.4005175443596</v>
      </c>
      <c r="J864">
        <v>1.1186680573641901</v>
      </c>
      <c r="K864">
        <v>80.446248937810594</v>
      </c>
      <c r="L864">
        <v>77.6008561260563</v>
      </c>
      <c r="M864">
        <v>38.244149639449802</v>
      </c>
      <c r="N864">
        <v>0.28367897527117097</v>
      </c>
      <c r="O864">
        <v>38.609209289837501</v>
      </c>
      <c r="P864">
        <v>64.255788313120107</v>
      </c>
      <c r="Q864">
        <v>0.15604102072541701</v>
      </c>
    </row>
    <row r="865" spans="1:17" x14ac:dyDescent="0.3">
      <c r="A865" t="s">
        <v>1875</v>
      </c>
      <c r="B865" t="s">
        <v>1876</v>
      </c>
      <c r="C865" t="s">
        <v>3156</v>
      </c>
      <c r="D865" t="s">
        <v>512</v>
      </c>
      <c r="E865">
        <v>4027.0448497399998</v>
      </c>
      <c r="F865">
        <v>69.14</v>
      </c>
      <c r="G865">
        <v>46.941838589444302</v>
      </c>
      <c r="H865">
        <v>46.396549816316501</v>
      </c>
      <c r="I865">
        <v>34.280947191672098</v>
      </c>
      <c r="J865">
        <v>16.5842584030915</v>
      </c>
      <c r="K865">
        <v>58.305916270133302</v>
      </c>
      <c r="L865">
        <v>51.458241587204597</v>
      </c>
      <c r="M865">
        <v>79.060303464976997</v>
      </c>
      <c r="N865">
        <v>0.89246756865041099</v>
      </c>
      <c r="O865">
        <v>1.8079259473531899</v>
      </c>
      <c r="P865">
        <v>107.93984962406</v>
      </c>
      <c r="Q865">
        <v>-2.5071803445728999E-2</v>
      </c>
    </row>
    <row r="866" spans="1:17" hidden="1" x14ac:dyDescent="0.3">
      <c r="A866" t="s">
        <v>1877</v>
      </c>
      <c r="B866" t="s">
        <v>1878</v>
      </c>
      <c r="C866" t="s">
        <v>3171</v>
      </c>
      <c r="D866" t="s">
        <v>520</v>
      </c>
      <c r="E866">
        <v>4008.9137825600001</v>
      </c>
      <c r="F866">
        <v>4640.2</v>
      </c>
      <c r="G866">
        <v>0.44261874884845298</v>
      </c>
      <c r="H866">
        <v>15.507024164141299</v>
      </c>
      <c r="I866">
        <v>26.0864873653193</v>
      </c>
      <c r="J866">
        <v>0.40710577892864203</v>
      </c>
      <c r="K866">
        <v>4442.5569205115398</v>
      </c>
      <c r="L866">
        <v>3965.3281301512102</v>
      </c>
      <c r="M866">
        <v>58.272929064805702</v>
      </c>
      <c r="N866">
        <v>0.96956600589229303</v>
      </c>
      <c r="O866">
        <v>5.3262790396965798</v>
      </c>
      <c r="P866">
        <v>54.8591643305299</v>
      </c>
      <c r="Q866">
        <v>4.8857168696938E-2</v>
      </c>
    </row>
    <row r="867" spans="1:17" hidden="1" x14ac:dyDescent="0.3">
      <c r="A867" t="s">
        <v>1879</v>
      </c>
      <c r="B867" t="s">
        <v>1880</v>
      </c>
      <c r="C867" t="s">
        <v>3171</v>
      </c>
      <c r="D867" t="s">
        <v>108</v>
      </c>
      <c r="E867">
        <v>3967.05465</v>
      </c>
      <c r="F867">
        <v>594.85</v>
      </c>
      <c r="G867">
        <v>218.52456139024301</v>
      </c>
      <c r="H867">
        <v>43.727664566687203</v>
      </c>
      <c r="I867">
        <v>17.3260198093929</v>
      </c>
      <c r="J867">
        <v>1.2572316795343801</v>
      </c>
      <c r="K867">
        <v>511.46798003809198</v>
      </c>
      <c r="L867">
        <v>408.872379943044</v>
      </c>
      <c r="M867">
        <v>55.366244714666998</v>
      </c>
      <c r="N867">
        <v>1.1880055495869699</v>
      </c>
      <c r="O867">
        <v>10.448012103891701</v>
      </c>
      <c r="P867">
        <v>270.23858921161798</v>
      </c>
      <c r="Q867">
        <v>0.242706224322527</v>
      </c>
    </row>
    <row r="868" spans="1:17" hidden="1" x14ac:dyDescent="0.3">
      <c r="A868" t="s">
        <v>1881</v>
      </c>
      <c r="B868" t="s">
        <v>1882</v>
      </c>
      <c r="C868" t="s">
        <v>3171</v>
      </c>
      <c r="D868" t="s">
        <v>1883</v>
      </c>
      <c r="E868">
        <v>3932.68017628799</v>
      </c>
      <c r="F868">
        <v>131.13</v>
      </c>
      <c r="G868">
        <v>1.9504108752443501</v>
      </c>
      <c r="H868">
        <v>-1.7973905077813299</v>
      </c>
      <c r="I868">
        <v>22.985507422005501</v>
      </c>
      <c r="J868">
        <v>0.28684299571030197</v>
      </c>
      <c r="K868">
        <v>139.75155610822199</v>
      </c>
      <c r="L868">
        <v>126.447044368503</v>
      </c>
      <c r="M868">
        <v>34.969767758943597</v>
      </c>
      <c r="N868">
        <v>0.468090201704982</v>
      </c>
      <c r="O868">
        <v>25.745443453061799</v>
      </c>
      <c r="P868">
        <v>55.921521997621802</v>
      </c>
      <c r="Q868">
        <v>5.7757921131591998E-2</v>
      </c>
    </row>
    <row r="869" spans="1:17" x14ac:dyDescent="0.3">
      <c r="A869" t="s">
        <v>1884</v>
      </c>
      <c r="B869" t="s">
        <v>1885</v>
      </c>
      <c r="C869" t="s">
        <v>3165</v>
      </c>
      <c r="D869" t="s">
        <v>114</v>
      </c>
      <c r="E869">
        <v>3922.365044955</v>
      </c>
      <c r="F869">
        <v>199.57</v>
      </c>
      <c r="G869">
        <v>-34.743615254012603</v>
      </c>
      <c r="H869">
        <v>2.2606630942775401</v>
      </c>
      <c r="I869">
        <v>-22.531392937</v>
      </c>
      <c r="J869">
        <v>2.4185012614894799</v>
      </c>
      <c r="K869">
        <v>212.54028872344099</v>
      </c>
      <c r="L869">
        <v>217.15775017026499</v>
      </c>
      <c r="M869">
        <v>44.310934826519201</v>
      </c>
      <c r="N869">
        <v>0.37209657697748599</v>
      </c>
      <c r="O869">
        <v>39.299493911910602</v>
      </c>
      <c r="P869">
        <v>19.5745955662073</v>
      </c>
      <c r="Q869">
        <v>5.4624941219229999E-2</v>
      </c>
    </row>
    <row r="870" spans="1:17" x14ac:dyDescent="0.3">
      <c r="A870" t="s">
        <v>1886</v>
      </c>
      <c r="B870" t="s">
        <v>1887</v>
      </c>
      <c r="C870" t="s">
        <v>3172</v>
      </c>
      <c r="D870" t="s">
        <v>105</v>
      </c>
      <c r="E870">
        <v>3912.9100041719998</v>
      </c>
      <c r="F870">
        <v>228.82</v>
      </c>
      <c r="G870">
        <v>29.2706962236987</v>
      </c>
      <c r="H870">
        <v>-0.169068078387484</v>
      </c>
      <c r="I870">
        <v>-28.796768080311601</v>
      </c>
      <c r="J870">
        <v>-2.8857275470313901</v>
      </c>
      <c r="K870">
        <v>252.465789654905</v>
      </c>
      <c r="L870">
        <v>249.892085010344</v>
      </c>
      <c r="M870">
        <v>37.778171019106999</v>
      </c>
      <c r="N870">
        <v>0.64025644172299601</v>
      </c>
      <c r="O870">
        <v>40.044576523031097</v>
      </c>
      <c r="P870">
        <v>58.9027777777777</v>
      </c>
      <c r="Q870">
        <v>6.7481863005407997E-2</v>
      </c>
    </row>
    <row r="871" spans="1:17" x14ac:dyDescent="0.3">
      <c r="A871" t="s">
        <v>1888</v>
      </c>
      <c r="B871" t="s">
        <v>1889</v>
      </c>
      <c r="C871" t="s">
        <v>3163</v>
      </c>
      <c r="D871" t="s">
        <v>114</v>
      </c>
      <c r="E871">
        <v>3872.9159375199902</v>
      </c>
      <c r="F871">
        <v>214.9</v>
      </c>
      <c r="G871">
        <v>-3.8720272316282198</v>
      </c>
      <c r="H871">
        <v>2.9740350805350801</v>
      </c>
      <c r="I871">
        <v>-3.2672026543057702</v>
      </c>
      <c r="J871">
        <v>3.7075378221375899</v>
      </c>
      <c r="K871">
        <v>216.294714885345</v>
      </c>
      <c r="L871">
        <v>214.84522134844701</v>
      </c>
      <c r="M871">
        <v>61.324299098476097</v>
      </c>
      <c r="N871">
        <v>0.545373305271033</v>
      </c>
      <c r="O871">
        <v>27.943229409027399</v>
      </c>
      <c r="P871">
        <v>24.040404040403999</v>
      </c>
      <c r="Q871">
        <v>9.3728682486152001E-2</v>
      </c>
    </row>
    <row r="872" spans="1:17" x14ac:dyDescent="0.3">
      <c r="A872" t="s">
        <v>1890</v>
      </c>
      <c r="B872" t="s">
        <v>1891</v>
      </c>
      <c r="C872" t="s">
        <v>3165</v>
      </c>
      <c r="D872" t="s">
        <v>289</v>
      </c>
      <c r="E872">
        <v>3867.5513184000001</v>
      </c>
      <c r="F872">
        <v>1232</v>
      </c>
      <c r="G872">
        <v>-9.1909409662241597</v>
      </c>
      <c r="H872">
        <v>18.4348543674353</v>
      </c>
      <c r="I872">
        <v>31.501872664034501</v>
      </c>
      <c r="J872">
        <v>8.6315301030035201</v>
      </c>
      <c r="K872">
        <v>1155.6217514945899</v>
      </c>
      <c r="L872">
        <v>1095.2612601881999</v>
      </c>
      <c r="M872">
        <v>68.246983818000302</v>
      </c>
      <c r="N872">
        <v>0.51691299295683002</v>
      </c>
      <c r="O872">
        <v>11.607142857142801</v>
      </c>
      <c r="P872">
        <v>63.906073305394798</v>
      </c>
      <c r="Q872">
        <v>-3.7369159715304003E-2</v>
      </c>
    </row>
    <row r="873" spans="1:17" x14ac:dyDescent="0.3">
      <c r="A873" t="s">
        <v>1892</v>
      </c>
      <c r="B873" t="s">
        <v>1893</v>
      </c>
      <c r="C873" t="s">
        <v>3155</v>
      </c>
      <c r="D873" t="s">
        <v>260</v>
      </c>
      <c r="E873">
        <v>3857.0923679399998</v>
      </c>
      <c r="F873">
        <v>1412.85</v>
      </c>
      <c r="G873">
        <v>2.4197054378310301</v>
      </c>
      <c r="H873">
        <v>5.5986649616911697</v>
      </c>
      <c r="I873">
        <v>-0.59722323945384503</v>
      </c>
      <c r="J873">
        <v>4.7045015401899698E-3</v>
      </c>
      <c r="K873">
        <v>1398.8784017942401</v>
      </c>
      <c r="L873">
        <v>1286.7171102212601</v>
      </c>
      <c r="M873">
        <v>47.788780237584596</v>
      </c>
      <c r="N873">
        <v>1.5170595933112001</v>
      </c>
      <c r="O873">
        <v>9.9055101390805795</v>
      </c>
      <c r="P873">
        <v>49.968156246682902</v>
      </c>
      <c r="Q873">
        <v>9.1180976192658997E-2</v>
      </c>
    </row>
    <row r="874" spans="1:17" x14ac:dyDescent="0.3">
      <c r="A874" t="s">
        <v>1894</v>
      </c>
      <c r="B874" t="s">
        <v>1895</v>
      </c>
      <c r="C874" t="s">
        <v>3170</v>
      </c>
      <c r="D874" t="s">
        <v>289</v>
      </c>
      <c r="E874">
        <v>3857.0288624999998</v>
      </c>
      <c r="F874">
        <v>1245.75</v>
      </c>
      <c r="G874">
        <v>50.6330612307598</v>
      </c>
      <c r="H874">
        <v>5.9913249579896304</v>
      </c>
      <c r="I874">
        <v>50.246864981129796</v>
      </c>
      <c r="J874">
        <v>6.7212691712941597</v>
      </c>
      <c r="K874">
        <v>1268.45758414998</v>
      </c>
      <c r="L874">
        <v>1066.36637773394</v>
      </c>
      <c r="M874">
        <v>45.109414843337703</v>
      </c>
      <c r="N874">
        <v>0.54770960122596102</v>
      </c>
      <c r="O874">
        <v>24.3387517559703</v>
      </c>
      <c r="P874">
        <v>83.590008105519104</v>
      </c>
      <c r="Q874">
        <v>2.5533425420606E-2</v>
      </c>
    </row>
    <row r="875" spans="1:17" hidden="1" x14ac:dyDescent="0.3">
      <c r="A875" t="s">
        <v>1896</v>
      </c>
      <c r="B875" t="s">
        <v>1897</v>
      </c>
      <c r="C875" t="s">
        <v>3171</v>
      </c>
      <c r="D875" t="s">
        <v>417</v>
      </c>
      <c r="E875">
        <v>3852.8629999999998</v>
      </c>
      <c r="F875">
        <v>280</v>
      </c>
      <c r="G875">
        <v>58.154250452577898</v>
      </c>
      <c r="H875">
        <v>17.8547906732265</v>
      </c>
      <c r="I875">
        <v>41.256956441118099</v>
      </c>
      <c r="J875">
        <v>3.45609765285832</v>
      </c>
      <c r="K875">
        <v>271.863413882521</v>
      </c>
      <c r="L875">
        <v>224.60951641385799</v>
      </c>
      <c r="M875">
        <v>53.354979573357802</v>
      </c>
      <c r="N875">
        <v>0.50818401830743198</v>
      </c>
      <c r="O875">
        <v>8.8214285714285499</v>
      </c>
      <c r="P875">
        <v>98.159943382873294</v>
      </c>
      <c r="Q875">
        <v>0.24471663293652399</v>
      </c>
    </row>
    <row r="876" spans="1:17" hidden="1" x14ac:dyDescent="0.3">
      <c r="A876" t="s">
        <v>1898</v>
      </c>
      <c r="B876" t="s">
        <v>1899</v>
      </c>
      <c r="C876" t="s">
        <v>3171</v>
      </c>
      <c r="D876" t="s">
        <v>426</v>
      </c>
      <c r="E876">
        <v>3833.70275885</v>
      </c>
      <c r="F876">
        <v>622.1</v>
      </c>
      <c r="G876">
        <v>-42.593836989000799</v>
      </c>
      <c r="H876">
        <v>4.9532342664973497</v>
      </c>
      <c r="I876">
        <v>-13.7532285790566</v>
      </c>
      <c r="J876">
        <v>0.223320552531345</v>
      </c>
      <c r="K876">
        <v>641.80585458058101</v>
      </c>
      <c r="L876">
        <v>665.93305443710597</v>
      </c>
      <c r="M876">
        <v>43.355751856076203</v>
      </c>
      <c r="N876">
        <v>1.15872907705113</v>
      </c>
      <c r="O876">
        <v>31.482076836521401</v>
      </c>
      <c r="P876">
        <v>6.0970410164577302</v>
      </c>
      <c r="Q876">
        <v>0.10825827681698499</v>
      </c>
    </row>
    <row r="877" spans="1:17" hidden="1" x14ac:dyDescent="0.3">
      <c r="A877" t="s">
        <v>1900</v>
      </c>
      <c r="B877" t="s">
        <v>1901</v>
      </c>
      <c r="C877" t="s">
        <v>3171</v>
      </c>
      <c r="D877" t="s">
        <v>387</v>
      </c>
      <c r="E877">
        <v>3830.7677908999999</v>
      </c>
      <c r="F877">
        <v>103</v>
      </c>
      <c r="G877">
        <v>-50.756490066950597</v>
      </c>
      <c r="H877">
        <v>-4.1712524096460699</v>
      </c>
      <c r="I877">
        <v>-26.529722093223899</v>
      </c>
      <c r="J877">
        <v>-4.0738964190101301</v>
      </c>
      <c r="K877">
        <v>111.680003671162</v>
      </c>
      <c r="L877">
        <v>121.542642796514</v>
      </c>
      <c r="M877">
        <v>39.380539439188297</v>
      </c>
      <c r="N877">
        <v>0.62393518642719703</v>
      </c>
      <c r="O877">
        <v>49.126213592233</v>
      </c>
      <c r="P877">
        <v>3.2892097874047401</v>
      </c>
    </row>
    <row r="878" spans="1:17" hidden="1" x14ac:dyDescent="0.3">
      <c r="A878" t="s">
        <v>1902</v>
      </c>
      <c r="B878" t="s">
        <v>1903</v>
      </c>
      <c r="C878" t="s">
        <v>3171</v>
      </c>
      <c r="D878" t="s">
        <v>91</v>
      </c>
      <c r="E878">
        <v>3830.2898479999999</v>
      </c>
      <c r="F878">
        <v>1694</v>
      </c>
      <c r="G878">
        <v>151.47450218940801</v>
      </c>
      <c r="H878">
        <v>15.511307548888301</v>
      </c>
      <c r="I878">
        <v>35.350512640883302</v>
      </c>
      <c r="J878">
        <v>-2.1222283011792</v>
      </c>
      <c r="K878">
        <v>1665.5158529763</v>
      </c>
      <c r="L878">
        <v>1285.71911509047</v>
      </c>
      <c r="M878">
        <v>32.523371560642801</v>
      </c>
      <c r="N878">
        <v>0.47980769627672099</v>
      </c>
      <c r="O878">
        <v>13.754427390790999</v>
      </c>
      <c r="P878">
        <v>213.70370370370301</v>
      </c>
      <c r="Q878">
        <v>0.17588228009201201</v>
      </c>
    </row>
    <row r="879" spans="1:17" x14ac:dyDescent="0.3">
      <c r="A879" t="s">
        <v>1904</v>
      </c>
      <c r="B879" t="s">
        <v>1905</v>
      </c>
      <c r="C879" t="s">
        <v>3165</v>
      </c>
      <c r="D879" t="s">
        <v>114</v>
      </c>
      <c r="E879">
        <v>3822.3663962999999</v>
      </c>
      <c r="F879">
        <v>1883.3</v>
      </c>
      <c r="G879">
        <v>5.1418690519370696</v>
      </c>
      <c r="H879">
        <v>-1.9006707845238</v>
      </c>
      <c r="I879">
        <v>-20.240227369698601</v>
      </c>
      <c r="J879">
        <v>-0.85531065898974801</v>
      </c>
      <c r="K879">
        <v>2008.3028944151399</v>
      </c>
      <c r="L879">
        <v>1930.5376859287501</v>
      </c>
      <c r="M879">
        <v>46.397080925528698</v>
      </c>
      <c r="N879">
        <v>0.39059075052187497</v>
      </c>
      <c r="O879">
        <v>30.1093824669463</v>
      </c>
      <c r="P879">
        <v>45.969617113625702</v>
      </c>
      <c r="Q879">
        <v>0.24898781453010199</v>
      </c>
    </row>
    <row r="880" spans="1:17" hidden="1" x14ac:dyDescent="0.3">
      <c r="A880" t="s">
        <v>1906</v>
      </c>
      <c r="B880" t="s">
        <v>1907</v>
      </c>
      <c r="C880" t="s">
        <v>3171</v>
      </c>
      <c r="D880" t="s">
        <v>206</v>
      </c>
      <c r="E880">
        <v>3815.05606471999</v>
      </c>
      <c r="F880">
        <v>1219.3</v>
      </c>
      <c r="G880">
        <v>65.947474240728695</v>
      </c>
      <c r="H880">
        <v>38.281746344993998</v>
      </c>
      <c r="I880">
        <v>91.921274319351994</v>
      </c>
      <c r="J880">
        <v>-3.1940528608612899</v>
      </c>
      <c r="K880">
        <v>1052.06348490245</v>
      </c>
      <c r="L880">
        <v>855.88019464245099</v>
      </c>
      <c r="M880">
        <v>67.190117271954705</v>
      </c>
      <c r="N880">
        <v>1.5376073637807699</v>
      </c>
      <c r="O880">
        <v>4.6461084228655896</v>
      </c>
      <c r="P880">
        <v>120.86767502943501</v>
      </c>
      <c r="Q880">
        <v>0.10687291927404401</v>
      </c>
    </row>
    <row r="881" spans="1:17" hidden="1" x14ac:dyDescent="0.3">
      <c r="A881" t="s">
        <v>1908</v>
      </c>
      <c r="B881" t="s">
        <v>1909</v>
      </c>
      <c r="C881" t="s">
        <v>3171</v>
      </c>
      <c r="D881" t="s">
        <v>626</v>
      </c>
      <c r="E881">
        <v>3791.74948864</v>
      </c>
      <c r="F881">
        <v>1494.4</v>
      </c>
      <c r="G881">
        <v>96288.706450534504</v>
      </c>
      <c r="H881">
        <v>61.078485268167498</v>
      </c>
      <c r="I881">
        <v>1143.31553594298</v>
      </c>
      <c r="J881">
        <v>8.88135057577772</v>
      </c>
      <c r="K881">
        <v>1009.66428156313</v>
      </c>
      <c r="L881">
        <v>500.78456859030098</v>
      </c>
      <c r="M881">
        <v>99.999999929725803</v>
      </c>
      <c r="N881">
        <v>0.62284827327925696</v>
      </c>
      <c r="O881">
        <v>0</v>
      </c>
      <c r="P881">
        <v>99526.666666666599</v>
      </c>
      <c r="Q881">
        <v>0.35250590770818901</v>
      </c>
    </row>
    <row r="882" spans="1:17" hidden="1" x14ac:dyDescent="0.3">
      <c r="A882" t="s">
        <v>1910</v>
      </c>
      <c r="B882" t="s">
        <v>1911</v>
      </c>
      <c r="C882" t="s">
        <v>3171</v>
      </c>
      <c r="D882" t="s">
        <v>138</v>
      </c>
      <c r="E882">
        <v>3782.704729</v>
      </c>
      <c r="F882">
        <v>419.75</v>
      </c>
      <c r="G882">
        <v>-23.331702581805999</v>
      </c>
      <c r="H882">
        <v>4.0201820588781798</v>
      </c>
      <c r="I882">
        <v>-13.018747144600001</v>
      </c>
      <c r="J882">
        <v>0.96467328523101603</v>
      </c>
      <c r="K882">
        <v>420.04881223840499</v>
      </c>
      <c r="L882">
        <v>422.272962432334</v>
      </c>
      <c r="M882">
        <v>58.254445789896401</v>
      </c>
      <c r="N882">
        <v>4.6145802273777799E-2</v>
      </c>
      <c r="O882">
        <v>14.1155449672424</v>
      </c>
      <c r="P882">
        <v>6.9018209601426204</v>
      </c>
      <c r="Q882">
        <v>-1.9382289198157002E-2</v>
      </c>
    </row>
    <row r="883" spans="1:17" x14ac:dyDescent="0.3">
      <c r="A883" t="s">
        <v>1912</v>
      </c>
      <c r="B883" t="s">
        <v>1913</v>
      </c>
      <c r="C883" t="s">
        <v>3165</v>
      </c>
      <c r="D883" t="s">
        <v>554</v>
      </c>
      <c r="E883">
        <v>3778.7845359749999</v>
      </c>
      <c r="F883">
        <v>339.25</v>
      </c>
      <c r="G883">
        <v>-2.5581951356922201</v>
      </c>
      <c r="H883">
        <v>15.4002383197881</v>
      </c>
      <c r="I883">
        <v>-9.6544655582228203E-2</v>
      </c>
      <c r="J883">
        <v>-1.5924794388835699</v>
      </c>
      <c r="K883">
        <v>330.92445801217502</v>
      </c>
      <c r="L883">
        <v>330.72898015328701</v>
      </c>
      <c r="M883">
        <v>58.3146547269099</v>
      </c>
      <c r="N883">
        <v>0.85075597540299697</v>
      </c>
      <c r="O883">
        <v>33.205600589535699</v>
      </c>
      <c r="P883">
        <v>44.177645558861002</v>
      </c>
      <c r="Q883">
        <v>1.1833509445373E-2</v>
      </c>
    </row>
    <row r="884" spans="1:17" hidden="1" x14ac:dyDescent="0.3">
      <c r="A884" t="s">
        <v>1914</v>
      </c>
      <c r="B884" t="s">
        <v>1915</v>
      </c>
      <c r="C884" t="s">
        <v>3171</v>
      </c>
      <c r="D884" t="s">
        <v>983</v>
      </c>
      <c r="E884">
        <v>3761.6541069250002</v>
      </c>
      <c r="F884">
        <v>464.75</v>
      </c>
      <c r="G884">
        <v>-24.625270183564702</v>
      </c>
      <c r="H884">
        <v>-7.7361211388201196</v>
      </c>
      <c r="I884">
        <v>11.2433409273638</v>
      </c>
      <c r="J884">
        <v>-0.70450517744695795</v>
      </c>
      <c r="K884">
        <v>476.706420790842</v>
      </c>
      <c r="L884">
        <v>435.42929109063402</v>
      </c>
      <c r="M884">
        <v>46.763496556691003</v>
      </c>
      <c r="N884">
        <v>0.257148334406194</v>
      </c>
      <c r="O884">
        <v>25.874125874125799</v>
      </c>
      <c r="P884">
        <v>37.479662771779303</v>
      </c>
      <c r="Q884">
        <v>1.0032756146895999E-2</v>
      </c>
    </row>
    <row r="885" spans="1:17" hidden="1" x14ac:dyDescent="0.3">
      <c r="A885" t="s">
        <v>1916</v>
      </c>
      <c r="B885" t="s">
        <v>1917</v>
      </c>
      <c r="C885" t="s">
        <v>3171</v>
      </c>
      <c r="D885" t="s">
        <v>253</v>
      </c>
      <c r="E885">
        <v>3758.1092362099998</v>
      </c>
      <c r="F885">
        <v>3705.1</v>
      </c>
      <c r="G885">
        <v>6.5337788624547599</v>
      </c>
      <c r="H885">
        <v>-3.2839141599050001</v>
      </c>
      <c r="I885">
        <v>50.523320393557597</v>
      </c>
      <c r="J885">
        <v>-1.2927778961499401</v>
      </c>
      <c r="K885">
        <v>3840.2238447355899</v>
      </c>
      <c r="L885">
        <v>3355.2441083025901</v>
      </c>
      <c r="M885">
        <v>36.767499396827603</v>
      </c>
      <c r="N885">
        <v>0.15191440669772399</v>
      </c>
      <c r="O885">
        <v>21.454211762165599</v>
      </c>
      <c r="P885">
        <v>71.850649350649306</v>
      </c>
      <c r="Q885">
        <v>0.105482836645769</v>
      </c>
    </row>
    <row r="886" spans="1:17" hidden="1" x14ac:dyDescent="0.3">
      <c r="A886" t="s">
        <v>1918</v>
      </c>
      <c r="B886" t="s">
        <v>1919</v>
      </c>
      <c r="C886" t="s">
        <v>3171</v>
      </c>
      <c r="D886" t="s">
        <v>1593</v>
      </c>
      <c r="E886">
        <v>3753.4650000000001</v>
      </c>
      <c r="F886">
        <v>338.15</v>
      </c>
      <c r="G886">
        <v>-45.675934682135598</v>
      </c>
      <c r="H886">
        <v>7.51407277865931</v>
      </c>
      <c r="I886">
        <v>-3.7471603307549199</v>
      </c>
      <c r="J886">
        <v>0.28151887484973498</v>
      </c>
      <c r="K886">
        <v>343.045805089081</v>
      </c>
      <c r="L886">
        <v>344.16129652758002</v>
      </c>
      <c r="M886">
        <v>45.090788298428102</v>
      </c>
      <c r="N886">
        <v>0.29070108584826898</v>
      </c>
      <c r="O886">
        <v>36.522253437823402</v>
      </c>
      <c r="P886">
        <v>16.4428374655647</v>
      </c>
      <c r="Q886">
        <v>-2.4337666654173001E-2</v>
      </c>
    </row>
    <row r="887" spans="1:17" x14ac:dyDescent="0.3">
      <c r="A887" t="s">
        <v>1920</v>
      </c>
      <c r="B887" t="s">
        <v>1921</v>
      </c>
      <c r="C887" t="s">
        <v>3156</v>
      </c>
      <c r="D887" t="s">
        <v>24</v>
      </c>
      <c r="E887">
        <v>3745.3082678400001</v>
      </c>
      <c r="F887">
        <v>119.44</v>
      </c>
      <c r="G887">
        <v>-19.3328595564018</v>
      </c>
      <c r="H887">
        <v>8.8743950026250094</v>
      </c>
      <c r="I887">
        <v>-18.2342913439673</v>
      </c>
      <c r="J887">
        <v>-1.3397947798254499</v>
      </c>
      <c r="K887">
        <v>119.769101907563</v>
      </c>
      <c r="L887">
        <v>124.276257863455</v>
      </c>
      <c r="M887">
        <v>50.340625569609003</v>
      </c>
      <c r="N887">
        <v>1.54730745313386</v>
      </c>
      <c r="O887">
        <v>36.846952444742101</v>
      </c>
      <c r="P887">
        <v>9.8905143067439401</v>
      </c>
      <c r="Q887">
        <v>9.3971013756390005E-3</v>
      </c>
    </row>
    <row r="888" spans="1:17" x14ac:dyDescent="0.3">
      <c r="A888" t="s">
        <v>1922</v>
      </c>
      <c r="B888" t="s">
        <v>1923</v>
      </c>
      <c r="C888" t="s">
        <v>3167</v>
      </c>
      <c r="D888" t="s">
        <v>46</v>
      </c>
      <c r="E888">
        <v>3739.7589195999999</v>
      </c>
      <c r="F888">
        <v>2206.6</v>
      </c>
      <c r="G888">
        <v>2.9151807175740299</v>
      </c>
      <c r="H888">
        <v>12.6758446523452</v>
      </c>
      <c r="I888">
        <v>34.930917803019597</v>
      </c>
      <c r="J888">
        <v>-2.6859200239250698</v>
      </c>
      <c r="K888">
        <v>2178.3935322788502</v>
      </c>
      <c r="L888">
        <v>1907.19260464183</v>
      </c>
      <c r="M888">
        <v>40.088712908123298</v>
      </c>
      <c r="N888">
        <v>0.60702935186721796</v>
      </c>
      <c r="O888">
        <v>23.946342789812299</v>
      </c>
      <c r="P888">
        <v>56.053748231965997</v>
      </c>
      <c r="Q888">
        <v>7.7960556413087995E-2</v>
      </c>
    </row>
    <row r="889" spans="1:17" hidden="1" x14ac:dyDescent="0.3">
      <c r="A889" t="s">
        <v>1924</v>
      </c>
      <c r="B889" t="s">
        <v>1925</v>
      </c>
      <c r="C889" t="s">
        <v>3171</v>
      </c>
      <c r="D889" t="s">
        <v>520</v>
      </c>
      <c r="E889">
        <v>3736.0097477999998</v>
      </c>
      <c r="F889">
        <v>3075.6</v>
      </c>
      <c r="G889">
        <v>26.7455097692831</v>
      </c>
      <c r="H889">
        <v>5.51493252572598</v>
      </c>
      <c r="I889">
        <v>18.1360833987221</v>
      </c>
      <c r="J889">
        <v>2.1874518316028801</v>
      </c>
      <c r="K889">
        <v>3058.1446691053102</v>
      </c>
      <c r="L889">
        <v>2790.38545606661</v>
      </c>
      <c r="M889">
        <v>62.5360310452416</v>
      </c>
      <c r="N889">
        <v>0.61547161147189799</v>
      </c>
      <c r="O889">
        <v>12.8235141110677</v>
      </c>
      <c r="P889">
        <v>52.741358760429002</v>
      </c>
      <c r="Q889">
        <v>6.7465249216507997E-2</v>
      </c>
    </row>
    <row r="890" spans="1:17" hidden="1" x14ac:dyDescent="0.3">
      <c r="A890" t="s">
        <v>1926</v>
      </c>
      <c r="B890" t="s">
        <v>1927</v>
      </c>
      <c r="C890" t="s">
        <v>3171</v>
      </c>
      <c r="D890" t="s">
        <v>289</v>
      </c>
      <c r="E890">
        <v>3734.80562009499</v>
      </c>
      <c r="F890">
        <v>3083.95</v>
      </c>
      <c r="G890">
        <v>14.053549738144699</v>
      </c>
      <c r="H890">
        <v>2.86022469168396</v>
      </c>
      <c r="I890">
        <v>45.399251143801898</v>
      </c>
      <c r="J890">
        <v>-2.4403349188262702</v>
      </c>
      <c r="K890">
        <v>3133.7324161289898</v>
      </c>
      <c r="L890">
        <v>2661.4045054551598</v>
      </c>
      <c r="M890">
        <v>46.3017283675782</v>
      </c>
      <c r="N890">
        <v>0.25119969393345998</v>
      </c>
      <c r="O890">
        <v>21.0930786815609</v>
      </c>
      <c r="P890">
        <v>104.41785702449199</v>
      </c>
      <c r="Q890">
        <v>0.119484354115999</v>
      </c>
    </row>
    <row r="891" spans="1:17" hidden="1" x14ac:dyDescent="0.3">
      <c r="A891" t="s">
        <v>1928</v>
      </c>
      <c r="B891" t="s">
        <v>1929</v>
      </c>
      <c r="C891" t="s">
        <v>3171</v>
      </c>
      <c r="D891" t="s">
        <v>54</v>
      </c>
      <c r="E891">
        <v>3731.9746653749999</v>
      </c>
      <c r="F891">
        <v>274.25</v>
      </c>
      <c r="G891">
        <v>31.671369087251101</v>
      </c>
      <c r="H891">
        <v>2.1817573257166099</v>
      </c>
      <c r="I891">
        <v>10.395816909337899</v>
      </c>
      <c r="J891">
        <v>2.9246728356566098</v>
      </c>
      <c r="K891">
        <v>276.30327575635698</v>
      </c>
      <c r="L891">
        <v>245.97449033856799</v>
      </c>
      <c r="M891">
        <v>45.453908911948702</v>
      </c>
      <c r="N891">
        <v>0.343946291964836</v>
      </c>
      <c r="O891">
        <v>25.068368277119401</v>
      </c>
      <c r="P891">
        <v>71.40625</v>
      </c>
      <c r="Q891">
        <v>8.1047432972999999E-3</v>
      </c>
    </row>
    <row r="892" spans="1:17" hidden="1" x14ac:dyDescent="0.3">
      <c r="A892" t="s">
        <v>1930</v>
      </c>
      <c r="B892" t="s">
        <v>1931</v>
      </c>
      <c r="C892" t="s">
        <v>3171</v>
      </c>
      <c r="D892" t="s">
        <v>1046</v>
      </c>
      <c r="E892">
        <v>3730.8735000000001</v>
      </c>
      <c r="F892">
        <v>59.88</v>
      </c>
      <c r="G892">
        <v>-38.100441698972602</v>
      </c>
      <c r="H892">
        <v>0.256687650040618</v>
      </c>
      <c r="I892">
        <v>-18.460244614716899</v>
      </c>
      <c r="J892">
        <v>-0.91950860757997199</v>
      </c>
      <c r="K892">
        <v>61.959542026675003</v>
      </c>
      <c r="L892">
        <v>64.824666347144401</v>
      </c>
      <c r="M892">
        <v>80.428401478298795</v>
      </c>
      <c r="N892">
        <v>0.94523715847623402</v>
      </c>
      <c r="O892">
        <v>19.3219772879091</v>
      </c>
      <c r="P892">
        <v>0.96105209914010203</v>
      </c>
      <c r="Q892">
        <v>-6.679688381315E-3</v>
      </c>
    </row>
    <row r="893" spans="1:17" x14ac:dyDescent="0.3">
      <c r="A893" t="s">
        <v>1932</v>
      </c>
      <c r="B893" t="s">
        <v>1933</v>
      </c>
      <c r="C893" t="s">
        <v>3166</v>
      </c>
      <c r="D893" t="s">
        <v>454</v>
      </c>
      <c r="E893">
        <v>3729.5784435</v>
      </c>
      <c r="F893">
        <v>971.75</v>
      </c>
      <c r="G893">
        <v>-50.887582861244297</v>
      </c>
      <c r="H893">
        <v>-2.2155058883322698</v>
      </c>
      <c r="I893">
        <v>-15.1025432347204</v>
      </c>
      <c r="J893">
        <v>6.6690925282015201E-2</v>
      </c>
      <c r="K893">
        <v>1041.32887593432</v>
      </c>
      <c r="L893">
        <v>1144.8144085353799</v>
      </c>
      <c r="M893">
        <v>37.363443242903898</v>
      </c>
      <c r="N893">
        <v>0.59240379782977903</v>
      </c>
      <c r="O893">
        <v>48.983792127604801</v>
      </c>
      <c r="P893">
        <v>0.90861889927309403</v>
      </c>
      <c r="Q893">
        <v>-0.12822114375344101</v>
      </c>
    </row>
    <row r="894" spans="1:17" hidden="1" x14ac:dyDescent="0.3">
      <c r="A894" t="s">
        <v>1934</v>
      </c>
      <c r="B894" t="s">
        <v>1935</v>
      </c>
      <c r="C894" t="s">
        <v>3171</v>
      </c>
      <c r="D894" t="s">
        <v>744</v>
      </c>
      <c r="E894">
        <v>3724.7253936799998</v>
      </c>
      <c r="F894">
        <v>175</v>
      </c>
      <c r="G894">
        <v>17.400441331343199</v>
      </c>
      <c r="H894">
        <v>11.4147712253971</v>
      </c>
      <c r="I894">
        <v>11.0804049385372</v>
      </c>
      <c r="J894">
        <v>6.8359319499878604</v>
      </c>
      <c r="K894">
        <v>164.03822251229701</v>
      </c>
      <c r="L894">
        <v>153.24022777140701</v>
      </c>
      <c r="M894">
        <v>58.331342908403499</v>
      </c>
      <c r="N894">
        <v>1.0408674166070599</v>
      </c>
      <c r="O894">
        <v>1.6571428571428599</v>
      </c>
      <c r="P894">
        <v>45.095763203714398</v>
      </c>
      <c r="Q894">
        <v>8.2626113561340003E-3</v>
      </c>
    </row>
    <row r="895" spans="1:17" hidden="1" x14ac:dyDescent="0.3">
      <c r="A895" t="s">
        <v>1936</v>
      </c>
      <c r="B895" t="s">
        <v>1937</v>
      </c>
      <c r="C895" t="s">
        <v>3171</v>
      </c>
      <c r="D895" t="s">
        <v>46</v>
      </c>
      <c r="E895">
        <v>3718.7537400000001</v>
      </c>
      <c r="F895">
        <v>298.35000000000002</v>
      </c>
      <c r="G895">
        <v>24.643334481113801</v>
      </c>
      <c r="H895">
        <v>28.498797428471001</v>
      </c>
      <c r="I895">
        <v>86.787992483071903</v>
      </c>
      <c r="J895">
        <v>1.78146734677295</v>
      </c>
      <c r="K895">
        <v>272.637231237165</v>
      </c>
      <c r="L895">
        <v>229.28363466587601</v>
      </c>
      <c r="M895">
        <v>51.268688411308702</v>
      </c>
      <c r="N895">
        <v>0.69577238864999102</v>
      </c>
      <c r="O895">
        <v>12.6194067370537</v>
      </c>
      <c r="P895">
        <v>111.595744680851</v>
      </c>
    </row>
    <row r="896" spans="1:17" hidden="1" x14ac:dyDescent="0.3">
      <c r="A896" t="s">
        <v>1938</v>
      </c>
      <c r="B896" t="s">
        <v>1939</v>
      </c>
      <c r="C896" t="s">
        <v>3171</v>
      </c>
      <c r="D896" t="s">
        <v>468</v>
      </c>
      <c r="E896">
        <v>3697.3731897359999</v>
      </c>
      <c r="F896">
        <v>182.04</v>
      </c>
      <c r="G896">
        <v>46.252662930305398</v>
      </c>
      <c r="H896">
        <v>-3.6460077153927402</v>
      </c>
      <c r="I896">
        <v>34.109854295276897</v>
      </c>
      <c r="J896">
        <v>0.25170620919150899</v>
      </c>
      <c r="K896">
        <v>183.948507010762</v>
      </c>
      <c r="L896">
        <v>155.43039565504699</v>
      </c>
      <c r="M896">
        <v>45.140941461030998</v>
      </c>
      <c r="N896">
        <v>0.43919754118910798</v>
      </c>
      <c r="O896">
        <v>15.8261920457042</v>
      </c>
      <c r="P896">
        <v>86.420890937019905</v>
      </c>
      <c r="Q896">
        <v>0.11317091136799901</v>
      </c>
    </row>
    <row r="897" spans="1:17" hidden="1" x14ac:dyDescent="0.3">
      <c r="A897" t="s">
        <v>1940</v>
      </c>
      <c r="B897" t="s">
        <v>1941</v>
      </c>
      <c r="C897" t="s">
        <v>3171</v>
      </c>
      <c r="D897" t="s">
        <v>91</v>
      </c>
      <c r="E897">
        <v>3697.2471236400002</v>
      </c>
      <c r="F897">
        <v>346.2</v>
      </c>
      <c r="G897">
        <v>138.77322093010901</v>
      </c>
      <c r="H897">
        <v>17.928683594656398</v>
      </c>
      <c r="I897">
        <v>101.92461045946899</v>
      </c>
      <c r="J897">
        <v>-1.3666674929567899</v>
      </c>
      <c r="K897">
        <v>337.561125710836</v>
      </c>
      <c r="L897">
        <v>249.60587881848701</v>
      </c>
      <c r="M897">
        <v>43.6522886607533</v>
      </c>
      <c r="N897">
        <v>0.34964768750463698</v>
      </c>
      <c r="O897">
        <v>17.042172154823799</v>
      </c>
      <c r="P897">
        <v>170.04680187207401</v>
      </c>
      <c r="Q897">
        <v>7.1916950373417998E-2</v>
      </c>
    </row>
    <row r="898" spans="1:17" hidden="1" x14ac:dyDescent="0.3">
      <c r="A898" t="s">
        <v>1942</v>
      </c>
      <c r="B898" t="s">
        <v>1943</v>
      </c>
      <c r="C898" t="s">
        <v>3171</v>
      </c>
      <c r="D898" t="s">
        <v>426</v>
      </c>
      <c r="E898">
        <v>3697.1991902699901</v>
      </c>
      <c r="F898">
        <v>583.95000000000005</v>
      </c>
      <c r="G898">
        <v>37.271495155266798</v>
      </c>
      <c r="I898">
        <v>25.8115021882988</v>
      </c>
      <c r="K898">
        <v>555.13151102030702</v>
      </c>
      <c r="L898">
        <v>481.76224515429197</v>
      </c>
      <c r="M898">
        <v>64.780785260819798</v>
      </c>
      <c r="N898">
        <v>1.8301730032218999</v>
      </c>
      <c r="O898">
        <v>5.9851014641664397</v>
      </c>
      <c r="P898">
        <v>77.492401215805501</v>
      </c>
      <c r="Q898">
        <v>-3.9150349227047E-2</v>
      </c>
    </row>
    <row r="899" spans="1:17" hidden="1" x14ac:dyDescent="0.3">
      <c r="A899" t="s">
        <v>1944</v>
      </c>
      <c r="B899" t="s">
        <v>1945</v>
      </c>
      <c r="C899" t="s">
        <v>3171</v>
      </c>
      <c r="D899" t="s">
        <v>289</v>
      </c>
      <c r="E899">
        <v>3671.0674211750002</v>
      </c>
      <c r="F899">
        <v>535.45000000000005</v>
      </c>
      <c r="G899">
        <v>41.295420679224897</v>
      </c>
      <c r="H899">
        <v>5.4804099335324503</v>
      </c>
      <c r="I899">
        <v>-16.281938874905499</v>
      </c>
      <c r="J899">
        <v>-5.7214554286665699E-2</v>
      </c>
      <c r="K899">
        <v>547.16782087460297</v>
      </c>
      <c r="L899">
        <v>514.54632420930704</v>
      </c>
      <c r="M899">
        <v>56.719990679849602</v>
      </c>
      <c r="N899">
        <v>0.56719730477615504</v>
      </c>
      <c r="O899">
        <v>22.327014660565801</v>
      </c>
      <c r="P899">
        <v>69.984126984126902</v>
      </c>
      <c r="Q899">
        <v>8.1292528506295994E-2</v>
      </c>
    </row>
    <row r="900" spans="1:17" x14ac:dyDescent="0.3">
      <c r="A900" t="s">
        <v>1946</v>
      </c>
      <c r="B900" t="s">
        <v>1947</v>
      </c>
      <c r="C900" t="s">
        <v>3173</v>
      </c>
      <c r="D900" t="s">
        <v>1434</v>
      </c>
      <c r="E900">
        <v>3668.6865948599998</v>
      </c>
      <c r="F900">
        <v>555.45000000000005</v>
      </c>
      <c r="G900">
        <v>-46.413551633795798</v>
      </c>
      <c r="H900">
        <v>-0.76195706134197705</v>
      </c>
      <c r="I900">
        <v>-23.467753228522</v>
      </c>
      <c r="J900">
        <v>0.31204279856503903</v>
      </c>
      <c r="K900">
        <v>593.08178299527196</v>
      </c>
      <c r="L900">
        <v>620.80338811724198</v>
      </c>
      <c r="M900">
        <v>34.882103754689297</v>
      </c>
      <c r="N900">
        <v>0.65755504473373905</v>
      </c>
      <c r="O900">
        <v>46.727878296876298</v>
      </c>
      <c r="P900">
        <v>2.3116596058206</v>
      </c>
      <c r="Q900">
        <v>8.9657572615284994E-2</v>
      </c>
    </row>
    <row r="901" spans="1:17" hidden="1" x14ac:dyDescent="0.3">
      <c r="A901" t="s">
        <v>1948</v>
      </c>
      <c r="B901" t="s">
        <v>1949</v>
      </c>
      <c r="C901" t="s">
        <v>3171</v>
      </c>
      <c r="D901" t="s">
        <v>246</v>
      </c>
      <c r="E901">
        <v>3655.1188630000001</v>
      </c>
      <c r="F901">
        <v>588.04999999999995</v>
      </c>
      <c r="G901">
        <v>-1.3767497910420301</v>
      </c>
      <c r="H901">
        <v>45.880985954676603</v>
      </c>
      <c r="I901">
        <v>14.544271641644</v>
      </c>
      <c r="J901">
        <v>28.109688933571</v>
      </c>
      <c r="M901">
        <v>81.721004071123801</v>
      </c>
      <c r="O901">
        <v>8.2816087067426292</v>
      </c>
      <c r="P901">
        <v>46.244715244963899</v>
      </c>
    </row>
    <row r="902" spans="1:17" hidden="1" x14ac:dyDescent="0.3">
      <c r="A902" t="s">
        <v>1950</v>
      </c>
      <c r="B902" t="s">
        <v>1951</v>
      </c>
      <c r="C902" t="s">
        <v>3171</v>
      </c>
      <c r="D902" t="s">
        <v>138</v>
      </c>
      <c r="E902">
        <v>3652.2158003949999</v>
      </c>
      <c r="F902">
        <v>282.35000000000002</v>
      </c>
      <c r="G902">
        <v>320.799284617735</v>
      </c>
      <c r="H902">
        <v>6.2534067690305903</v>
      </c>
      <c r="I902">
        <v>102.276073155524</v>
      </c>
      <c r="J902">
        <v>1.8036065558075201</v>
      </c>
      <c r="K902">
        <v>269.57054209779301</v>
      </c>
      <c r="L902">
        <v>202.601028637101</v>
      </c>
      <c r="M902">
        <v>58.270874523979302</v>
      </c>
      <c r="N902">
        <v>0.52862978460941801</v>
      </c>
      <c r="O902">
        <v>21.940853550557801</v>
      </c>
      <c r="P902">
        <v>349.96015936254901</v>
      </c>
      <c r="Q902">
        <v>0.161600048857165</v>
      </c>
    </row>
    <row r="903" spans="1:17" hidden="1" x14ac:dyDescent="0.3">
      <c r="A903" t="s">
        <v>1952</v>
      </c>
      <c r="B903" t="s">
        <v>1953</v>
      </c>
      <c r="C903" t="s">
        <v>3171</v>
      </c>
      <c r="D903" t="s">
        <v>213</v>
      </c>
      <c r="E903">
        <v>3614.4463071750001</v>
      </c>
      <c r="F903">
        <v>7037.25</v>
      </c>
      <c r="G903">
        <v>131.512605008213</v>
      </c>
      <c r="H903">
        <v>48.400671413358999</v>
      </c>
      <c r="I903">
        <v>95.992627339810198</v>
      </c>
      <c r="J903">
        <v>3.6645126128005598</v>
      </c>
      <c r="K903">
        <v>5616.1047120474896</v>
      </c>
      <c r="L903">
        <v>4366.3405247465698</v>
      </c>
      <c r="M903">
        <v>68.324527474514994</v>
      </c>
      <c r="N903">
        <v>0.61296547190775896</v>
      </c>
      <c r="O903">
        <v>20.429855412270399</v>
      </c>
      <c r="P903">
        <v>170.66346153846101</v>
      </c>
      <c r="Q903">
        <v>0.14480772251444099</v>
      </c>
    </row>
    <row r="904" spans="1:17" hidden="1" x14ac:dyDescent="0.3">
      <c r="A904" t="s">
        <v>1954</v>
      </c>
      <c r="B904" t="s">
        <v>1955</v>
      </c>
      <c r="C904" t="s">
        <v>3171</v>
      </c>
      <c r="D904" t="s">
        <v>289</v>
      </c>
      <c r="E904">
        <v>3613.5425810000002</v>
      </c>
      <c r="F904">
        <v>1574.35</v>
      </c>
      <c r="G904">
        <v>110.098931253841</v>
      </c>
      <c r="H904">
        <v>57.048793274842097</v>
      </c>
      <c r="I904">
        <v>134.06242825879701</v>
      </c>
      <c r="J904">
        <v>19.5284490740469</v>
      </c>
      <c r="K904">
        <v>1232.12189506494</v>
      </c>
      <c r="L904">
        <v>943.306089994275</v>
      </c>
      <c r="M904">
        <v>80.137088491358796</v>
      </c>
      <c r="N904">
        <v>1.28444889323473</v>
      </c>
      <c r="O904">
        <v>4.7416394067392797</v>
      </c>
      <c r="P904">
        <v>195.930451127819</v>
      </c>
    </row>
    <row r="905" spans="1:17" x14ac:dyDescent="0.3">
      <c r="A905" t="s">
        <v>1956</v>
      </c>
      <c r="B905" t="s">
        <v>1957</v>
      </c>
      <c r="C905" t="s">
        <v>3165</v>
      </c>
      <c r="D905" t="s">
        <v>114</v>
      </c>
      <c r="E905">
        <v>3603.9966336000002</v>
      </c>
      <c r="F905">
        <v>825.6</v>
      </c>
      <c r="G905">
        <v>53.504473113766302</v>
      </c>
      <c r="H905">
        <v>5.93946258342186</v>
      </c>
      <c r="I905">
        <v>-10.6409383236454</v>
      </c>
      <c r="J905">
        <v>1.7570399783964501</v>
      </c>
      <c r="K905">
        <v>814.62320007041706</v>
      </c>
      <c r="L905">
        <v>784.08782166138303</v>
      </c>
      <c r="M905">
        <v>62.8540240639121</v>
      </c>
      <c r="N905">
        <v>0.72130300551843995</v>
      </c>
      <c r="O905">
        <v>31.177325581395301</v>
      </c>
      <c r="P905">
        <v>93.213199157500597</v>
      </c>
      <c r="Q905">
        <v>9.6733276803688997E-2</v>
      </c>
    </row>
    <row r="906" spans="1:17" hidden="1" x14ac:dyDescent="0.3">
      <c r="A906" t="s">
        <v>1958</v>
      </c>
      <c r="B906" t="s">
        <v>1959</v>
      </c>
      <c r="C906" t="s">
        <v>3171</v>
      </c>
      <c r="D906" t="s">
        <v>108</v>
      </c>
      <c r="E906">
        <v>3603.0969563399999</v>
      </c>
      <c r="F906">
        <v>956.55</v>
      </c>
      <c r="G906">
        <v>30.4846606918357</v>
      </c>
      <c r="H906">
        <v>6.7053954955956003</v>
      </c>
      <c r="I906">
        <v>4.61148283980254</v>
      </c>
      <c r="J906">
        <v>15.8757311696904</v>
      </c>
      <c r="K906">
        <v>903.45374701174899</v>
      </c>
      <c r="L906">
        <v>816.69345956318205</v>
      </c>
      <c r="M906">
        <v>61.577796445673698</v>
      </c>
      <c r="N906">
        <v>0.123522692057389</v>
      </c>
      <c r="O906">
        <v>18.0387852177094</v>
      </c>
      <c r="P906">
        <v>71.640050242239298</v>
      </c>
      <c r="Q906">
        <v>8.2204979046862997E-2</v>
      </c>
    </row>
    <row r="907" spans="1:17" hidden="1" x14ac:dyDescent="0.3">
      <c r="A907" t="s">
        <v>1960</v>
      </c>
      <c r="B907" t="s">
        <v>1961</v>
      </c>
      <c r="C907" t="s">
        <v>3171</v>
      </c>
      <c r="D907" t="s">
        <v>711</v>
      </c>
      <c r="E907">
        <v>3586.2487706500001</v>
      </c>
      <c r="F907">
        <v>770.9</v>
      </c>
      <c r="G907">
        <v>-42.955337818047703</v>
      </c>
      <c r="H907">
        <v>4.8001324343659801</v>
      </c>
      <c r="I907">
        <v>-17.399884453425202</v>
      </c>
      <c r="J907">
        <v>-0.38962524919414998</v>
      </c>
      <c r="K907">
        <v>798.58286887111296</v>
      </c>
      <c r="L907">
        <v>857.09654434560105</v>
      </c>
      <c r="M907">
        <v>49.013270499261303</v>
      </c>
      <c r="N907">
        <v>0.15085662519814899</v>
      </c>
      <c r="O907">
        <v>34.907251264755402</v>
      </c>
      <c r="P907">
        <v>7.2481914301613699</v>
      </c>
      <c r="Q907">
        <v>-8.1237580985312002E-2</v>
      </c>
    </row>
    <row r="908" spans="1:17" hidden="1" x14ac:dyDescent="0.3">
      <c r="A908" t="s">
        <v>1962</v>
      </c>
      <c r="B908" t="s">
        <v>1963</v>
      </c>
      <c r="C908" t="s">
        <v>3171</v>
      </c>
      <c r="D908" t="s">
        <v>512</v>
      </c>
      <c r="E908">
        <v>3586.05717129</v>
      </c>
      <c r="F908">
        <v>457.05</v>
      </c>
      <c r="G908">
        <v>82.216231389455899</v>
      </c>
      <c r="H908">
        <v>36.870237369349802</v>
      </c>
      <c r="I908">
        <v>61.143206405392597</v>
      </c>
      <c r="J908">
        <v>7.2891041676800601</v>
      </c>
      <c r="K908">
        <v>412.63627089431202</v>
      </c>
      <c r="L908">
        <v>333.97401386807599</v>
      </c>
      <c r="M908">
        <v>58.362170886976202</v>
      </c>
      <c r="N908">
        <v>0.634959884316602</v>
      </c>
      <c r="O908">
        <v>9.1784268679575494</v>
      </c>
      <c r="P908">
        <v>116.124837451235</v>
      </c>
      <c r="Q908">
        <v>0.15889698853356099</v>
      </c>
    </row>
    <row r="909" spans="1:17" hidden="1" x14ac:dyDescent="0.3">
      <c r="A909" t="s">
        <v>1964</v>
      </c>
      <c r="B909" t="s">
        <v>1965</v>
      </c>
      <c r="C909" t="s">
        <v>3171</v>
      </c>
      <c r="D909" t="s">
        <v>1654</v>
      </c>
      <c r="E909">
        <v>3584.9002577849901</v>
      </c>
      <c r="F909">
        <v>2113.65</v>
      </c>
      <c r="G909">
        <v>17.563788108339899</v>
      </c>
      <c r="H909">
        <v>11.575929819889099</v>
      </c>
      <c r="I909">
        <v>22.957947886809102</v>
      </c>
      <c r="J909">
        <v>-1.58582487436454</v>
      </c>
      <c r="K909">
        <v>2124.00014487607</v>
      </c>
      <c r="L909">
        <v>1931.52551076237</v>
      </c>
      <c r="M909">
        <v>49.434536396777602</v>
      </c>
      <c r="N909">
        <v>0.64363519364308497</v>
      </c>
      <c r="O909">
        <v>16.8121495990348</v>
      </c>
      <c r="P909">
        <v>49.263797182302802</v>
      </c>
      <c r="Q909">
        <v>0.110556925201493</v>
      </c>
    </row>
    <row r="910" spans="1:17" x14ac:dyDescent="0.3">
      <c r="A910" t="s">
        <v>1966</v>
      </c>
      <c r="B910" t="s">
        <v>1967</v>
      </c>
      <c r="C910" t="s">
        <v>3158</v>
      </c>
      <c r="D910" t="s">
        <v>238</v>
      </c>
      <c r="E910">
        <v>3582.3422529049999</v>
      </c>
      <c r="F910">
        <v>424.45</v>
      </c>
      <c r="G910">
        <v>-36.464241166939701</v>
      </c>
      <c r="H910">
        <v>0.63432038765467302</v>
      </c>
      <c r="I910">
        <v>-29.956720718119001</v>
      </c>
      <c r="J910">
        <v>4.32192506867076</v>
      </c>
      <c r="K910">
        <v>448.09255664560999</v>
      </c>
      <c r="L910">
        <v>483.70433739231203</v>
      </c>
      <c r="M910">
        <v>47.605275430276102</v>
      </c>
      <c r="N910">
        <v>0.70740231260498099</v>
      </c>
      <c r="O910">
        <v>64.683708328424999</v>
      </c>
      <c r="P910">
        <v>4.8672019765287198</v>
      </c>
    </row>
    <row r="911" spans="1:17" hidden="1" x14ac:dyDescent="0.3">
      <c r="A911" t="s">
        <v>1968</v>
      </c>
      <c r="B911" t="s">
        <v>1969</v>
      </c>
      <c r="C911" t="s">
        <v>3171</v>
      </c>
      <c r="D911" t="s">
        <v>362</v>
      </c>
      <c r="E911">
        <v>3574.490196315</v>
      </c>
      <c r="F911">
        <v>1080.3499999999999</v>
      </c>
      <c r="G911">
        <v>64.230886714628298</v>
      </c>
      <c r="H911">
        <v>13.0705923705265</v>
      </c>
      <c r="I911">
        <v>57.7403813893267</v>
      </c>
      <c r="J911">
        <v>6.0057663001029704</v>
      </c>
      <c r="K911">
        <v>1044.8529442700001</v>
      </c>
      <c r="L911">
        <v>863.20202805553595</v>
      </c>
      <c r="M911">
        <v>51.0404857988663</v>
      </c>
      <c r="N911">
        <v>0.35899996606670298</v>
      </c>
      <c r="O911">
        <v>25.885129819040099</v>
      </c>
      <c r="P911">
        <v>105.50694312345399</v>
      </c>
      <c r="Q911">
        <v>3.6793669224406002E-2</v>
      </c>
    </row>
    <row r="912" spans="1:17" hidden="1" x14ac:dyDescent="0.3">
      <c r="A912" t="s">
        <v>1970</v>
      </c>
      <c r="B912" t="s">
        <v>1971</v>
      </c>
      <c r="C912" t="s">
        <v>3171</v>
      </c>
      <c r="D912" t="s">
        <v>51</v>
      </c>
      <c r="E912">
        <v>3564.7986444749999</v>
      </c>
      <c r="F912">
        <v>327.14999999999998</v>
      </c>
      <c r="G912">
        <v>119.107354890761</v>
      </c>
      <c r="H912">
        <v>0.72241879190998703</v>
      </c>
      <c r="I912">
        <v>11.544780893988101</v>
      </c>
      <c r="J912">
        <v>13.318533919201901</v>
      </c>
      <c r="K912">
        <v>325.266613596029</v>
      </c>
      <c r="L912">
        <v>288.417561967197</v>
      </c>
      <c r="M912">
        <v>61.419073621921903</v>
      </c>
      <c r="N912">
        <v>1.5566455487819599</v>
      </c>
      <c r="O912">
        <v>19.2113709307657</v>
      </c>
      <c r="P912">
        <v>202.356746765249</v>
      </c>
      <c r="Q912">
        <v>0.14754611438638601</v>
      </c>
    </row>
    <row r="913" spans="1:17" hidden="1" x14ac:dyDescent="0.3">
      <c r="A913" t="s">
        <v>1972</v>
      </c>
      <c r="B913" t="s">
        <v>1973</v>
      </c>
      <c r="C913" t="s">
        <v>3171</v>
      </c>
      <c r="E913">
        <v>3563.1</v>
      </c>
      <c r="F913">
        <v>666</v>
      </c>
      <c r="G913">
        <v>703.23520385589995</v>
      </c>
      <c r="H913">
        <v>8.5764943707017007</v>
      </c>
      <c r="I913">
        <v>16.912216085556299</v>
      </c>
      <c r="J913">
        <v>3.3349923900051799</v>
      </c>
      <c r="K913">
        <v>645.42197981367099</v>
      </c>
      <c r="L913">
        <v>546.56425708866504</v>
      </c>
      <c r="M913">
        <v>63.124922885075698</v>
      </c>
      <c r="N913">
        <v>0.102994238991507</v>
      </c>
      <c r="O913">
        <v>19.0165165165165</v>
      </c>
      <c r="P913">
        <v>764.93506493506402</v>
      </c>
      <c r="Q913">
        <v>0.16865821375502801</v>
      </c>
    </row>
    <row r="914" spans="1:17" x14ac:dyDescent="0.3">
      <c r="A914" t="s">
        <v>1974</v>
      </c>
      <c r="B914" t="s">
        <v>1975</v>
      </c>
      <c r="C914" t="s">
        <v>3165</v>
      </c>
      <c r="D914" t="s">
        <v>417</v>
      </c>
      <c r="E914">
        <v>3549.1831200000001</v>
      </c>
      <c r="F914">
        <v>409.95</v>
      </c>
      <c r="G914">
        <v>-14.949606717644601</v>
      </c>
      <c r="H914">
        <v>17.8208619883669</v>
      </c>
      <c r="I914">
        <v>-46.756339095305201</v>
      </c>
      <c r="J914">
        <v>1.0681647619083401</v>
      </c>
      <c r="K914">
        <v>420.46535373402799</v>
      </c>
      <c r="L914">
        <v>459.60648022122399</v>
      </c>
      <c r="M914">
        <v>50.184754312404699</v>
      </c>
      <c r="N914">
        <v>0.42798608261469101</v>
      </c>
      <c r="O914">
        <v>82.333211367239898</v>
      </c>
      <c r="P914">
        <v>14.655292966018701</v>
      </c>
      <c r="Q914">
        <v>0.14588897901322101</v>
      </c>
    </row>
    <row r="915" spans="1:17" x14ac:dyDescent="0.3">
      <c r="A915" t="s">
        <v>1976</v>
      </c>
      <c r="B915" t="s">
        <v>1977</v>
      </c>
      <c r="C915" t="s">
        <v>3165</v>
      </c>
      <c r="D915" t="s">
        <v>114</v>
      </c>
      <c r="E915">
        <v>3547.5546570000001</v>
      </c>
      <c r="F915">
        <v>615.85</v>
      </c>
      <c r="G915">
        <v>-1.8829718955763299</v>
      </c>
      <c r="H915">
        <v>3.16384007324175</v>
      </c>
      <c r="I915">
        <v>1.76623669053972</v>
      </c>
      <c r="J915">
        <v>-4.9076391444833201</v>
      </c>
      <c r="K915">
        <v>633.30421051739597</v>
      </c>
      <c r="L915">
        <v>591.13048088067103</v>
      </c>
      <c r="M915">
        <v>37.490822241500801</v>
      </c>
      <c r="N915">
        <v>0.65010377432323996</v>
      </c>
      <c r="O915">
        <v>18.502882195339701</v>
      </c>
      <c r="P915">
        <v>33.880434782608603</v>
      </c>
      <c r="Q915">
        <v>0.100538028271242</v>
      </c>
    </row>
    <row r="916" spans="1:17" hidden="1" x14ac:dyDescent="0.3">
      <c r="A916" t="s">
        <v>1978</v>
      </c>
      <c r="B916" t="s">
        <v>1979</v>
      </c>
      <c r="C916" t="s">
        <v>3171</v>
      </c>
      <c r="D916" t="s">
        <v>206</v>
      </c>
      <c r="E916">
        <v>3513.188904225</v>
      </c>
      <c r="F916">
        <v>515.45000000000005</v>
      </c>
      <c r="G916">
        <v>11.6266766384666</v>
      </c>
      <c r="H916">
        <v>-0.299404422431852</v>
      </c>
      <c r="I916">
        <v>2.8485320290206899</v>
      </c>
      <c r="J916">
        <v>-0.18514798960252801</v>
      </c>
      <c r="K916">
        <v>536.99098398076296</v>
      </c>
      <c r="L916">
        <v>501.43487254866102</v>
      </c>
      <c r="M916">
        <v>42.970119387962001</v>
      </c>
      <c r="N916">
        <v>0.64098909323745901</v>
      </c>
      <c r="O916">
        <v>18.333495004365101</v>
      </c>
      <c r="P916">
        <v>45.607344632768303</v>
      </c>
      <c r="Q916">
        <v>0.14652283695167401</v>
      </c>
    </row>
    <row r="917" spans="1:17" x14ac:dyDescent="0.3">
      <c r="A917" t="s">
        <v>1980</v>
      </c>
      <c r="B917" t="s">
        <v>1981</v>
      </c>
      <c r="C917" t="s">
        <v>3172</v>
      </c>
      <c r="D917" t="s">
        <v>454</v>
      </c>
      <c r="E917">
        <v>3497.0944730400001</v>
      </c>
      <c r="F917">
        <v>22.68</v>
      </c>
      <c r="G917">
        <v>-30.671002076065399</v>
      </c>
      <c r="H917">
        <v>19.114546758505998</v>
      </c>
      <c r="I917">
        <v>-6.5717179648162301</v>
      </c>
      <c r="J917">
        <v>-0.43743602573771501</v>
      </c>
      <c r="K917">
        <v>22.9348799576847</v>
      </c>
      <c r="L917">
        <v>23.6787175973666</v>
      </c>
      <c r="M917">
        <v>48.779173920911198</v>
      </c>
      <c r="N917">
        <v>0.28860798768469897</v>
      </c>
      <c r="O917">
        <v>99.074074074074005</v>
      </c>
      <c r="P917">
        <v>35.808383233532901</v>
      </c>
    </row>
    <row r="918" spans="1:17" hidden="1" x14ac:dyDescent="0.3">
      <c r="A918" t="s">
        <v>1982</v>
      </c>
      <c r="B918" t="s">
        <v>1983</v>
      </c>
      <c r="C918" t="s">
        <v>3171</v>
      </c>
      <c r="D918" t="s">
        <v>1349</v>
      </c>
      <c r="E918">
        <v>3491.52857261999</v>
      </c>
      <c r="F918">
        <v>797.4</v>
      </c>
      <c r="G918">
        <v>-0.1167939446252</v>
      </c>
      <c r="H918">
        <v>19.086528207502202</v>
      </c>
      <c r="I918">
        <v>37.969087976425101</v>
      </c>
      <c r="J918">
        <v>7.0189297414661196</v>
      </c>
      <c r="K918">
        <v>772.32481130194401</v>
      </c>
      <c r="L918">
        <v>711.27659196474804</v>
      </c>
      <c r="M918">
        <v>60.675107889320202</v>
      </c>
      <c r="N918">
        <v>0.30144931226336602</v>
      </c>
      <c r="O918">
        <v>23.275645849009202</v>
      </c>
      <c r="P918">
        <v>77.515583259127297</v>
      </c>
      <c r="Q918">
        <v>-2.9625004057683001E-2</v>
      </c>
    </row>
    <row r="919" spans="1:17" hidden="1" x14ac:dyDescent="0.3">
      <c r="A919" t="s">
        <v>1984</v>
      </c>
      <c r="B919" t="s">
        <v>1985</v>
      </c>
      <c r="C919" t="s">
        <v>3171</v>
      </c>
      <c r="D919" t="s">
        <v>46</v>
      </c>
      <c r="E919">
        <v>3475.4728737750002</v>
      </c>
      <c r="F919">
        <v>624.85</v>
      </c>
      <c r="G919">
        <v>-34.2320499101967</v>
      </c>
      <c r="H919">
        <v>5.3065866796296204</v>
      </c>
      <c r="I919">
        <v>-10.635313179829099</v>
      </c>
      <c r="J919">
        <v>-4.4017241868969803</v>
      </c>
      <c r="K919">
        <v>672.96459236685405</v>
      </c>
      <c r="M919">
        <v>39.277218841014701</v>
      </c>
      <c r="N919">
        <v>0.94669440440041397</v>
      </c>
      <c r="O919">
        <v>43.594462671041001</v>
      </c>
      <c r="P919">
        <v>13.6090909090909</v>
      </c>
    </row>
    <row r="920" spans="1:17" hidden="1" x14ac:dyDescent="0.3">
      <c r="A920" t="s">
        <v>1986</v>
      </c>
      <c r="B920" t="s">
        <v>1987</v>
      </c>
      <c r="C920" t="s">
        <v>3171</v>
      </c>
      <c r="D920" t="s">
        <v>158</v>
      </c>
      <c r="E920">
        <v>3469.0097033000002</v>
      </c>
      <c r="F920">
        <v>529.4</v>
      </c>
      <c r="G920">
        <v>36.009004725032</v>
      </c>
      <c r="H920">
        <v>40.103709745156401</v>
      </c>
      <c r="I920">
        <v>71.121060799849602</v>
      </c>
      <c r="J920">
        <v>5.8562520056272103</v>
      </c>
      <c r="K920">
        <v>458.20772708523901</v>
      </c>
      <c r="L920">
        <v>395.60637265024002</v>
      </c>
      <c r="M920">
        <v>62.983498151002301</v>
      </c>
      <c r="N920">
        <v>1.5141190254374901</v>
      </c>
      <c r="O920">
        <v>5.7140158670192696</v>
      </c>
      <c r="P920">
        <v>114.331983805668</v>
      </c>
      <c r="Q920">
        <v>0.123995054716312</v>
      </c>
    </row>
    <row r="921" spans="1:17" hidden="1" x14ac:dyDescent="0.3">
      <c r="A921" t="s">
        <v>1988</v>
      </c>
      <c r="B921" t="s">
        <v>1989</v>
      </c>
      <c r="C921" t="s">
        <v>3171</v>
      </c>
      <c r="D921" t="s">
        <v>512</v>
      </c>
      <c r="E921">
        <v>3461.8687829639998</v>
      </c>
      <c r="F921">
        <v>124.07</v>
      </c>
      <c r="G921">
        <v>83.016003765211906</v>
      </c>
      <c r="H921">
        <v>0.51061268088776002</v>
      </c>
      <c r="I921">
        <v>23.460859984556201</v>
      </c>
      <c r="J921">
        <v>-0.179650732310704</v>
      </c>
      <c r="K921">
        <v>128.96049442447699</v>
      </c>
      <c r="L921">
        <v>102.83520612641099</v>
      </c>
      <c r="M921">
        <v>41.076344117491402</v>
      </c>
      <c r="N921">
        <v>0.17283317502017101</v>
      </c>
      <c r="O921">
        <v>28.450289007566699</v>
      </c>
      <c r="P921">
        <v>125.157676568149</v>
      </c>
      <c r="Q921">
        <v>5.7354812897563001E-2</v>
      </c>
    </row>
    <row r="922" spans="1:17" hidden="1" x14ac:dyDescent="0.3">
      <c r="A922" t="s">
        <v>1990</v>
      </c>
      <c r="B922" t="s">
        <v>1991</v>
      </c>
      <c r="C922" t="s">
        <v>3171</v>
      </c>
      <c r="D922" t="s">
        <v>260</v>
      </c>
      <c r="E922">
        <v>3440.0804159999998</v>
      </c>
      <c r="F922">
        <v>157.69999999999999</v>
      </c>
      <c r="G922">
        <v>77.259535407669802</v>
      </c>
      <c r="H922">
        <v>4.9087233421563097</v>
      </c>
      <c r="I922">
        <v>46.544587806139901</v>
      </c>
      <c r="J922">
        <v>-5.1049499407517601E-2</v>
      </c>
      <c r="K922">
        <v>163.83032511522799</v>
      </c>
      <c r="L922">
        <v>143.48205193210799</v>
      </c>
      <c r="M922">
        <v>62.081182326592902</v>
      </c>
      <c r="N922">
        <v>0.84202290713752503</v>
      </c>
      <c r="O922">
        <v>65.504121750158504</v>
      </c>
      <c r="P922">
        <v>242.230902777777</v>
      </c>
      <c r="Q922">
        <v>0.201213864673918</v>
      </c>
    </row>
    <row r="923" spans="1:17" hidden="1" x14ac:dyDescent="0.3">
      <c r="A923" t="s">
        <v>1992</v>
      </c>
      <c r="B923" t="s">
        <v>1993</v>
      </c>
      <c r="C923" t="s">
        <v>3171</v>
      </c>
      <c r="D923" t="s">
        <v>138</v>
      </c>
      <c r="E923">
        <v>3433.0552490499999</v>
      </c>
      <c r="F923">
        <v>948.5</v>
      </c>
      <c r="G923">
        <v>133.16384814373399</v>
      </c>
      <c r="H923">
        <v>60.503435647394902</v>
      </c>
      <c r="I923">
        <v>17.3691997459212</v>
      </c>
      <c r="J923">
        <v>4.6472080009984902</v>
      </c>
      <c r="K923">
        <v>796.32444008633104</v>
      </c>
      <c r="L923">
        <v>670.92689874651899</v>
      </c>
      <c r="M923">
        <v>63.193565827382301</v>
      </c>
      <c r="N923">
        <v>1.3188623112130999</v>
      </c>
      <c r="O923">
        <v>5.4085397996836901</v>
      </c>
      <c r="P923">
        <v>163.630468068705</v>
      </c>
      <c r="Q923">
        <v>0.11335799450369299</v>
      </c>
    </row>
    <row r="924" spans="1:17" x14ac:dyDescent="0.3">
      <c r="A924" t="s">
        <v>1994</v>
      </c>
      <c r="B924" t="s">
        <v>1995</v>
      </c>
      <c r="C924" t="s">
        <v>3174</v>
      </c>
      <c r="D924" t="s">
        <v>1996</v>
      </c>
      <c r="E924">
        <v>3402.1408489999999</v>
      </c>
      <c r="F924">
        <v>19.22</v>
      </c>
      <c r="G924">
        <v>-23.038880535099601</v>
      </c>
      <c r="H924">
        <v>6.1790695373145201</v>
      </c>
      <c r="I924">
        <v>-17.401049347529899</v>
      </c>
      <c r="J924">
        <v>3.4882644464865699E-2</v>
      </c>
      <c r="K924">
        <v>20.074278558766199</v>
      </c>
      <c r="L924">
        <v>20.837197212107402</v>
      </c>
      <c r="M924">
        <v>46.638421684621498</v>
      </c>
      <c r="N924">
        <v>0.45588573556999101</v>
      </c>
      <c r="O924">
        <v>45.421436004162302</v>
      </c>
      <c r="P924">
        <v>7.4944071588366903</v>
      </c>
      <c r="Q924">
        <v>-3.1193473866842999E-2</v>
      </c>
    </row>
    <row r="925" spans="1:17" x14ac:dyDescent="0.3">
      <c r="A925" t="s">
        <v>1997</v>
      </c>
      <c r="B925" t="s">
        <v>1998</v>
      </c>
      <c r="C925" t="s">
        <v>3170</v>
      </c>
      <c r="D925" t="s">
        <v>289</v>
      </c>
      <c r="E925">
        <v>3394.1661779999999</v>
      </c>
      <c r="F925">
        <v>331.5</v>
      </c>
      <c r="G925">
        <v>45.065415179934597</v>
      </c>
      <c r="H925">
        <v>13.3550903621069</v>
      </c>
      <c r="I925">
        <v>16.984023224791098</v>
      </c>
      <c r="J925">
        <v>8.9476441673639808</v>
      </c>
      <c r="K925">
        <v>316.63513967336303</v>
      </c>
      <c r="L925">
        <v>290.63635783942499</v>
      </c>
      <c r="M925">
        <v>66.958074876220905</v>
      </c>
      <c r="N925">
        <v>0.97751554565919596</v>
      </c>
      <c r="O925">
        <v>9.4570135746606407</v>
      </c>
      <c r="P925">
        <v>75.350436392488703</v>
      </c>
      <c r="Q925">
        <v>2.4116402110517E-2</v>
      </c>
    </row>
    <row r="926" spans="1:17" hidden="1" x14ac:dyDescent="0.3">
      <c r="A926" t="s">
        <v>1999</v>
      </c>
      <c r="B926" t="s">
        <v>2000</v>
      </c>
      <c r="C926" t="s">
        <v>3171</v>
      </c>
      <c r="D926" t="s">
        <v>51</v>
      </c>
      <c r="E926">
        <v>3389.2633477720001</v>
      </c>
      <c r="F926">
        <v>131.99</v>
      </c>
      <c r="G926">
        <v>39.664180656053198</v>
      </c>
      <c r="H926">
        <v>5.6558668727214201</v>
      </c>
      <c r="I926">
        <v>39.695098178681498</v>
      </c>
      <c r="J926">
        <v>4.2268451137413701</v>
      </c>
      <c r="K926">
        <v>135.514017947159</v>
      </c>
      <c r="L926">
        <v>121.13600141488701</v>
      </c>
      <c r="M926">
        <v>52.593096187478601</v>
      </c>
      <c r="N926">
        <v>0.58064113872331902</v>
      </c>
      <c r="O926">
        <v>28.040003030532599</v>
      </c>
      <c r="P926">
        <v>69.435173299101393</v>
      </c>
      <c r="Q926">
        <v>1.3172007343752999E-2</v>
      </c>
    </row>
    <row r="927" spans="1:17" x14ac:dyDescent="0.3">
      <c r="A927" t="s">
        <v>2001</v>
      </c>
      <c r="B927" t="s">
        <v>2002</v>
      </c>
      <c r="C927" t="s">
        <v>3156</v>
      </c>
      <c r="D927" t="s">
        <v>2003</v>
      </c>
      <c r="E927">
        <v>3389.2028699099901</v>
      </c>
      <c r="F927">
        <v>202.29</v>
      </c>
      <c r="G927">
        <v>-48.190763624374597</v>
      </c>
      <c r="H927">
        <v>-2.1054474694881802</v>
      </c>
      <c r="I927">
        <v>-22.632231400644301</v>
      </c>
      <c r="J927">
        <v>0.57958754198840101</v>
      </c>
      <c r="K927">
        <v>217.238839232098</v>
      </c>
      <c r="L927">
        <v>227.74544864651099</v>
      </c>
      <c r="M927">
        <v>39.213327828559798</v>
      </c>
      <c r="N927">
        <v>0.76480656197461705</v>
      </c>
      <c r="O927">
        <v>38.909486380938198</v>
      </c>
      <c r="P927">
        <v>2.8942014242115901</v>
      </c>
    </row>
    <row r="928" spans="1:17" hidden="1" x14ac:dyDescent="0.3">
      <c r="A928" t="s">
        <v>2004</v>
      </c>
      <c r="B928" t="s">
        <v>2005</v>
      </c>
      <c r="C928" t="s">
        <v>3171</v>
      </c>
      <c r="D928" t="s">
        <v>2006</v>
      </c>
      <c r="E928">
        <v>3372.8805000000002</v>
      </c>
      <c r="F928">
        <v>1326.6</v>
      </c>
      <c r="G928">
        <v>41.524648837989403</v>
      </c>
      <c r="H928">
        <v>6.3217788796332997</v>
      </c>
      <c r="I928">
        <v>22.837114316506302</v>
      </c>
      <c r="J928">
        <v>-2.55562511745</v>
      </c>
      <c r="K928">
        <v>1383.50492362411</v>
      </c>
      <c r="L928">
        <v>1264.0757217128601</v>
      </c>
      <c r="M928">
        <v>44.571897311173203</v>
      </c>
      <c r="N928">
        <v>0.33636654483662198</v>
      </c>
      <c r="O928">
        <v>25.8819538670284</v>
      </c>
      <c r="P928">
        <v>68.993630573248296</v>
      </c>
      <c r="Q928">
        <v>2.2427018301916998E-2</v>
      </c>
    </row>
    <row r="929" spans="1:17" hidden="1" x14ac:dyDescent="0.3">
      <c r="A929" t="s">
        <v>2007</v>
      </c>
      <c r="B929" t="s">
        <v>2008</v>
      </c>
      <c r="C929" t="s">
        <v>3171</v>
      </c>
      <c r="D929" t="s">
        <v>91</v>
      </c>
      <c r="E929">
        <v>3371.0481587999998</v>
      </c>
      <c r="F929">
        <v>2740.85</v>
      </c>
      <c r="G929">
        <v>-10.917446471131701</v>
      </c>
      <c r="H929">
        <v>1.0109460566449699</v>
      </c>
      <c r="I929">
        <v>4.5884187811400299</v>
      </c>
      <c r="J929">
        <v>1.91830799502239</v>
      </c>
      <c r="K929">
        <v>2851.77059805095</v>
      </c>
      <c r="L929">
        <v>2787.6704885573199</v>
      </c>
      <c r="M929">
        <v>59.692408787156403</v>
      </c>
      <c r="N929">
        <v>0.43874101910755497</v>
      </c>
      <c r="O929">
        <v>39.1995183975774</v>
      </c>
      <c r="P929">
        <v>31.012643101264299</v>
      </c>
      <c r="Q929">
        <v>0.15463463879247299</v>
      </c>
    </row>
    <row r="930" spans="1:17" hidden="1" x14ac:dyDescent="0.3">
      <c r="A930" t="s">
        <v>2009</v>
      </c>
      <c r="B930" t="s">
        <v>2010</v>
      </c>
      <c r="C930" t="s">
        <v>3171</v>
      </c>
      <c r="D930" t="s">
        <v>243</v>
      </c>
      <c r="E930">
        <v>3360.3435717000002</v>
      </c>
      <c r="F930">
        <v>188.15</v>
      </c>
      <c r="G930">
        <v>60.990232602073903</v>
      </c>
      <c r="H930">
        <v>8.7756281607638993</v>
      </c>
      <c r="I930">
        <v>17.325047228835</v>
      </c>
      <c r="J930">
        <v>-1.1457835268899099</v>
      </c>
      <c r="K930">
        <v>168.60849795389899</v>
      </c>
      <c r="L930">
        <v>145.00795243052701</v>
      </c>
      <c r="M930">
        <v>68.356211059953097</v>
      </c>
      <c r="N930">
        <v>0.69658270715585402</v>
      </c>
      <c r="O930">
        <v>2.15253786872176</v>
      </c>
      <c r="P930">
        <v>90.050505050504995</v>
      </c>
      <c r="Q930">
        <v>0.17612483002401799</v>
      </c>
    </row>
    <row r="931" spans="1:17" hidden="1" x14ac:dyDescent="0.3">
      <c r="A931" t="s">
        <v>2011</v>
      </c>
      <c r="B931" t="s">
        <v>2012</v>
      </c>
      <c r="C931" t="s">
        <v>3171</v>
      </c>
      <c r="D931" t="s">
        <v>21</v>
      </c>
      <c r="E931">
        <v>3346.54453521</v>
      </c>
      <c r="F931">
        <v>620.85</v>
      </c>
      <c r="G931">
        <v>62.076852090794397</v>
      </c>
      <c r="H931">
        <v>2.0082514569282299</v>
      </c>
      <c r="I931">
        <v>24.412854837811999</v>
      </c>
      <c r="J931">
        <v>3.7159961452258501</v>
      </c>
      <c r="K931">
        <v>648.71040837717305</v>
      </c>
      <c r="L931">
        <v>550.34891921096698</v>
      </c>
      <c r="M931">
        <v>45.7032951216543</v>
      </c>
      <c r="N931">
        <v>0.49377374919898598</v>
      </c>
      <c r="O931">
        <v>32.882338729161603</v>
      </c>
      <c r="P931">
        <v>96.254148885727801</v>
      </c>
      <c r="Q931">
        <v>0.104577131932927</v>
      </c>
    </row>
    <row r="932" spans="1:17" hidden="1" x14ac:dyDescent="0.3">
      <c r="A932" t="s">
        <v>2013</v>
      </c>
      <c r="B932" t="s">
        <v>2014</v>
      </c>
      <c r="C932" t="s">
        <v>3171</v>
      </c>
      <c r="D932" t="s">
        <v>213</v>
      </c>
      <c r="E932">
        <v>3336.8716373849902</v>
      </c>
      <c r="F932">
        <v>3060.85</v>
      </c>
      <c r="G932">
        <v>169.058314548417</v>
      </c>
      <c r="H932">
        <v>13.960384606798099</v>
      </c>
      <c r="I932">
        <v>100.663117794588</v>
      </c>
      <c r="J932">
        <v>-1.36482497112224</v>
      </c>
      <c r="K932">
        <v>2618.4179040630302</v>
      </c>
      <c r="L932">
        <v>1976.1528147608899</v>
      </c>
      <c r="M932">
        <v>72.420140292854398</v>
      </c>
      <c r="N932">
        <v>0.85169420627311798</v>
      </c>
      <c r="O932">
        <v>11.0149141578319</v>
      </c>
      <c r="P932">
        <v>195.562958671301</v>
      </c>
      <c r="Q932">
        <v>0.16640407164660501</v>
      </c>
    </row>
    <row r="933" spans="1:17" x14ac:dyDescent="0.3">
      <c r="A933" t="s">
        <v>2015</v>
      </c>
      <c r="B933" t="s">
        <v>2016</v>
      </c>
      <c r="C933" t="s">
        <v>3155</v>
      </c>
      <c r="D933" t="s">
        <v>21</v>
      </c>
      <c r="E933">
        <v>3329.2199410799999</v>
      </c>
      <c r="F933">
        <v>563.29999999999995</v>
      </c>
      <c r="G933">
        <v>-25.2333177877534</v>
      </c>
      <c r="H933">
        <v>4.7836549861648603</v>
      </c>
      <c r="I933">
        <v>-8.7791539982241602</v>
      </c>
      <c r="J933">
        <v>-2.56562710434758</v>
      </c>
      <c r="K933">
        <v>596.87844544106497</v>
      </c>
      <c r="L933">
        <v>599.96629001000895</v>
      </c>
      <c r="M933">
        <v>37.015964277133101</v>
      </c>
      <c r="N933">
        <v>0.28849052318871798</v>
      </c>
      <c r="O933">
        <v>40.511272856382</v>
      </c>
      <c r="P933">
        <v>25.177777777777699</v>
      </c>
      <c r="Q933">
        <v>5.8674642570690001E-2</v>
      </c>
    </row>
    <row r="934" spans="1:17" hidden="1" x14ac:dyDescent="0.3">
      <c r="A934" t="s">
        <v>2017</v>
      </c>
      <c r="B934" t="s">
        <v>2018</v>
      </c>
      <c r="C934" t="s">
        <v>3171</v>
      </c>
      <c r="D934" t="s">
        <v>246</v>
      </c>
      <c r="E934">
        <v>3317.3212798</v>
      </c>
      <c r="F934">
        <v>185.68</v>
      </c>
      <c r="G934">
        <v>37.193924423842603</v>
      </c>
      <c r="H934">
        <v>12.556572651236101</v>
      </c>
      <c r="I934">
        <v>30.706282088887999</v>
      </c>
      <c r="J934">
        <v>-0.68236318315747502</v>
      </c>
      <c r="K934">
        <v>190.30925260204299</v>
      </c>
      <c r="L934">
        <v>160.370472444733</v>
      </c>
      <c r="M934">
        <v>39.109766700660998</v>
      </c>
      <c r="N934">
        <v>0.27876950364285602</v>
      </c>
      <c r="O934">
        <v>19.021973287376099</v>
      </c>
      <c r="P934">
        <v>79.314340898116797</v>
      </c>
      <c r="Q934">
        <v>0.139198214177577</v>
      </c>
    </row>
    <row r="935" spans="1:17" x14ac:dyDescent="0.3">
      <c r="A935" t="s">
        <v>2019</v>
      </c>
      <c r="B935" t="s">
        <v>2020</v>
      </c>
      <c r="C935" t="s">
        <v>3154</v>
      </c>
      <c r="D935" t="s">
        <v>289</v>
      </c>
      <c r="E935">
        <v>3299.3821204000001</v>
      </c>
      <c r="F935">
        <v>1941.4</v>
      </c>
      <c r="G935">
        <v>40.433286207812301</v>
      </c>
      <c r="H935">
        <v>0.20052522853806401</v>
      </c>
      <c r="I935">
        <v>-0.18600382533663401</v>
      </c>
      <c r="J935">
        <v>1.7673026225275801</v>
      </c>
      <c r="K935">
        <v>2115.6007668910802</v>
      </c>
      <c r="L935">
        <v>1982.5788936860499</v>
      </c>
      <c r="M935">
        <v>46.776525348289503</v>
      </c>
      <c r="N935">
        <v>0.53640221237903896</v>
      </c>
      <c r="O935">
        <v>44.225816421139299</v>
      </c>
      <c r="P935">
        <v>67.362068965517196</v>
      </c>
      <c r="Q935">
        <v>3.5013186268880001E-3</v>
      </c>
    </row>
    <row r="936" spans="1:17" hidden="1" x14ac:dyDescent="0.3">
      <c r="A936" t="s">
        <v>2021</v>
      </c>
      <c r="B936" t="s">
        <v>2022</v>
      </c>
      <c r="C936" t="s">
        <v>3171</v>
      </c>
      <c r="D936" t="s">
        <v>246</v>
      </c>
      <c r="E936">
        <v>3299.2579366599998</v>
      </c>
      <c r="F936">
        <v>513.1</v>
      </c>
      <c r="G936">
        <v>126.462726437877</v>
      </c>
      <c r="H936">
        <v>4.7056839745586103</v>
      </c>
      <c r="I936">
        <v>16.172463478231499</v>
      </c>
      <c r="J936">
        <v>-1.5257467178916899</v>
      </c>
      <c r="K936">
        <v>541.52118575318605</v>
      </c>
      <c r="L936">
        <v>463.19452868031999</v>
      </c>
      <c r="M936">
        <v>44.484819159435098</v>
      </c>
      <c r="N936">
        <v>0.57223598649006002</v>
      </c>
      <c r="O936">
        <v>35.256285324498101</v>
      </c>
      <c r="P936">
        <v>163.060753652909</v>
      </c>
      <c r="Q936">
        <v>0.18548207094316699</v>
      </c>
    </row>
    <row r="937" spans="1:17" x14ac:dyDescent="0.3">
      <c r="A937" t="s">
        <v>2023</v>
      </c>
      <c r="B937" t="s">
        <v>2024</v>
      </c>
      <c r="C937" t="s">
        <v>3170</v>
      </c>
      <c r="D937" t="s">
        <v>289</v>
      </c>
      <c r="E937">
        <v>3253.07778912</v>
      </c>
      <c r="F937">
        <v>130.72</v>
      </c>
      <c r="G937">
        <v>23.676527895479001</v>
      </c>
      <c r="H937">
        <v>-0.95336841810478901</v>
      </c>
      <c r="I937">
        <v>26.695851736376699</v>
      </c>
      <c r="J937">
        <v>-1.2127293178769201</v>
      </c>
      <c r="K937">
        <v>144.50175164783701</v>
      </c>
      <c r="L937">
        <v>128.78479695105099</v>
      </c>
      <c r="M937">
        <v>37.400299799339201</v>
      </c>
      <c r="N937">
        <v>0.40291115424139901</v>
      </c>
      <c r="O937">
        <v>35.403916768665802</v>
      </c>
      <c r="P937">
        <v>60.196078431372499</v>
      </c>
      <c r="Q937">
        <v>1.8909833965899001E-2</v>
      </c>
    </row>
    <row r="938" spans="1:17" hidden="1" x14ac:dyDescent="0.3">
      <c r="A938" t="s">
        <v>2025</v>
      </c>
      <c r="B938" t="s">
        <v>2026</v>
      </c>
      <c r="C938" t="s">
        <v>3168</v>
      </c>
      <c r="D938" t="s">
        <v>243</v>
      </c>
      <c r="E938">
        <v>3249.6897665799902</v>
      </c>
      <c r="F938">
        <v>152.30000000000001</v>
      </c>
      <c r="G938">
        <v>-49.374864193582603</v>
      </c>
      <c r="H938">
        <v>-0.24642141378287899</v>
      </c>
      <c r="I938">
        <v>-26.239664423688701</v>
      </c>
      <c r="J938">
        <v>-3.6637724188262499</v>
      </c>
      <c r="K938">
        <v>161.51102345785199</v>
      </c>
      <c r="M938">
        <v>47.283741930100703</v>
      </c>
      <c r="N938">
        <v>1.06919206382789</v>
      </c>
      <c r="O938">
        <v>54.300722258699899</v>
      </c>
      <c r="P938">
        <v>6.5034965034964998</v>
      </c>
    </row>
    <row r="939" spans="1:17" x14ac:dyDescent="0.3">
      <c r="A939" t="s">
        <v>2027</v>
      </c>
      <c r="B939" t="s">
        <v>2028</v>
      </c>
      <c r="C939" t="s">
        <v>3162</v>
      </c>
      <c r="D939" t="s">
        <v>206</v>
      </c>
      <c r="E939">
        <v>3244.1999357250002</v>
      </c>
      <c r="F939">
        <v>206.73</v>
      </c>
      <c r="G939">
        <v>-51.710800517383497</v>
      </c>
      <c r="H939">
        <v>6.0575759702725804</v>
      </c>
      <c r="I939">
        <v>-12.5674205059223</v>
      </c>
      <c r="J939">
        <v>2.9312692338159301</v>
      </c>
      <c r="K939">
        <v>211.87656933757901</v>
      </c>
      <c r="L939">
        <v>223.66979144425301</v>
      </c>
      <c r="M939">
        <v>48.768171998742197</v>
      </c>
      <c r="N939">
        <v>0.79361266652269502</v>
      </c>
      <c r="O939">
        <v>44.101001306051302</v>
      </c>
      <c r="P939">
        <v>9.4678316123907695</v>
      </c>
      <c r="Q939">
        <v>1.8710019830850001E-3</v>
      </c>
    </row>
    <row r="940" spans="1:17" hidden="1" x14ac:dyDescent="0.3">
      <c r="A940" t="s">
        <v>2029</v>
      </c>
      <c r="B940" t="s">
        <v>2030</v>
      </c>
      <c r="C940" t="s">
        <v>3171</v>
      </c>
      <c r="D940" t="s">
        <v>289</v>
      </c>
      <c r="E940">
        <v>3230.5414500799998</v>
      </c>
      <c r="F940">
        <v>312.2</v>
      </c>
      <c r="G940">
        <v>26.0076991086211</v>
      </c>
      <c r="H940">
        <v>7.0392959808331197</v>
      </c>
      <c r="I940">
        <v>41.9287205413072</v>
      </c>
      <c r="J940">
        <v>1.45069445270093</v>
      </c>
      <c r="K940">
        <v>313.10477259929098</v>
      </c>
      <c r="L940">
        <v>294.99351763606302</v>
      </c>
      <c r="M940">
        <v>70.073639021652596</v>
      </c>
      <c r="N940">
        <v>0.54080375012780102</v>
      </c>
      <c r="O940">
        <v>46.860986547085197</v>
      </c>
      <c r="P940">
        <v>95.125</v>
      </c>
      <c r="Q940">
        <v>0.207736117883702</v>
      </c>
    </row>
    <row r="941" spans="1:17" hidden="1" x14ac:dyDescent="0.3">
      <c r="A941" t="s">
        <v>2031</v>
      </c>
      <c r="B941" t="s">
        <v>2032</v>
      </c>
      <c r="C941" t="s">
        <v>3171</v>
      </c>
      <c r="D941" t="s">
        <v>362</v>
      </c>
      <c r="E941">
        <v>3219.0033334999998</v>
      </c>
      <c r="F941">
        <v>293</v>
      </c>
      <c r="G941">
        <v>0.72328441682393296</v>
      </c>
      <c r="H941">
        <v>16.946787072089599</v>
      </c>
      <c r="I941">
        <v>28.2573309696911</v>
      </c>
      <c r="J941">
        <v>-0.84740096133639697</v>
      </c>
      <c r="K941">
        <v>281.79666218517798</v>
      </c>
      <c r="L941">
        <v>243.97989713298901</v>
      </c>
      <c r="M941">
        <v>47.315964738759298</v>
      </c>
      <c r="N941">
        <v>0.36434965628830401</v>
      </c>
      <c r="O941">
        <v>10.750853242320799</v>
      </c>
      <c r="P941">
        <v>63.687150837988803</v>
      </c>
      <c r="Q941">
        <v>6.1779439896114001E-2</v>
      </c>
    </row>
    <row r="942" spans="1:17" x14ac:dyDescent="0.3">
      <c r="A942" t="s">
        <v>2033</v>
      </c>
      <c r="B942" t="s">
        <v>2034</v>
      </c>
      <c r="C942" t="s">
        <v>3168</v>
      </c>
      <c r="D942" t="s">
        <v>1469</v>
      </c>
      <c r="E942">
        <v>3212.1820796120001</v>
      </c>
      <c r="F942">
        <v>119.96</v>
      </c>
      <c r="G942">
        <v>-38.785596916655201</v>
      </c>
      <c r="H942">
        <v>1.06918373785471</v>
      </c>
      <c r="I942">
        <v>-7.4266575803233703</v>
      </c>
      <c r="J942">
        <v>1.67410858125898</v>
      </c>
      <c r="K942">
        <v>122.933969183459</v>
      </c>
      <c r="L942">
        <v>132.73138300650399</v>
      </c>
      <c r="M942">
        <v>58.825162496580703</v>
      </c>
      <c r="N942">
        <v>0.59637972733276301</v>
      </c>
      <c r="O942">
        <v>33.211070356785598</v>
      </c>
      <c r="P942">
        <v>14.849210148396301</v>
      </c>
      <c r="Q942">
        <v>-0.114241013808866</v>
      </c>
    </row>
    <row r="943" spans="1:17" hidden="1" x14ac:dyDescent="0.3">
      <c r="A943" t="s">
        <v>2035</v>
      </c>
      <c r="B943" t="s">
        <v>2036</v>
      </c>
      <c r="C943" t="s">
        <v>3171</v>
      </c>
      <c r="D943" t="s">
        <v>138</v>
      </c>
      <c r="E943">
        <v>3198.7164650999998</v>
      </c>
      <c r="F943">
        <v>624.65</v>
      </c>
      <c r="G943">
        <v>8.7216203020554399</v>
      </c>
      <c r="H943">
        <v>4.2614221017780496</v>
      </c>
      <c r="I943">
        <v>36.101918644275997</v>
      </c>
      <c r="J943">
        <v>5.4698891770889801</v>
      </c>
      <c r="K943">
        <v>607.50459412878001</v>
      </c>
      <c r="L943">
        <v>540.00081919313595</v>
      </c>
      <c r="M943">
        <v>70.6704050514183</v>
      </c>
      <c r="N943">
        <v>0.44045107575666897</v>
      </c>
      <c r="O943">
        <v>17.9700632354118</v>
      </c>
      <c r="P943">
        <v>84.971868522357099</v>
      </c>
      <c r="Q943">
        <v>0.192054452149577</v>
      </c>
    </row>
    <row r="944" spans="1:17" hidden="1" x14ac:dyDescent="0.3">
      <c r="A944" t="s">
        <v>2037</v>
      </c>
      <c r="B944" t="s">
        <v>2038</v>
      </c>
      <c r="C944" t="s">
        <v>3171</v>
      </c>
      <c r="D944" t="s">
        <v>582</v>
      </c>
      <c r="E944">
        <v>3185.4338784799902</v>
      </c>
      <c r="F944">
        <v>702.1</v>
      </c>
      <c r="G944">
        <v>7.3935161721590603</v>
      </c>
      <c r="H944">
        <v>45.9268607699901</v>
      </c>
      <c r="I944">
        <v>42.713493472572203</v>
      </c>
      <c r="J944">
        <v>23.607828104944801</v>
      </c>
      <c r="K944">
        <v>538.36447856839402</v>
      </c>
      <c r="L944">
        <v>508.66811465792898</v>
      </c>
      <c r="M944">
        <v>93.946173024161894</v>
      </c>
      <c r="N944">
        <v>3.1929319383846599</v>
      </c>
      <c r="O944">
        <v>5.8253809998575603</v>
      </c>
      <c r="P944">
        <v>71.4111328125</v>
      </c>
      <c r="Q944">
        <v>4.4737280704614003E-2</v>
      </c>
    </row>
    <row r="945" spans="1:17" hidden="1" x14ac:dyDescent="0.3">
      <c r="A945" t="s">
        <v>2039</v>
      </c>
      <c r="B945" t="s">
        <v>2040</v>
      </c>
      <c r="C945" t="s">
        <v>3171</v>
      </c>
      <c r="D945" t="s">
        <v>1349</v>
      </c>
      <c r="E945">
        <v>3181.04884128</v>
      </c>
      <c r="F945">
        <v>216.2</v>
      </c>
      <c r="K945">
        <v>198.53034696656701</v>
      </c>
      <c r="L945">
        <v>172.215069946667</v>
      </c>
      <c r="M945">
        <v>81.1750791682543</v>
      </c>
      <c r="N945">
        <v>1</v>
      </c>
      <c r="Q945">
        <v>0.14788253940821999</v>
      </c>
    </row>
    <row r="946" spans="1:17" hidden="1" x14ac:dyDescent="0.3">
      <c r="A946" t="s">
        <v>2041</v>
      </c>
      <c r="B946" t="s">
        <v>2042</v>
      </c>
      <c r="C946" t="s">
        <v>3171</v>
      </c>
      <c r="D946" t="s">
        <v>2043</v>
      </c>
      <c r="E946">
        <v>3174.8834999999999</v>
      </c>
      <c r="F946">
        <v>32.25</v>
      </c>
      <c r="G946">
        <v>187.24697171019201</v>
      </c>
      <c r="H946">
        <v>15.367072011031199</v>
      </c>
      <c r="I946">
        <v>82.439799088006197</v>
      </c>
      <c r="J946">
        <v>3.5688989858559999</v>
      </c>
      <c r="K946">
        <v>27.176135959800799</v>
      </c>
      <c r="L946">
        <v>20.181923614965701</v>
      </c>
      <c r="M946">
        <v>80.283750160093902</v>
      </c>
      <c r="N946">
        <v>0.122247979187444</v>
      </c>
      <c r="O946">
        <v>2.2790697674418698</v>
      </c>
      <c r="P946">
        <v>262.971299943725</v>
      </c>
    </row>
    <row r="947" spans="1:17" hidden="1" x14ac:dyDescent="0.3">
      <c r="A947" t="s">
        <v>2044</v>
      </c>
      <c r="B947" t="s">
        <v>2045</v>
      </c>
      <c r="C947" t="s">
        <v>3171</v>
      </c>
      <c r="D947" t="s">
        <v>2006</v>
      </c>
      <c r="E947">
        <v>3173.44</v>
      </c>
      <c r="F947">
        <v>495.85</v>
      </c>
      <c r="G947">
        <v>68.366331524174697</v>
      </c>
      <c r="H947">
        <v>29.006761589745199</v>
      </c>
      <c r="I947">
        <v>56.595401605465803</v>
      </c>
      <c r="J947">
        <v>4.8534301067329997</v>
      </c>
      <c r="K947">
        <v>444.378760250234</v>
      </c>
      <c r="L947">
        <v>351.15209066658099</v>
      </c>
      <c r="M947">
        <v>56.739816390184103</v>
      </c>
      <c r="N947">
        <v>0.62049606505050003</v>
      </c>
      <c r="O947">
        <v>7.8955329232630804</v>
      </c>
      <c r="P947">
        <v>118.388020259854</v>
      </c>
      <c r="Q947">
        <v>0.19485990335593101</v>
      </c>
    </row>
    <row r="948" spans="1:17" hidden="1" x14ac:dyDescent="0.3">
      <c r="A948" t="s">
        <v>2046</v>
      </c>
      <c r="B948" t="s">
        <v>2047</v>
      </c>
      <c r="C948" t="s">
        <v>3171</v>
      </c>
      <c r="D948" t="s">
        <v>114</v>
      </c>
      <c r="E948">
        <v>3172.03413701</v>
      </c>
      <c r="F948">
        <v>968.9</v>
      </c>
      <c r="G948">
        <v>-15.319373316665899</v>
      </c>
      <c r="H948">
        <v>-2.8359243470818298</v>
      </c>
      <c r="I948">
        <v>2.08360603317439</v>
      </c>
      <c r="J948">
        <v>2.9644429590113899</v>
      </c>
      <c r="K948">
        <v>1029.8871541481799</v>
      </c>
      <c r="L948">
        <v>959.546969983964</v>
      </c>
      <c r="M948">
        <v>47.565584397434399</v>
      </c>
      <c r="N948">
        <v>0.55833752088262401</v>
      </c>
      <c r="O948">
        <v>37.269068015275003</v>
      </c>
      <c r="P948">
        <v>34.5694444444444</v>
      </c>
      <c r="Q948">
        <v>0.126969311959895</v>
      </c>
    </row>
    <row r="949" spans="1:17" hidden="1" x14ac:dyDescent="0.3">
      <c r="A949" t="s">
        <v>2048</v>
      </c>
      <c r="B949" t="s">
        <v>2049</v>
      </c>
      <c r="C949" t="s">
        <v>3171</v>
      </c>
      <c r="D949" t="s">
        <v>260</v>
      </c>
      <c r="E949">
        <v>3171.0147342299902</v>
      </c>
      <c r="F949">
        <v>1204.55</v>
      </c>
      <c r="G949">
        <v>-53.043724294329401</v>
      </c>
      <c r="H949">
        <v>4.1341303495182</v>
      </c>
      <c r="I949">
        <v>-18.634823606697498</v>
      </c>
      <c r="J949">
        <v>1.29787741629327</v>
      </c>
      <c r="K949">
        <v>1252.6361510178799</v>
      </c>
      <c r="L949">
        <v>1292.06877190401</v>
      </c>
      <c r="M949">
        <v>47.865405160795497</v>
      </c>
      <c r="N949">
        <v>0.21736037928315499</v>
      </c>
      <c r="O949">
        <v>51.338674193682301</v>
      </c>
      <c r="P949">
        <v>9.0979077982066894</v>
      </c>
      <c r="Q949">
        <v>7.3390913333700999E-2</v>
      </c>
    </row>
    <row r="950" spans="1:17" hidden="1" x14ac:dyDescent="0.3">
      <c r="A950" t="s">
        <v>2050</v>
      </c>
      <c r="B950" t="s">
        <v>2051</v>
      </c>
      <c r="C950" t="s">
        <v>3171</v>
      </c>
      <c r="D950" t="s">
        <v>246</v>
      </c>
      <c r="E950">
        <v>3169.1348753399998</v>
      </c>
      <c r="F950">
        <v>229.74</v>
      </c>
      <c r="G950">
        <v>161.017377428244</v>
      </c>
      <c r="H950">
        <v>10.51034789819</v>
      </c>
      <c r="I950">
        <v>134.96405558371899</v>
      </c>
      <c r="J950">
        <v>3.0621852909838299</v>
      </c>
      <c r="K950">
        <v>226.40302415892299</v>
      </c>
      <c r="L950">
        <v>180.981656166401</v>
      </c>
      <c r="M950">
        <v>56.4180953644045</v>
      </c>
      <c r="N950">
        <v>1.2715363813788001</v>
      </c>
      <c r="O950">
        <v>34.064594759293101</v>
      </c>
      <c r="P950">
        <v>196.821705426356</v>
      </c>
      <c r="Q950">
        <v>0.17015202167763399</v>
      </c>
    </row>
    <row r="951" spans="1:17" hidden="1" x14ac:dyDescent="0.3">
      <c r="A951" t="s">
        <v>2052</v>
      </c>
      <c r="B951" t="s">
        <v>2053</v>
      </c>
      <c r="C951" t="s">
        <v>3171</v>
      </c>
      <c r="D951" t="s">
        <v>2054</v>
      </c>
      <c r="E951">
        <v>3166.5</v>
      </c>
      <c r="F951">
        <v>633.29999999999995</v>
      </c>
      <c r="G951">
        <v>180.565129489962</v>
      </c>
      <c r="H951">
        <v>18.221186930719899</v>
      </c>
      <c r="I951">
        <v>-10.9647519953712</v>
      </c>
      <c r="J951">
        <v>-0.448574224163795</v>
      </c>
      <c r="K951">
        <v>578.98845141832305</v>
      </c>
      <c r="M951">
        <v>51.021064396960902</v>
      </c>
      <c r="N951">
        <v>1.9595782073813699</v>
      </c>
      <c r="O951">
        <v>21.403758092531099</v>
      </c>
      <c r="P951">
        <v>216.64999999999901</v>
      </c>
    </row>
    <row r="952" spans="1:17" hidden="1" x14ac:dyDescent="0.3">
      <c r="A952" t="s">
        <v>2055</v>
      </c>
      <c r="B952" t="s">
        <v>2056</v>
      </c>
      <c r="C952" t="s">
        <v>3171</v>
      </c>
      <c r="D952" t="s">
        <v>362</v>
      </c>
      <c r="E952">
        <v>3164.5579899999998</v>
      </c>
      <c r="F952">
        <v>12332.65</v>
      </c>
      <c r="G952">
        <v>-50.004711455210298</v>
      </c>
      <c r="H952">
        <v>8.9438897716731205</v>
      </c>
      <c r="I952">
        <v>-1.4121294885964899</v>
      </c>
      <c r="J952">
        <v>3.3955614059819799</v>
      </c>
      <c r="K952">
        <v>12402.9153898612</v>
      </c>
      <c r="L952">
        <v>12312.3213170169</v>
      </c>
      <c r="M952">
        <v>52.391498762604897</v>
      </c>
      <c r="N952">
        <v>0.25140647706538699</v>
      </c>
      <c r="O952">
        <v>36.418369125856898</v>
      </c>
      <c r="P952">
        <v>35.5236263736263</v>
      </c>
      <c r="Q952">
        <v>-3.3696461245608003E-2</v>
      </c>
    </row>
    <row r="953" spans="1:17" hidden="1" x14ac:dyDescent="0.3">
      <c r="A953" t="s">
        <v>2057</v>
      </c>
      <c r="B953" t="s">
        <v>2058</v>
      </c>
      <c r="C953" t="s">
        <v>3171</v>
      </c>
      <c r="D953" t="s">
        <v>88</v>
      </c>
      <c r="E953">
        <v>3162.9695292000001</v>
      </c>
      <c r="F953">
        <v>35.1</v>
      </c>
      <c r="G953">
        <v>134.58707246580099</v>
      </c>
      <c r="H953">
        <v>32.475363152312802</v>
      </c>
      <c r="I953">
        <v>37.670192106690202</v>
      </c>
      <c r="J953">
        <v>-0.202669638019295</v>
      </c>
      <c r="K953">
        <v>31.615426349599399</v>
      </c>
      <c r="L953">
        <v>26.391261827759902</v>
      </c>
      <c r="M953">
        <v>47.874889665441501</v>
      </c>
      <c r="N953">
        <v>2.0629649812920801</v>
      </c>
      <c r="O953">
        <v>17.7777777777777</v>
      </c>
      <c r="P953">
        <v>168.22851371357299</v>
      </c>
      <c r="Q953">
        <v>7.2664468005497002E-2</v>
      </c>
    </row>
    <row r="954" spans="1:17" hidden="1" x14ac:dyDescent="0.3">
      <c r="A954" t="s">
        <v>2059</v>
      </c>
      <c r="B954" t="s">
        <v>2060</v>
      </c>
      <c r="C954" t="s">
        <v>3171</v>
      </c>
      <c r="D954" t="s">
        <v>253</v>
      </c>
      <c r="E954">
        <v>3154.9</v>
      </c>
      <c r="F954">
        <v>15774.5</v>
      </c>
      <c r="G954">
        <v>3.26775170048783</v>
      </c>
      <c r="H954">
        <v>13.0952237402986</v>
      </c>
      <c r="I954">
        <v>7.7029833309939804</v>
      </c>
      <c r="J954">
        <v>8.5612795778459301</v>
      </c>
      <c r="K954">
        <v>15109.519862249799</v>
      </c>
      <c r="L954">
        <v>14268.4705070328</v>
      </c>
      <c r="M954">
        <v>57.598407273440102</v>
      </c>
      <c r="N954">
        <v>1.1982267647692599</v>
      </c>
      <c r="O954">
        <v>7.7691844432470099</v>
      </c>
      <c r="P954">
        <v>51.663301605614798</v>
      </c>
      <c r="Q954">
        <v>0.15042918193279101</v>
      </c>
    </row>
    <row r="955" spans="1:17" hidden="1" x14ac:dyDescent="0.3">
      <c r="A955" t="s">
        <v>2061</v>
      </c>
      <c r="B955" t="s">
        <v>2062</v>
      </c>
      <c r="C955" t="s">
        <v>3171</v>
      </c>
      <c r="D955" t="s">
        <v>238</v>
      </c>
      <c r="E955">
        <v>3153.6987180000001</v>
      </c>
      <c r="F955">
        <v>1092.4000000000001</v>
      </c>
      <c r="G955">
        <v>5.5188335863376299</v>
      </c>
      <c r="H955">
        <v>3.8488901928494599</v>
      </c>
      <c r="I955">
        <v>32.733669163196801</v>
      </c>
      <c r="J955">
        <v>3.1249609926163502</v>
      </c>
      <c r="K955">
        <v>1079.7453689213201</v>
      </c>
      <c r="L955">
        <v>957.24374947405704</v>
      </c>
      <c r="M955">
        <v>57.005267434836902</v>
      </c>
      <c r="N955">
        <v>0.33442389148142998</v>
      </c>
      <c r="O955">
        <v>25.389051629439699</v>
      </c>
      <c r="P955">
        <v>65.189777710570098</v>
      </c>
      <c r="Q955">
        <v>-8.5121190852549995E-3</v>
      </c>
    </row>
    <row r="956" spans="1:17" hidden="1" x14ac:dyDescent="0.3">
      <c r="A956" t="s">
        <v>2063</v>
      </c>
      <c r="B956" t="s">
        <v>2064</v>
      </c>
      <c r="C956" t="s">
        <v>3171</v>
      </c>
      <c r="D956" t="s">
        <v>289</v>
      </c>
      <c r="E956">
        <v>3152.845891594</v>
      </c>
      <c r="F956">
        <v>106.82</v>
      </c>
      <c r="G956">
        <v>83.422272347105803</v>
      </c>
      <c r="H956">
        <v>19.808487676633199</v>
      </c>
      <c r="I956">
        <v>95.773911872301099</v>
      </c>
      <c r="J956">
        <v>6.5900681199901001</v>
      </c>
      <c r="K956">
        <v>95.713172649430305</v>
      </c>
      <c r="L956">
        <v>74.587716281710996</v>
      </c>
      <c r="M956">
        <v>59.789043974933001</v>
      </c>
      <c r="N956">
        <v>0.53740535122634703</v>
      </c>
      <c r="O956">
        <v>5.7854334394308298</v>
      </c>
      <c r="P956">
        <v>132.47007616974901</v>
      </c>
      <c r="Q956">
        <v>9.4575816722714007E-2</v>
      </c>
    </row>
    <row r="957" spans="1:17" hidden="1" x14ac:dyDescent="0.3">
      <c r="A957" t="s">
        <v>2065</v>
      </c>
      <c r="B957" t="s">
        <v>2066</v>
      </c>
      <c r="C957" t="s">
        <v>3171</v>
      </c>
      <c r="D957" t="s">
        <v>75</v>
      </c>
      <c r="E957">
        <v>3150.4714600000002</v>
      </c>
      <c r="F957">
        <v>1016.15</v>
      </c>
      <c r="G957">
        <v>62.030659897122597</v>
      </c>
      <c r="H957">
        <v>8.6773688570424294</v>
      </c>
      <c r="I957">
        <v>115.299603696497</v>
      </c>
      <c r="J957">
        <v>-6.0112136332380697</v>
      </c>
      <c r="K957">
        <v>1008.43211892631</v>
      </c>
      <c r="L957">
        <v>778.83881085482903</v>
      </c>
      <c r="M957">
        <v>40.991573550943201</v>
      </c>
      <c r="N957">
        <v>0.306302770263846</v>
      </c>
      <c r="O957">
        <v>12.9754465384047</v>
      </c>
      <c r="P957">
        <v>141.27982903953401</v>
      </c>
      <c r="Q957">
        <v>5.3379373045875998E-2</v>
      </c>
    </row>
    <row r="958" spans="1:17" hidden="1" x14ac:dyDescent="0.3">
      <c r="A958" t="s">
        <v>2067</v>
      </c>
      <c r="B958" t="s">
        <v>2068</v>
      </c>
      <c r="C958" t="s">
        <v>3171</v>
      </c>
      <c r="D958" t="s">
        <v>2069</v>
      </c>
      <c r="E958">
        <v>3149.93833778</v>
      </c>
      <c r="F958">
        <v>659.35</v>
      </c>
      <c r="G958">
        <v>72.918321887998403</v>
      </c>
      <c r="H958">
        <v>8.4229318773480999E-2</v>
      </c>
      <c r="I958">
        <v>56.995583421052601</v>
      </c>
      <c r="J958">
        <v>-4.1170837236631597</v>
      </c>
      <c r="K958">
        <v>725.13082427480595</v>
      </c>
      <c r="L958">
        <v>528.66737104369395</v>
      </c>
      <c r="M958">
        <v>22.643565914368601</v>
      </c>
      <c r="N958">
        <v>0.469456145881189</v>
      </c>
      <c r="O958">
        <v>28.459846818836699</v>
      </c>
      <c r="P958">
        <v>157.75996872556601</v>
      </c>
    </row>
    <row r="959" spans="1:17" hidden="1" x14ac:dyDescent="0.3">
      <c r="A959" t="s">
        <v>2070</v>
      </c>
      <c r="B959" t="s">
        <v>2071</v>
      </c>
      <c r="C959" t="s">
        <v>3171</v>
      </c>
      <c r="D959" t="s">
        <v>21</v>
      </c>
      <c r="E959">
        <v>3147.1276901000001</v>
      </c>
      <c r="F959">
        <v>792.85</v>
      </c>
      <c r="G959">
        <v>135.073989934075</v>
      </c>
      <c r="H959">
        <v>19.248185070304402</v>
      </c>
      <c r="I959">
        <v>36.775471919983197</v>
      </c>
      <c r="J959">
        <v>5.9421621237604798</v>
      </c>
      <c r="K959">
        <v>757.84148555121999</v>
      </c>
      <c r="L959">
        <v>646.35080776398797</v>
      </c>
      <c r="M959">
        <v>53.087891376204198</v>
      </c>
      <c r="N959">
        <v>1.8784288586378</v>
      </c>
      <c r="O959">
        <v>9.1000819827205603</v>
      </c>
      <c r="P959">
        <v>165.56690671579199</v>
      </c>
      <c r="Q959">
        <v>0.102192691192719</v>
      </c>
    </row>
    <row r="960" spans="1:17" hidden="1" x14ac:dyDescent="0.3">
      <c r="A960" t="s">
        <v>2072</v>
      </c>
      <c r="B960" t="s">
        <v>2073</v>
      </c>
      <c r="C960" t="s">
        <v>3171</v>
      </c>
      <c r="D960" t="s">
        <v>57</v>
      </c>
      <c r="E960">
        <v>3145.7222080239999</v>
      </c>
      <c r="F960">
        <v>207.98</v>
      </c>
      <c r="G960">
        <v>18.793943188010001</v>
      </c>
      <c r="H960">
        <v>3.7014723924442201</v>
      </c>
      <c r="I960">
        <v>7.20453488922848</v>
      </c>
      <c r="J960">
        <v>0.68921092073818702</v>
      </c>
      <c r="K960">
        <v>220.35550017262</v>
      </c>
      <c r="L960">
        <v>207.01504108504599</v>
      </c>
      <c r="M960">
        <v>41.922346012004198</v>
      </c>
      <c r="N960">
        <v>0.49362335603963498</v>
      </c>
      <c r="O960">
        <v>29.772093470525999</v>
      </c>
      <c r="P960">
        <v>47.190375088464201</v>
      </c>
      <c r="Q960">
        <v>0.104622765621274</v>
      </c>
    </row>
    <row r="961" spans="1:17" hidden="1" x14ac:dyDescent="0.3">
      <c r="A961" t="s">
        <v>2074</v>
      </c>
      <c r="B961" t="s">
        <v>2075</v>
      </c>
      <c r="C961" t="s">
        <v>3171</v>
      </c>
      <c r="D961" t="s">
        <v>206</v>
      </c>
      <c r="E961">
        <v>3131.6829799500001</v>
      </c>
      <c r="F961">
        <v>329.7</v>
      </c>
      <c r="G961">
        <v>4.6174462557003304</v>
      </c>
      <c r="H961">
        <v>58.828525191996597</v>
      </c>
      <c r="I961">
        <v>57.527615534644198</v>
      </c>
      <c r="J961">
        <v>8.2261086302156308</v>
      </c>
      <c r="K961">
        <v>270.33212555504099</v>
      </c>
      <c r="L961">
        <v>232.03567622243401</v>
      </c>
      <c r="M961">
        <v>74.565161990173905</v>
      </c>
      <c r="N961">
        <v>0.91272763240599197</v>
      </c>
      <c r="O961">
        <v>3.7306642402183701</v>
      </c>
      <c r="P961">
        <v>90.9643788010425</v>
      </c>
      <c r="Q961">
        <v>0.113322550737739</v>
      </c>
    </row>
    <row r="962" spans="1:17" hidden="1" x14ac:dyDescent="0.3">
      <c r="A962" t="s">
        <v>2076</v>
      </c>
      <c r="B962" t="s">
        <v>2077</v>
      </c>
      <c r="C962" t="s">
        <v>3171</v>
      </c>
      <c r="D962" t="s">
        <v>138</v>
      </c>
      <c r="E962">
        <v>3103.704959875</v>
      </c>
      <c r="F962">
        <v>308.75</v>
      </c>
      <c r="G962">
        <v>12.8123216883422</v>
      </c>
      <c r="H962">
        <v>9.5392873331966292</v>
      </c>
      <c r="I962">
        <v>-25.8104760614779</v>
      </c>
      <c r="J962">
        <v>4.4071451170277101</v>
      </c>
      <c r="K962">
        <v>322.31701028933202</v>
      </c>
      <c r="L962">
        <v>327.65039074506097</v>
      </c>
      <c r="M962">
        <v>48.910219875004501</v>
      </c>
      <c r="N962">
        <v>0.879035610801437</v>
      </c>
      <c r="O962">
        <v>51.902834008097102</v>
      </c>
      <c r="P962">
        <v>39.1392519152771</v>
      </c>
      <c r="Q962">
        <v>5.1554904612344001E-2</v>
      </c>
    </row>
    <row r="963" spans="1:17" x14ac:dyDescent="0.3">
      <c r="A963" t="s">
        <v>2078</v>
      </c>
      <c r="B963" t="s">
        <v>2079</v>
      </c>
      <c r="C963" t="s">
        <v>3158</v>
      </c>
      <c r="D963" t="s">
        <v>201</v>
      </c>
      <c r="E963">
        <v>3102.0531431019999</v>
      </c>
      <c r="F963">
        <v>226.34</v>
      </c>
      <c r="G963">
        <v>-29.195725953998402</v>
      </c>
      <c r="H963">
        <v>3.29240375989245</v>
      </c>
      <c r="I963">
        <v>-21.305532897853102</v>
      </c>
      <c r="J963">
        <v>-0.27860349990734701</v>
      </c>
      <c r="K963">
        <v>239.03659895159501</v>
      </c>
      <c r="L963">
        <v>242.33560710337099</v>
      </c>
      <c r="M963">
        <v>47.649812078885702</v>
      </c>
      <c r="N963">
        <v>0.504104555249689</v>
      </c>
      <c r="O963">
        <v>27.6619245383052</v>
      </c>
      <c r="P963">
        <v>13.3116395494367</v>
      </c>
      <c r="Q963">
        <v>-2.0199375036478E-2</v>
      </c>
    </row>
    <row r="964" spans="1:17" hidden="1" x14ac:dyDescent="0.3">
      <c r="A964" t="s">
        <v>2080</v>
      </c>
      <c r="B964" t="s">
        <v>2081</v>
      </c>
      <c r="C964" t="s">
        <v>3171</v>
      </c>
      <c r="D964" t="s">
        <v>426</v>
      </c>
      <c r="E964">
        <v>3100.3866997999999</v>
      </c>
      <c r="F964">
        <v>546.65</v>
      </c>
      <c r="G964">
        <v>-5.1527857249034499</v>
      </c>
      <c r="H964">
        <v>7.9387776880001102</v>
      </c>
      <c r="I964">
        <v>-14.655270879844799</v>
      </c>
      <c r="J964">
        <v>1.25891593733811</v>
      </c>
      <c r="K964">
        <v>517.11415019602998</v>
      </c>
      <c r="L964">
        <v>510.48424774976598</v>
      </c>
      <c r="M964">
        <v>69.9147099538731</v>
      </c>
      <c r="N964">
        <v>0.90514823216895901</v>
      </c>
      <c r="O964">
        <v>20.7262416537089</v>
      </c>
      <c r="P964">
        <v>30.761870589642299</v>
      </c>
      <c r="Q964">
        <v>1.1987349570145999E-2</v>
      </c>
    </row>
    <row r="965" spans="1:17" hidden="1" x14ac:dyDescent="0.3">
      <c r="A965" t="s">
        <v>2082</v>
      </c>
      <c r="B965" t="s">
        <v>2083</v>
      </c>
      <c r="C965" t="s">
        <v>3171</v>
      </c>
      <c r="D965" t="s">
        <v>1654</v>
      </c>
      <c r="E965">
        <v>3091.2329912939999</v>
      </c>
      <c r="F965">
        <v>139.74</v>
      </c>
      <c r="G965">
        <v>-22.972581139381099</v>
      </c>
      <c r="H965">
        <v>4.1155037263747696</v>
      </c>
      <c r="I965">
        <v>-20.609505407637101</v>
      </c>
      <c r="J965">
        <v>-1.07642342669594</v>
      </c>
      <c r="K965">
        <v>145.39956269208901</v>
      </c>
      <c r="L965">
        <v>148.63242790685399</v>
      </c>
      <c r="M965">
        <v>43.127750839461797</v>
      </c>
      <c r="N965">
        <v>0.380620591140931</v>
      </c>
      <c r="O965">
        <v>28.1594389580649</v>
      </c>
      <c r="P965">
        <v>8.3255813953488396</v>
      </c>
      <c r="Q965">
        <v>1.3954648177623E-2</v>
      </c>
    </row>
    <row r="966" spans="1:17" hidden="1" x14ac:dyDescent="0.3">
      <c r="A966" t="s">
        <v>2084</v>
      </c>
      <c r="B966" t="s">
        <v>2085</v>
      </c>
      <c r="C966" t="s">
        <v>3171</v>
      </c>
      <c r="D966" t="s">
        <v>46</v>
      </c>
      <c r="E966">
        <v>3087.2015290700001</v>
      </c>
      <c r="F966">
        <v>364.9</v>
      </c>
      <c r="G966">
        <v>40.841668870979902</v>
      </c>
      <c r="H966">
        <v>7.2881802169846202</v>
      </c>
      <c r="I966">
        <v>17.2056766971954</v>
      </c>
      <c r="J966">
        <v>-1.48213138650093</v>
      </c>
      <c r="K966">
        <v>368.91211395975103</v>
      </c>
      <c r="L966">
        <v>322.819692397967</v>
      </c>
      <c r="M966">
        <v>45.670011730453503</v>
      </c>
      <c r="N966">
        <v>0.82609751134355502</v>
      </c>
      <c r="O966">
        <v>13.729788983282999</v>
      </c>
      <c r="P966">
        <v>73.803286496784906</v>
      </c>
      <c r="Q966">
        <v>8.0159611776527001E-2</v>
      </c>
    </row>
    <row r="967" spans="1:17" hidden="1" x14ac:dyDescent="0.3">
      <c r="A967" t="s">
        <v>2086</v>
      </c>
      <c r="B967" t="s">
        <v>2087</v>
      </c>
      <c r="C967" t="s">
        <v>3171</v>
      </c>
      <c r="D967" t="s">
        <v>114</v>
      </c>
      <c r="E967">
        <v>3085.7385082299902</v>
      </c>
      <c r="F967">
        <v>17.87</v>
      </c>
      <c r="G967">
        <v>68.992413917247404</v>
      </c>
      <c r="H967">
        <v>3.9582590341249202</v>
      </c>
      <c r="I967">
        <v>-18.250564922379102</v>
      </c>
      <c r="J967">
        <v>3.7749708716320898E-2</v>
      </c>
      <c r="K967">
        <v>18.584112340419601</v>
      </c>
      <c r="L967">
        <v>18.332314771347601</v>
      </c>
      <c r="M967">
        <v>48.6017102744133</v>
      </c>
      <c r="N967">
        <v>0.52962602953076598</v>
      </c>
      <c r="O967">
        <v>89.983212087297105</v>
      </c>
      <c r="P967">
        <v>98.115299334811496</v>
      </c>
      <c r="Q967">
        <v>0.109069593887079</v>
      </c>
    </row>
    <row r="968" spans="1:17" hidden="1" x14ac:dyDescent="0.3">
      <c r="A968" t="s">
        <v>2088</v>
      </c>
      <c r="B968" t="s">
        <v>2089</v>
      </c>
      <c r="C968" t="s">
        <v>3171</v>
      </c>
      <c r="D968" t="s">
        <v>24</v>
      </c>
      <c r="E968">
        <v>3069.7756007799999</v>
      </c>
      <c r="F968">
        <v>368.9</v>
      </c>
      <c r="G968">
        <v>4.5866075173757199</v>
      </c>
      <c r="H968">
        <v>0.67701414186895004</v>
      </c>
      <c r="I968">
        <v>21.595747656959698</v>
      </c>
      <c r="J968">
        <v>-1.21199762809864</v>
      </c>
      <c r="K968">
        <v>385.96531513451902</v>
      </c>
      <c r="L968">
        <v>342.73444393516502</v>
      </c>
      <c r="M968">
        <v>38.909673005669902</v>
      </c>
      <c r="N968">
        <v>0.213787659518484</v>
      </c>
      <c r="O968">
        <v>26.592572512876099</v>
      </c>
      <c r="P968">
        <v>47.914995990376802</v>
      </c>
      <c r="Q968">
        <v>-3.8643770340790001E-2</v>
      </c>
    </row>
    <row r="969" spans="1:17" hidden="1" x14ac:dyDescent="0.3">
      <c r="A969" t="s">
        <v>2090</v>
      </c>
      <c r="B969" t="s">
        <v>2091</v>
      </c>
      <c r="C969" t="s">
        <v>3171</v>
      </c>
      <c r="D969" t="s">
        <v>27</v>
      </c>
      <c r="E969">
        <v>3059.91</v>
      </c>
      <c r="F969">
        <v>48.57</v>
      </c>
      <c r="G969">
        <v>45.628399553233002</v>
      </c>
      <c r="H969">
        <v>4.0201172191859103</v>
      </c>
      <c r="I969">
        <v>27.774666328811499</v>
      </c>
      <c r="J969">
        <v>2.57572951442567</v>
      </c>
      <c r="K969">
        <v>52.343242036582801</v>
      </c>
      <c r="L969">
        <v>47.829432310974397</v>
      </c>
      <c r="M969">
        <v>45.548829891268397</v>
      </c>
      <c r="N969">
        <v>0.33363779389707598</v>
      </c>
      <c r="O969">
        <v>109.86205476631601</v>
      </c>
      <c r="P969">
        <v>81.231343283582007</v>
      </c>
      <c r="Q969">
        <v>9.2182380556786001E-2</v>
      </c>
    </row>
    <row r="970" spans="1:17" hidden="1" x14ac:dyDescent="0.3">
      <c r="A970" t="s">
        <v>2092</v>
      </c>
      <c r="B970" t="s">
        <v>2093</v>
      </c>
      <c r="C970" t="s">
        <v>3171</v>
      </c>
      <c r="D970" t="s">
        <v>125</v>
      </c>
      <c r="E970">
        <v>3054.4749549599901</v>
      </c>
      <c r="F970">
        <v>99.66</v>
      </c>
      <c r="G970">
        <v>-39.3436462808817</v>
      </c>
      <c r="H970">
        <v>6.9325661107041698</v>
      </c>
      <c r="I970">
        <v>-12.0788426423444</v>
      </c>
      <c r="J970">
        <v>-1.73106327485739</v>
      </c>
      <c r="K970">
        <v>102.296419571372</v>
      </c>
      <c r="L970">
        <v>102.907776911269</v>
      </c>
      <c r="M970">
        <v>46.810073506528703</v>
      </c>
      <c r="N970">
        <v>1.1179435674212701</v>
      </c>
      <c r="O970">
        <v>62.251655629139002</v>
      </c>
      <c r="P970">
        <v>13.2628707807705</v>
      </c>
      <c r="Q970">
        <v>0.18799340092872899</v>
      </c>
    </row>
    <row r="971" spans="1:17" hidden="1" x14ac:dyDescent="0.3">
      <c r="A971" t="s">
        <v>2094</v>
      </c>
      <c r="B971" t="s">
        <v>2095</v>
      </c>
      <c r="C971" t="s">
        <v>3171</v>
      </c>
      <c r="D971" t="s">
        <v>46</v>
      </c>
      <c r="E971">
        <v>3052.4353527500002</v>
      </c>
      <c r="F971">
        <v>487.9</v>
      </c>
      <c r="G971">
        <v>55.303611027311298</v>
      </c>
      <c r="H971">
        <v>19.4343975529038</v>
      </c>
      <c r="I971">
        <v>5.5785854135387298</v>
      </c>
      <c r="J971">
        <v>-6.2102654409629396</v>
      </c>
      <c r="K971">
        <v>467.24605227253699</v>
      </c>
      <c r="L971">
        <v>414.414740391024</v>
      </c>
      <c r="M971">
        <v>49.163303071719596</v>
      </c>
      <c r="N971">
        <v>0.92148020190739</v>
      </c>
      <c r="O971">
        <v>11.4982578397212</v>
      </c>
      <c r="P971">
        <v>89.042582045022996</v>
      </c>
      <c r="Q971">
        <v>0.17425133386567501</v>
      </c>
    </row>
    <row r="972" spans="1:17" hidden="1" x14ac:dyDescent="0.3">
      <c r="A972" t="s">
        <v>2096</v>
      </c>
      <c r="B972" t="s">
        <v>2097</v>
      </c>
      <c r="C972" t="s">
        <v>3171</v>
      </c>
      <c r="D972" t="s">
        <v>114</v>
      </c>
      <c r="E972">
        <v>3037.0489076009999</v>
      </c>
      <c r="F972">
        <v>169.59</v>
      </c>
      <c r="G972">
        <v>-19.737274194023598</v>
      </c>
      <c r="H972">
        <v>7.7810824838653003</v>
      </c>
      <c r="I972">
        <v>-2.6779954332781002</v>
      </c>
      <c r="J972">
        <v>1.17871800545188</v>
      </c>
      <c r="K972">
        <v>175.05896841576401</v>
      </c>
      <c r="L972">
        <v>173.33347796416999</v>
      </c>
      <c r="M972">
        <v>56.9094472234639</v>
      </c>
      <c r="N972">
        <v>0.43139327179536302</v>
      </c>
      <c r="O972">
        <v>39.748805943746603</v>
      </c>
      <c r="P972">
        <v>32.337104955130698</v>
      </c>
      <c r="Q972">
        <v>9.6307322172615006E-2</v>
      </c>
    </row>
    <row r="973" spans="1:17" hidden="1" x14ac:dyDescent="0.3">
      <c r="A973" t="s">
        <v>2098</v>
      </c>
      <c r="B973" t="s">
        <v>2099</v>
      </c>
      <c r="C973" t="s">
        <v>3171</v>
      </c>
      <c r="D973" t="s">
        <v>231</v>
      </c>
      <c r="E973">
        <v>3034.1075802949999</v>
      </c>
      <c r="F973">
        <v>939.65</v>
      </c>
      <c r="G973">
        <v>20.375884163399299</v>
      </c>
      <c r="H973">
        <v>23.149100793060001</v>
      </c>
      <c r="I973">
        <v>55.912608907555402</v>
      </c>
      <c r="J973">
        <v>-1.33897267177735</v>
      </c>
      <c r="K973">
        <v>832.40485113462398</v>
      </c>
      <c r="L973">
        <v>717.87334889507201</v>
      </c>
      <c r="M973">
        <v>69.116194911571299</v>
      </c>
      <c r="N973">
        <v>1.36312673988922</v>
      </c>
      <c r="O973">
        <v>2.1656999946788802</v>
      </c>
      <c r="P973">
        <v>77.947164094309201</v>
      </c>
      <c r="Q973">
        <v>2.9361388878701999E-2</v>
      </c>
    </row>
    <row r="974" spans="1:17" hidden="1" x14ac:dyDescent="0.3">
      <c r="A974" t="s">
        <v>2100</v>
      </c>
      <c r="B974" t="s">
        <v>2101</v>
      </c>
      <c r="C974" t="s">
        <v>3171</v>
      </c>
      <c r="D974" t="s">
        <v>75</v>
      </c>
      <c r="E974">
        <v>3015.07916892</v>
      </c>
      <c r="F974">
        <v>233.87</v>
      </c>
      <c r="G974">
        <v>47.829705051706597</v>
      </c>
      <c r="H974">
        <v>1.84853434926161</v>
      </c>
      <c r="I974">
        <v>36.625113570905398</v>
      </c>
      <c r="J974">
        <v>3.2513715378441899</v>
      </c>
      <c r="K974">
        <v>228.94477663108799</v>
      </c>
      <c r="L974">
        <v>210.79671759958501</v>
      </c>
      <c r="M974">
        <v>64.453466909986304</v>
      </c>
      <c r="N974">
        <v>1.10856283848881</v>
      </c>
      <c r="O974">
        <v>20.490015820755101</v>
      </c>
      <c r="P974">
        <v>75.183520599250897</v>
      </c>
      <c r="Q974">
        <v>5.4654168261558E-2</v>
      </c>
    </row>
    <row r="975" spans="1:17" hidden="1" x14ac:dyDescent="0.3">
      <c r="A975" t="s">
        <v>2102</v>
      </c>
      <c r="B975" t="s">
        <v>2103</v>
      </c>
      <c r="C975" t="s">
        <v>3171</v>
      </c>
      <c r="D975" t="s">
        <v>213</v>
      </c>
      <c r="E975">
        <v>3013.7636093400001</v>
      </c>
      <c r="F975">
        <v>6903.9</v>
      </c>
      <c r="G975">
        <v>130.611396128157</v>
      </c>
      <c r="H975">
        <v>16.627516385933401</v>
      </c>
      <c r="I975">
        <v>49.959884074588899</v>
      </c>
      <c r="J975">
        <v>1.7986314273275701</v>
      </c>
      <c r="K975">
        <v>6470.4553078360304</v>
      </c>
      <c r="L975">
        <v>5297.7373710944703</v>
      </c>
      <c r="M975">
        <v>59.859729273582801</v>
      </c>
      <c r="N975">
        <v>0.84129015350105596</v>
      </c>
      <c r="O975">
        <v>19.228986514868399</v>
      </c>
      <c r="P975">
        <v>167.333978702807</v>
      </c>
      <c r="Q975">
        <v>0.14118250540371699</v>
      </c>
    </row>
    <row r="976" spans="1:17" hidden="1" x14ac:dyDescent="0.3">
      <c r="A976" t="s">
        <v>2104</v>
      </c>
      <c r="B976" t="s">
        <v>2105</v>
      </c>
      <c r="C976" t="s">
        <v>3171</v>
      </c>
      <c r="D976" t="s">
        <v>46</v>
      </c>
      <c r="E976">
        <v>3013.2129918599999</v>
      </c>
      <c r="F976">
        <v>821.1</v>
      </c>
      <c r="G976">
        <v>-24.166319037550601</v>
      </c>
      <c r="H976">
        <v>8.6648645639168507</v>
      </c>
      <c r="I976">
        <v>-17.310263339061802</v>
      </c>
      <c r="J976">
        <v>2.7862122249083798</v>
      </c>
      <c r="K976">
        <v>848.04485571059104</v>
      </c>
      <c r="L976">
        <v>878.86247245479694</v>
      </c>
      <c r="M976">
        <v>29.796532157862401</v>
      </c>
      <c r="N976">
        <v>0.94012661596993097</v>
      </c>
      <c r="O976">
        <v>67.580075508464205</v>
      </c>
      <c r="P976">
        <v>15.8273381294964</v>
      </c>
    </row>
    <row r="977" spans="1:17" x14ac:dyDescent="0.3">
      <c r="A977" t="s">
        <v>2106</v>
      </c>
      <c r="B977" t="s">
        <v>2107</v>
      </c>
      <c r="C977" t="s">
        <v>3163</v>
      </c>
      <c r="D977" t="s">
        <v>114</v>
      </c>
      <c r="E977">
        <v>3001.1096895000001</v>
      </c>
      <c r="F977">
        <v>1030.9000000000001</v>
      </c>
      <c r="G977">
        <v>-25.6131787555287</v>
      </c>
      <c r="H977">
        <v>0.54863790120032196</v>
      </c>
      <c r="I977">
        <v>-25.225725643009799</v>
      </c>
      <c r="J977">
        <v>1.3622127186431401</v>
      </c>
      <c r="K977">
        <v>1077.01596779635</v>
      </c>
      <c r="L977">
        <v>1110.06474171386</v>
      </c>
      <c r="M977">
        <v>45.017103873707903</v>
      </c>
      <c r="N977">
        <v>0.54466962345912096</v>
      </c>
      <c r="O977">
        <v>31.826559317101498</v>
      </c>
      <c r="P977">
        <v>7.9476439790575997</v>
      </c>
      <c r="Q977">
        <v>-1.3567462889622E-2</v>
      </c>
    </row>
    <row r="978" spans="1:17" hidden="1" x14ac:dyDescent="0.3">
      <c r="A978" t="s">
        <v>2108</v>
      </c>
      <c r="B978" t="s">
        <v>2109</v>
      </c>
      <c r="C978" t="s">
        <v>3171</v>
      </c>
      <c r="D978" t="s">
        <v>54</v>
      </c>
      <c r="E978">
        <v>3000.7557283299998</v>
      </c>
      <c r="F978">
        <v>479.65</v>
      </c>
      <c r="G978">
        <v>-14.449606755753701</v>
      </c>
      <c r="H978">
        <v>2.6263380999119801</v>
      </c>
      <c r="I978">
        <v>-13.3613380877963</v>
      </c>
      <c r="J978">
        <v>3.2555534548225902</v>
      </c>
      <c r="K978">
        <v>503.00599865336602</v>
      </c>
      <c r="L978">
        <v>482.29923113078502</v>
      </c>
      <c r="M978">
        <v>41.676170002514802</v>
      </c>
      <c r="N978">
        <v>0.70318839680075895</v>
      </c>
      <c r="O978">
        <v>24.0487855728135</v>
      </c>
      <c r="P978">
        <v>30.873124147339599</v>
      </c>
      <c r="Q978">
        <v>5.2615966725696003E-2</v>
      </c>
    </row>
    <row r="979" spans="1:17" hidden="1" x14ac:dyDescent="0.3">
      <c r="A979" t="s">
        <v>2110</v>
      </c>
      <c r="B979" t="s">
        <v>2111</v>
      </c>
      <c r="C979" t="s">
        <v>3171</v>
      </c>
      <c r="D979" t="s">
        <v>138</v>
      </c>
      <c r="E979">
        <v>2996.9508303399998</v>
      </c>
      <c r="F979">
        <v>64.34</v>
      </c>
      <c r="G979">
        <v>20.7131346379681</v>
      </c>
      <c r="H979">
        <v>6.9463531949636304</v>
      </c>
      <c r="I979">
        <v>-9.8212779402503205</v>
      </c>
      <c r="J979">
        <v>-2.9954609203420701</v>
      </c>
      <c r="K979">
        <v>70.349569022407906</v>
      </c>
      <c r="M979">
        <v>45.2640410692863</v>
      </c>
      <c r="N979">
        <v>0.79689996765589399</v>
      </c>
      <c r="O979">
        <v>68.713086726764004</v>
      </c>
      <c r="P979">
        <v>78.7222222222222</v>
      </c>
    </row>
    <row r="980" spans="1:17" hidden="1" x14ac:dyDescent="0.3">
      <c r="A980" t="s">
        <v>2112</v>
      </c>
      <c r="B980" t="s">
        <v>2113</v>
      </c>
      <c r="C980" t="s">
        <v>3171</v>
      </c>
      <c r="D980" t="s">
        <v>21</v>
      </c>
      <c r="E980">
        <v>2989.6260817500001</v>
      </c>
      <c r="F980">
        <v>235.62</v>
      </c>
      <c r="G980">
        <v>-44.151932222614398</v>
      </c>
      <c r="H980">
        <v>-0.79859092750231098</v>
      </c>
      <c r="I980">
        <v>0.80757949407764495</v>
      </c>
      <c r="J980">
        <v>-0.816396877700729</v>
      </c>
      <c r="K980">
        <v>239.770309331297</v>
      </c>
      <c r="L980">
        <v>234.82885859184501</v>
      </c>
      <c r="M980">
        <v>56.388107398862601</v>
      </c>
      <c r="N980">
        <v>0.37810430338360101</v>
      </c>
      <c r="O980">
        <v>35.599694423223802</v>
      </c>
      <c r="P980">
        <v>40.283400809716497</v>
      </c>
      <c r="Q980">
        <v>0.132819204028222</v>
      </c>
    </row>
    <row r="981" spans="1:17" x14ac:dyDescent="0.3">
      <c r="A981" t="s">
        <v>2114</v>
      </c>
      <c r="B981" t="s">
        <v>2115</v>
      </c>
      <c r="C981" t="s">
        <v>3160</v>
      </c>
      <c r="D981" t="s">
        <v>161</v>
      </c>
      <c r="E981">
        <v>2971.0396502499998</v>
      </c>
      <c r="F981">
        <v>189.5</v>
      </c>
      <c r="G981">
        <v>-0.137855468341125</v>
      </c>
      <c r="H981">
        <v>20.800976271022499</v>
      </c>
      <c r="I981">
        <v>-16.950452634436399</v>
      </c>
      <c r="J981">
        <v>0.35000490427907599</v>
      </c>
      <c r="K981">
        <v>186.27763562297201</v>
      </c>
      <c r="L981">
        <v>185.82630902045099</v>
      </c>
      <c r="M981">
        <v>52.754159006595302</v>
      </c>
      <c r="N981">
        <v>0.47734580312131197</v>
      </c>
      <c r="O981">
        <v>49.340369393139802</v>
      </c>
      <c r="P981">
        <v>42.481203007518701</v>
      </c>
      <c r="Q981">
        <v>-7.8284497196180001E-3</v>
      </c>
    </row>
    <row r="982" spans="1:17" hidden="1" x14ac:dyDescent="0.3">
      <c r="A982" t="s">
        <v>2116</v>
      </c>
      <c r="B982" t="s">
        <v>2117</v>
      </c>
      <c r="C982" t="s">
        <v>3171</v>
      </c>
      <c r="D982" t="s">
        <v>206</v>
      </c>
      <c r="E982">
        <v>2925.8703158799999</v>
      </c>
      <c r="F982">
        <v>486.1</v>
      </c>
      <c r="G982">
        <v>-3.3214799841138398</v>
      </c>
      <c r="H982">
        <v>-7.6780160311898804</v>
      </c>
      <c r="I982">
        <v>-9.3844915058206304</v>
      </c>
      <c r="J982">
        <v>-0.68064219598504905</v>
      </c>
      <c r="K982">
        <v>544.10805433799601</v>
      </c>
      <c r="L982">
        <v>535.35032384238798</v>
      </c>
      <c r="M982">
        <v>35.248189583459499</v>
      </c>
      <c r="N982">
        <v>0.75181774239740995</v>
      </c>
      <c r="O982">
        <v>43.4889940341493</v>
      </c>
      <c r="P982">
        <v>24.961439588688901</v>
      </c>
      <c r="Q982">
        <v>5.9971007369906001E-2</v>
      </c>
    </row>
    <row r="983" spans="1:17" hidden="1" x14ac:dyDescent="0.3">
      <c r="A983" t="s">
        <v>2118</v>
      </c>
      <c r="B983" t="s">
        <v>2119</v>
      </c>
      <c r="C983" t="s">
        <v>3171</v>
      </c>
      <c r="D983" t="s">
        <v>515</v>
      </c>
      <c r="E983">
        <v>2916.29010926</v>
      </c>
      <c r="F983">
        <v>276.7</v>
      </c>
      <c r="G983">
        <v>-62.830618696204297</v>
      </c>
      <c r="H983">
        <v>3.10710390895792</v>
      </c>
      <c r="I983">
        <v>-11.2050644865105</v>
      </c>
      <c r="J983">
        <v>0.48427754601817202</v>
      </c>
      <c r="K983">
        <v>293.800397997581</v>
      </c>
      <c r="L983">
        <v>304.244941266257</v>
      </c>
      <c r="M983">
        <v>31.3074461817335</v>
      </c>
      <c r="N983">
        <v>1.5238054204968701</v>
      </c>
      <c r="O983">
        <v>85.905312612938104</v>
      </c>
      <c r="P983">
        <v>12.4339699309223</v>
      </c>
    </row>
    <row r="984" spans="1:17" hidden="1" x14ac:dyDescent="0.3">
      <c r="A984" t="s">
        <v>2120</v>
      </c>
      <c r="B984" t="s">
        <v>2121</v>
      </c>
      <c r="C984" t="s">
        <v>3171</v>
      </c>
      <c r="D984" t="s">
        <v>1349</v>
      </c>
      <c r="E984">
        <v>2901.2536198349999</v>
      </c>
      <c r="F984">
        <v>3195.65</v>
      </c>
      <c r="G984">
        <v>28.438574476105799</v>
      </c>
      <c r="H984">
        <v>3.13287143576111</v>
      </c>
      <c r="I984">
        <v>43.829246279738101</v>
      </c>
      <c r="J984">
        <v>2.03013580902183</v>
      </c>
      <c r="K984">
        <v>3215.2769750208399</v>
      </c>
      <c r="L984">
        <v>2735.9765543992098</v>
      </c>
      <c r="M984">
        <v>47.719359284256299</v>
      </c>
      <c r="N984">
        <v>0.552268297693015</v>
      </c>
      <c r="O984">
        <v>14.888989720401099</v>
      </c>
      <c r="P984">
        <v>58.593052109181102</v>
      </c>
      <c r="Q984">
        <v>0.186637383980224</v>
      </c>
    </row>
    <row r="985" spans="1:17" hidden="1" x14ac:dyDescent="0.3">
      <c r="A985" t="s">
        <v>2122</v>
      </c>
      <c r="B985" t="s">
        <v>2123</v>
      </c>
      <c r="C985" t="s">
        <v>3171</v>
      </c>
      <c r="D985" t="s">
        <v>398</v>
      </c>
      <c r="E985">
        <v>2898.4766433750001</v>
      </c>
      <c r="F985">
        <v>1942.35</v>
      </c>
      <c r="G985">
        <v>-35.761416608704998</v>
      </c>
      <c r="H985">
        <v>10.990448634407899</v>
      </c>
      <c r="I985">
        <v>-5.5602593918733501</v>
      </c>
      <c r="J985">
        <v>3.2818040622439302</v>
      </c>
      <c r="K985">
        <v>1912.2349224219299</v>
      </c>
      <c r="L985">
        <v>1951.6236037117101</v>
      </c>
      <c r="M985">
        <v>51.6202363137444</v>
      </c>
      <c r="N985">
        <v>1.47915800420201</v>
      </c>
      <c r="O985">
        <v>20.215203233196899</v>
      </c>
      <c r="P985">
        <v>14.9319526627218</v>
      </c>
      <c r="Q985">
        <v>-5.9427345115627001E-2</v>
      </c>
    </row>
    <row r="986" spans="1:17" hidden="1" x14ac:dyDescent="0.3">
      <c r="A986" t="s">
        <v>2124</v>
      </c>
      <c r="B986" t="s">
        <v>2125</v>
      </c>
      <c r="C986" t="s">
        <v>3171</v>
      </c>
      <c r="D986" t="s">
        <v>408</v>
      </c>
      <c r="E986">
        <v>2895.16889025</v>
      </c>
      <c r="F986">
        <v>3781.05</v>
      </c>
      <c r="G986">
        <v>-43.277158784333103</v>
      </c>
      <c r="H986">
        <v>-4.5063659187121102E-2</v>
      </c>
      <c r="I986">
        <v>-18.212155154104899</v>
      </c>
      <c r="J986">
        <v>-0.44503850634235498</v>
      </c>
      <c r="K986">
        <v>4045.7556770984002</v>
      </c>
      <c r="L986">
        <v>4133.8415030484002</v>
      </c>
      <c r="M986">
        <v>43.180920947326896</v>
      </c>
      <c r="N986">
        <v>0.379698603075182</v>
      </c>
      <c r="O986">
        <v>34.803824334510203</v>
      </c>
      <c r="P986">
        <v>6.95888318411337</v>
      </c>
      <c r="Q986">
        <v>4.9017403915453998E-2</v>
      </c>
    </row>
    <row r="987" spans="1:17" x14ac:dyDescent="0.3">
      <c r="A987" t="s">
        <v>2126</v>
      </c>
      <c r="B987" t="s">
        <v>2127</v>
      </c>
      <c r="C987" t="s">
        <v>3166</v>
      </c>
      <c r="D987" t="s">
        <v>454</v>
      </c>
      <c r="E987">
        <v>2878.7713746549998</v>
      </c>
      <c r="F987">
        <v>399.55</v>
      </c>
      <c r="G987">
        <v>-15.608651885612099</v>
      </c>
      <c r="H987">
        <v>-8.8208619958453998</v>
      </c>
      <c r="I987">
        <v>-17.262086413287498</v>
      </c>
      <c r="J987">
        <v>0.77550454936819502</v>
      </c>
      <c r="K987">
        <v>458.12097855392898</v>
      </c>
      <c r="L987">
        <v>458.03739116654799</v>
      </c>
      <c r="M987">
        <v>23.61078081306</v>
      </c>
      <c r="N987">
        <v>1.36089835649798</v>
      </c>
      <c r="O987">
        <v>38.8311850832186</v>
      </c>
      <c r="P987">
        <v>12.233146067415699</v>
      </c>
      <c r="Q987">
        <v>-0.103599480929604</v>
      </c>
    </row>
    <row r="988" spans="1:17" x14ac:dyDescent="0.3">
      <c r="A988" t="s">
        <v>2128</v>
      </c>
      <c r="B988" t="s">
        <v>2129</v>
      </c>
      <c r="C988" t="s">
        <v>3158</v>
      </c>
      <c r="D988" t="s">
        <v>541</v>
      </c>
      <c r="E988">
        <v>2867.8758432999998</v>
      </c>
      <c r="F988">
        <v>394.55</v>
      </c>
      <c r="G988">
        <v>-10.329531404697899</v>
      </c>
      <c r="H988">
        <v>-1.1800143202979001</v>
      </c>
      <c r="I988">
        <v>8.3170357588530592</v>
      </c>
      <c r="J988">
        <v>-2.3952490234318402</v>
      </c>
      <c r="K988">
        <v>420.15539739896599</v>
      </c>
      <c r="L988">
        <v>394.76218996904203</v>
      </c>
      <c r="M988">
        <v>42.052364670784101</v>
      </c>
      <c r="N988">
        <v>0.26662879967972403</v>
      </c>
      <c r="O988">
        <v>27.993917120770401</v>
      </c>
      <c r="P988">
        <v>33.7230977800372</v>
      </c>
      <c r="Q988">
        <v>1.1000601242200001E-3</v>
      </c>
    </row>
    <row r="989" spans="1:17" hidden="1" x14ac:dyDescent="0.3">
      <c r="A989" t="s">
        <v>2130</v>
      </c>
      <c r="B989" t="s">
        <v>2131</v>
      </c>
      <c r="C989" t="s">
        <v>3171</v>
      </c>
      <c r="D989" t="s">
        <v>2132</v>
      </c>
      <c r="E989">
        <v>2864.6483944000001</v>
      </c>
      <c r="F989">
        <v>575.5</v>
      </c>
      <c r="G989">
        <v>95.669509350789795</v>
      </c>
      <c r="H989">
        <v>34.602425546384801</v>
      </c>
      <c r="I989">
        <v>36.504120374580701</v>
      </c>
      <c r="J989">
        <v>6.2149283861826703</v>
      </c>
      <c r="K989">
        <v>512.27337749960896</v>
      </c>
      <c r="L989">
        <v>453.23769730523202</v>
      </c>
      <c r="M989">
        <v>63.530056551395496</v>
      </c>
      <c r="N989">
        <v>1.9258374578477799</v>
      </c>
      <c r="O989">
        <v>7.73240660295395</v>
      </c>
      <c r="P989">
        <v>127.920792079207</v>
      </c>
      <c r="Q989">
        <v>0.30455213512538598</v>
      </c>
    </row>
    <row r="990" spans="1:17" hidden="1" x14ac:dyDescent="0.3">
      <c r="A990" t="s">
        <v>2133</v>
      </c>
      <c r="B990" t="s">
        <v>2134</v>
      </c>
      <c r="C990" t="s">
        <v>3171</v>
      </c>
      <c r="D990" t="s">
        <v>477</v>
      </c>
      <c r="E990">
        <v>2861.8680747849999</v>
      </c>
      <c r="F990">
        <v>4481.1499999999996</v>
      </c>
      <c r="G990">
        <v>0.213952399564909</v>
      </c>
      <c r="H990">
        <v>5.7612634760410897</v>
      </c>
      <c r="I990">
        <v>23.0034504848152</v>
      </c>
      <c r="J990">
        <v>-0.19757471780208399</v>
      </c>
      <c r="K990">
        <v>4585.9319360857899</v>
      </c>
      <c r="L990">
        <v>4162.0487030085496</v>
      </c>
      <c r="M990">
        <v>42.421602872517099</v>
      </c>
      <c r="N990">
        <v>0.67390560829096502</v>
      </c>
      <c r="O990">
        <v>21.084989344253099</v>
      </c>
      <c r="P990">
        <v>57.120316964990003</v>
      </c>
      <c r="Q990">
        <v>0.13227581498075899</v>
      </c>
    </row>
    <row r="991" spans="1:17" hidden="1" x14ac:dyDescent="0.3">
      <c r="A991" t="s">
        <v>2135</v>
      </c>
      <c r="B991" t="s">
        <v>2136</v>
      </c>
      <c r="C991" t="s">
        <v>3171</v>
      </c>
      <c r="D991" t="s">
        <v>75</v>
      </c>
      <c r="E991">
        <v>2860.1425653360002</v>
      </c>
      <c r="F991">
        <v>218.82</v>
      </c>
      <c r="G991">
        <v>-39.284086098484202</v>
      </c>
      <c r="H991">
        <v>0.744479455398118</v>
      </c>
      <c r="I991">
        <v>-6.6644234468711998</v>
      </c>
      <c r="J991">
        <v>-1.0130927694698599</v>
      </c>
      <c r="K991">
        <v>225.74683363843999</v>
      </c>
      <c r="L991">
        <v>232.000411615269</v>
      </c>
      <c r="M991">
        <v>44.002827044611202</v>
      </c>
      <c r="N991">
        <v>1.0131346662038201</v>
      </c>
      <c r="O991">
        <v>39.383968558632603</v>
      </c>
      <c r="P991">
        <v>12.793814432989601</v>
      </c>
      <c r="Q991">
        <v>-5.3614050556588001E-2</v>
      </c>
    </row>
    <row r="992" spans="1:17" hidden="1" x14ac:dyDescent="0.3">
      <c r="A992" t="s">
        <v>2137</v>
      </c>
      <c r="B992" t="s">
        <v>2138</v>
      </c>
      <c r="C992" t="s">
        <v>3171</v>
      </c>
      <c r="D992" t="s">
        <v>2139</v>
      </c>
      <c r="E992">
        <v>2849.6776318699999</v>
      </c>
      <c r="F992">
        <v>246.65</v>
      </c>
      <c r="G992">
        <v>5.6190142017424298</v>
      </c>
      <c r="H992">
        <v>-4.3826592473410404</v>
      </c>
      <c r="I992">
        <v>-14.3496304576867</v>
      </c>
      <c r="J992">
        <v>-2.6412184860274701</v>
      </c>
      <c r="K992">
        <v>262.89975682304498</v>
      </c>
      <c r="L992">
        <v>245.28097381203901</v>
      </c>
      <c r="M992">
        <v>36.1255672560726</v>
      </c>
      <c r="N992">
        <v>0.54504646872951701</v>
      </c>
      <c r="O992">
        <v>33.792823839448602</v>
      </c>
      <c r="P992">
        <v>127.852193995381</v>
      </c>
    </row>
    <row r="993" spans="1:17" x14ac:dyDescent="0.3">
      <c r="A993" t="s">
        <v>2140</v>
      </c>
      <c r="B993" t="s">
        <v>2141</v>
      </c>
      <c r="C993" t="s">
        <v>3169</v>
      </c>
      <c r="D993" t="s">
        <v>138</v>
      </c>
      <c r="E993">
        <v>2845.9850950049999</v>
      </c>
      <c r="F993">
        <v>374.45</v>
      </c>
      <c r="G993">
        <v>-47.590801458521099</v>
      </c>
      <c r="H993">
        <v>2.8438288990031202</v>
      </c>
      <c r="I993">
        <v>-35.911274179385103</v>
      </c>
      <c r="J993">
        <v>0.61561752208159504</v>
      </c>
      <c r="K993">
        <v>388.55878121863401</v>
      </c>
      <c r="L993">
        <v>424.62910349627901</v>
      </c>
      <c r="M993">
        <v>53.397325795620397</v>
      </c>
      <c r="N993">
        <v>0.28694582362049398</v>
      </c>
      <c r="O993">
        <v>56.229136066230403</v>
      </c>
      <c r="P993">
        <v>8.5362318840579601</v>
      </c>
      <c r="Q993">
        <v>1.0458268913082E-2</v>
      </c>
    </row>
    <row r="994" spans="1:17" hidden="1" x14ac:dyDescent="0.3">
      <c r="A994" t="s">
        <v>2142</v>
      </c>
      <c r="B994" t="s">
        <v>2143</v>
      </c>
      <c r="C994" t="s">
        <v>3171</v>
      </c>
      <c r="D994" t="s">
        <v>582</v>
      </c>
      <c r="E994">
        <v>2842.4518290000001</v>
      </c>
      <c r="F994">
        <v>654.15</v>
      </c>
      <c r="G994">
        <v>-0.80716855686114197</v>
      </c>
      <c r="H994">
        <v>12.9735520361964</v>
      </c>
      <c r="I994">
        <v>17.208612168801</v>
      </c>
      <c r="J994">
        <v>2.8381508133338902</v>
      </c>
      <c r="K994">
        <v>611.20025267252504</v>
      </c>
      <c r="L994">
        <v>584.77400859871295</v>
      </c>
      <c r="M994">
        <v>70.878493590069397</v>
      </c>
      <c r="N994">
        <v>0.634404733983018</v>
      </c>
      <c r="O994">
        <v>7.0090957731407197</v>
      </c>
      <c r="P994">
        <v>43.769230769230703</v>
      </c>
      <c r="Q994">
        <v>2.6552125582443999E-2</v>
      </c>
    </row>
    <row r="995" spans="1:17" hidden="1" x14ac:dyDescent="0.3">
      <c r="A995" t="s">
        <v>2144</v>
      </c>
      <c r="B995" t="s">
        <v>2145</v>
      </c>
      <c r="C995" t="s">
        <v>3171</v>
      </c>
      <c r="D995" t="s">
        <v>51</v>
      </c>
      <c r="E995">
        <v>2837.3740894500002</v>
      </c>
      <c r="F995">
        <v>307.89999999999998</v>
      </c>
      <c r="G995">
        <v>-30.080926273011599</v>
      </c>
      <c r="H995">
        <v>-1.0461135295427699</v>
      </c>
      <c r="I995">
        <v>-16.131507243415498</v>
      </c>
      <c r="J995">
        <v>1.2496033201096699</v>
      </c>
      <c r="K995">
        <v>332.43900566746601</v>
      </c>
      <c r="L995">
        <v>339.91968539542</v>
      </c>
      <c r="M995">
        <v>36.210703490310799</v>
      </c>
      <c r="N995">
        <v>0.99633224645922502</v>
      </c>
      <c r="O995">
        <v>34.784020785969403</v>
      </c>
      <c r="P995">
        <v>7.43196092114444</v>
      </c>
      <c r="Q995">
        <v>-7.5779508891907002E-2</v>
      </c>
    </row>
    <row r="996" spans="1:17" hidden="1" x14ac:dyDescent="0.3">
      <c r="A996" t="s">
        <v>2146</v>
      </c>
      <c r="B996" t="s">
        <v>2147</v>
      </c>
      <c r="C996" t="s">
        <v>3171</v>
      </c>
      <c r="D996" t="s">
        <v>213</v>
      </c>
      <c r="E996">
        <v>2836.5607265399999</v>
      </c>
      <c r="F996">
        <v>753.05</v>
      </c>
      <c r="G996">
        <v>29.439866572391502</v>
      </c>
      <c r="H996">
        <v>16.779148985151998</v>
      </c>
      <c r="I996">
        <v>26.655262107707198</v>
      </c>
      <c r="J996">
        <v>5.0920188655774004</v>
      </c>
      <c r="K996">
        <v>652.60619903580402</v>
      </c>
      <c r="L996">
        <v>597.08602279656895</v>
      </c>
      <c r="M996">
        <v>73.416629635444195</v>
      </c>
      <c r="N996">
        <v>0.88269597290616997</v>
      </c>
      <c r="O996">
        <v>7.9344001062346496</v>
      </c>
      <c r="P996">
        <v>57.541841004184</v>
      </c>
      <c r="Q996">
        <v>7.3662130558838995E-2</v>
      </c>
    </row>
    <row r="997" spans="1:17" hidden="1" x14ac:dyDescent="0.3">
      <c r="A997" t="s">
        <v>2148</v>
      </c>
      <c r="B997" t="s">
        <v>2149</v>
      </c>
      <c r="C997" t="s">
        <v>3171</v>
      </c>
      <c r="D997" t="s">
        <v>2150</v>
      </c>
      <c r="E997">
        <v>2831.92</v>
      </c>
      <c r="F997">
        <v>1011.4</v>
      </c>
      <c r="G997">
        <v>85.7461411784993</v>
      </c>
      <c r="H997">
        <v>3.5664716679781199</v>
      </c>
      <c r="I997">
        <v>23.5886529404053</v>
      </c>
      <c r="J997">
        <v>5.0042006338881402</v>
      </c>
      <c r="K997">
        <v>1007.82310631172</v>
      </c>
      <c r="L997">
        <v>910.45751901383198</v>
      </c>
      <c r="M997">
        <v>46.806035585570399</v>
      </c>
      <c r="N997">
        <v>0.57311373764041895</v>
      </c>
      <c r="O997">
        <v>44.151670951156802</v>
      </c>
      <c r="P997">
        <v>114.27966101694901</v>
      </c>
      <c r="Q997">
        <v>0.104014238638335</v>
      </c>
    </row>
    <row r="998" spans="1:17" hidden="1" x14ac:dyDescent="0.3">
      <c r="A998" t="s">
        <v>2151</v>
      </c>
      <c r="B998" t="s">
        <v>2152</v>
      </c>
      <c r="C998" t="s">
        <v>3171</v>
      </c>
      <c r="D998" t="s">
        <v>51</v>
      </c>
      <c r="E998">
        <v>2812.2786544320002</v>
      </c>
      <c r="F998">
        <v>128.96</v>
      </c>
      <c r="G998">
        <v>32.0236971690031</v>
      </c>
      <c r="H998">
        <v>1.03796773990339</v>
      </c>
      <c r="I998">
        <v>14.954059825340501</v>
      </c>
      <c r="J998">
        <v>2.54170238737527</v>
      </c>
      <c r="K998">
        <v>133.42524777639301</v>
      </c>
      <c r="L998">
        <v>120.006434095172</v>
      </c>
      <c r="M998">
        <v>51.5722339352021</v>
      </c>
      <c r="N998">
        <v>0.53591729121418996</v>
      </c>
      <c r="O998">
        <v>31.281017369727</v>
      </c>
      <c r="P998">
        <v>73.100671140939596</v>
      </c>
      <c r="Q998">
        <v>3.4726298729278002E-2</v>
      </c>
    </row>
    <row r="999" spans="1:17" hidden="1" x14ac:dyDescent="0.3">
      <c r="A999" t="s">
        <v>2153</v>
      </c>
      <c r="B999" t="s">
        <v>2154</v>
      </c>
      <c r="C999" t="s">
        <v>3171</v>
      </c>
      <c r="D999" t="s">
        <v>1557</v>
      </c>
      <c r="E999">
        <v>2804.62</v>
      </c>
      <c r="F999">
        <v>174.2</v>
      </c>
      <c r="G999">
        <v>146.46823405061801</v>
      </c>
      <c r="H999">
        <v>-2.1095864656271899</v>
      </c>
      <c r="I999">
        <v>136.078293011635</v>
      </c>
      <c r="J999">
        <v>-2.7848303237461201</v>
      </c>
      <c r="K999">
        <v>161.75968197938201</v>
      </c>
      <c r="L999">
        <v>116.704884014855</v>
      </c>
      <c r="M999">
        <v>52.252235537648502</v>
      </c>
      <c r="N999">
        <v>8.1260951945898996E-2</v>
      </c>
      <c r="O999">
        <v>19.259471871412099</v>
      </c>
      <c r="P999">
        <v>234.935589309748</v>
      </c>
      <c r="Q999">
        <v>0.19706198948529</v>
      </c>
    </row>
    <row r="1000" spans="1:17" hidden="1" x14ac:dyDescent="0.3">
      <c r="A1000" t="s">
        <v>2155</v>
      </c>
      <c r="B1000" t="s">
        <v>2156</v>
      </c>
      <c r="C1000" t="s">
        <v>3171</v>
      </c>
      <c r="D1000" t="s">
        <v>815</v>
      </c>
      <c r="E1000">
        <v>2802.4664230200001</v>
      </c>
      <c r="F1000">
        <v>683.4</v>
      </c>
      <c r="G1000">
        <v>-21.899043066268501</v>
      </c>
      <c r="H1000">
        <v>-0.74405624950273197</v>
      </c>
      <c r="I1000">
        <v>1.6309685795284801</v>
      </c>
      <c r="J1000">
        <v>4.8357529524132401</v>
      </c>
      <c r="K1000">
        <v>696.48288337019596</v>
      </c>
      <c r="L1000">
        <v>701.11292425838201</v>
      </c>
      <c r="M1000">
        <v>60.588129738394699</v>
      </c>
      <c r="N1000">
        <v>1.14200784697373</v>
      </c>
      <c r="O1000">
        <v>27.685103892303101</v>
      </c>
      <c r="P1000">
        <v>21.774768353528099</v>
      </c>
      <c r="Q1000">
        <v>-5.0543235765148999E-2</v>
      </c>
    </row>
    <row r="1001" spans="1:17" x14ac:dyDescent="0.3">
      <c r="A1001" t="s">
        <v>2157</v>
      </c>
      <c r="B1001" t="s">
        <v>2158</v>
      </c>
      <c r="C1001" t="s">
        <v>3162</v>
      </c>
      <c r="D1001" t="s">
        <v>253</v>
      </c>
      <c r="E1001">
        <v>2794.278558</v>
      </c>
      <c r="F1001">
        <v>288.3</v>
      </c>
      <c r="G1001">
        <v>-15.4658682381872</v>
      </c>
      <c r="H1001">
        <v>1.2212780374810699</v>
      </c>
      <c r="I1001">
        <v>-13.8440473210768</v>
      </c>
      <c r="J1001">
        <v>5.0630945864408501</v>
      </c>
      <c r="K1001">
        <v>286.34627032946401</v>
      </c>
      <c r="L1001">
        <v>299.23577084337097</v>
      </c>
      <c r="M1001">
        <v>71.460438917132393</v>
      </c>
      <c r="N1001">
        <v>2.1796737337916601</v>
      </c>
      <c r="O1001">
        <v>39.281997918834499</v>
      </c>
      <c r="P1001">
        <v>18.837592745259599</v>
      </c>
      <c r="Q1001">
        <v>8.0568181273633993E-2</v>
      </c>
    </row>
    <row r="1002" spans="1:17" hidden="1" x14ac:dyDescent="0.3">
      <c r="A1002" t="s">
        <v>2159</v>
      </c>
      <c r="B1002" t="s">
        <v>2160</v>
      </c>
      <c r="C1002" t="s">
        <v>3171</v>
      </c>
      <c r="D1002" t="s">
        <v>141</v>
      </c>
      <c r="E1002">
        <v>2792.6479405800001</v>
      </c>
      <c r="F1002">
        <v>43.48</v>
      </c>
      <c r="G1002">
        <v>11.2549381236968</v>
      </c>
      <c r="H1002">
        <v>1.63189414541863</v>
      </c>
      <c r="I1002">
        <v>-3.6307478224085101</v>
      </c>
      <c r="J1002">
        <v>1.6715603552229299</v>
      </c>
      <c r="K1002">
        <v>47.442557808682203</v>
      </c>
      <c r="L1002">
        <v>45.550888798839502</v>
      </c>
      <c r="M1002">
        <v>42.460499728869301</v>
      </c>
      <c r="N1002">
        <v>0.44182203926221197</v>
      </c>
      <c r="O1002">
        <v>56.278748850046</v>
      </c>
      <c r="P1002">
        <v>37.5949367088607</v>
      </c>
      <c r="Q1002">
        <v>8.6361146238277994E-2</v>
      </c>
    </row>
    <row r="1003" spans="1:17" hidden="1" x14ac:dyDescent="0.3">
      <c r="A1003" t="s">
        <v>2161</v>
      </c>
      <c r="B1003" t="s">
        <v>2162</v>
      </c>
      <c r="C1003" t="s">
        <v>3171</v>
      </c>
      <c r="D1003" t="s">
        <v>304</v>
      </c>
      <c r="E1003">
        <v>2791.9305664459998</v>
      </c>
      <c r="F1003">
        <v>2.1800000000000002</v>
      </c>
      <c r="G1003">
        <v>65.368442119362498</v>
      </c>
      <c r="H1003">
        <v>5.28446512020522</v>
      </c>
      <c r="I1003">
        <v>27.9742461607443</v>
      </c>
      <c r="J1003">
        <v>2.9360555628250902</v>
      </c>
      <c r="K1003">
        <v>2.2959238217223001</v>
      </c>
      <c r="L1003">
        <v>2.1725405371147599</v>
      </c>
      <c r="M1003">
        <v>53.374813469109597</v>
      </c>
      <c r="N1003">
        <v>0.78412201948414995</v>
      </c>
      <c r="O1003">
        <v>98.623853211009106</v>
      </c>
      <c r="P1003">
        <v>118</v>
      </c>
      <c r="Q1003">
        <v>5.7198004103456997E-2</v>
      </c>
    </row>
    <row r="1004" spans="1:17" hidden="1" x14ac:dyDescent="0.3">
      <c r="A1004" t="s">
        <v>2163</v>
      </c>
      <c r="B1004" t="s">
        <v>2164</v>
      </c>
      <c r="C1004" t="s">
        <v>3171</v>
      </c>
      <c r="D1004" t="s">
        <v>711</v>
      </c>
      <c r="E1004">
        <v>2772.9618099200002</v>
      </c>
      <c r="F1004">
        <v>25.6</v>
      </c>
      <c r="G1004">
        <v>11.2529601777936</v>
      </c>
      <c r="H1004">
        <v>-0.98084964508235495</v>
      </c>
      <c r="I1004">
        <v>-6.08014505682055</v>
      </c>
      <c r="J1004">
        <v>-2.21885770862818</v>
      </c>
      <c r="K1004">
        <v>26.509899308326801</v>
      </c>
      <c r="L1004">
        <v>23.931217188396399</v>
      </c>
      <c r="M1004">
        <v>35.415641503143</v>
      </c>
      <c r="N1004">
        <v>0.30670680828903102</v>
      </c>
      <c r="O1004">
        <v>47.226562499999901</v>
      </c>
      <c r="P1004">
        <v>39.130434782608702</v>
      </c>
      <c r="Q1004">
        <v>-9.6365790231969992E-3</v>
      </c>
    </row>
    <row r="1005" spans="1:17" x14ac:dyDescent="0.3">
      <c r="A1005" t="s">
        <v>2165</v>
      </c>
      <c r="B1005" t="s">
        <v>2166</v>
      </c>
      <c r="C1005" t="s">
        <v>3154</v>
      </c>
      <c r="D1005" t="s">
        <v>72</v>
      </c>
      <c r="E1005">
        <v>2770.364661261</v>
      </c>
      <c r="F1005">
        <v>209.49</v>
      </c>
      <c r="G1005">
        <v>-2.6828541582526801</v>
      </c>
      <c r="H1005">
        <v>-3.14562250166321</v>
      </c>
      <c r="I1005">
        <v>-1.8546209969899901</v>
      </c>
      <c r="J1005">
        <v>0.61354797654499305</v>
      </c>
      <c r="K1005">
        <v>221.55638323167099</v>
      </c>
      <c r="L1005">
        <v>213.96460950539301</v>
      </c>
      <c r="M1005">
        <v>51.213659055196601</v>
      </c>
      <c r="N1005">
        <v>0.39017547805227398</v>
      </c>
      <c r="O1005">
        <v>40.126020335099497</v>
      </c>
      <c r="P1005">
        <v>33.645933014354</v>
      </c>
      <c r="Q1005">
        <v>1.9523443510272999E-2</v>
      </c>
    </row>
    <row r="1006" spans="1:17" hidden="1" x14ac:dyDescent="0.3">
      <c r="A1006" t="s">
        <v>2167</v>
      </c>
      <c r="B1006" t="s">
        <v>2168</v>
      </c>
      <c r="C1006" t="s">
        <v>3171</v>
      </c>
      <c r="D1006" t="s">
        <v>114</v>
      </c>
      <c r="E1006">
        <v>2762.1962549999998</v>
      </c>
      <c r="F1006">
        <v>544.04999999999995</v>
      </c>
      <c r="G1006">
        <v>-49.536421216774997</v>
      </c>
      <c r="H1006">
        <v>6.1471677409288699</v>
      </c>
      <c r="I1006">
        <v>-17.721492853902799</v>
      </c>
      <c r="J1006">
        <v>0.30364974234588799</v>
      </c>
      <c r="K1006">
        <v>559.31732108703295</v>
      </c>
      <c r="L1006">
        <v>607.89071180076701</v>
      </c>
      <c r="M1006">
        <v>52.337349267698499</v>
      </c>
      <c r="N1006">
        <v>0.584509094601255</v>
      </c>
      <c r="O1006">
        <v>50.693870048708703</v>
      </c>
      <c r="P1006">
        <v>8.5928143712574698</v>
      </c>
      <c r="Q1006">
        <v>1.5906358585914999E-2</v>
      </c>
    </row>
    <row r="1007" spans="1:17" hidden="1" x14ac:dyDescent="0.3">
      <c r="A1007" t="s">
        <v>2169</v>
      </c>
      <c r="B1007" t="s">
        <v>2170</v>
      </c>
      <c r="C1007" t="s">
        <v>3171</v>
      </c>
      <c r="D1007" t="s">
        <v>246</v>
      </c>
      <c r="E1007">
        <v>2754.5631349999999</v>
      </c>
      <c r="F1007">
        <v>1765</v>
      </c>
      <c r="G1007">
        <v>38.461044283859501</v>
      </c>
      <c r="H1007">
        <v>17.108734552617801</v>
      </c>
      <c r="I1007">
        <v>15.9194401937457</v>
      </c>
      <c r="J1007">
        <v>-3.3682176059920401</v>
      </c>
      <c r="K1007">
        <v>1730.6408644845201</v>
      </c>
      <c r="L1007">
        <v>1620.4231212791301</v>
      </c>
      <c r="M1007">
        <v>56.016731330506197</v>
      </c>
      <c r="N1007">
        <v>0.91480846197827304</v>
      </c>
      <c r="O1007">
        <v>42.776203966005603</v>
      </c>
      <c r="P1007">
        <v>72.531769305962797</v>
      </c>
      <c r="Q1007">
        <v>0.29573335527201999</v>
      </c>
    </row>
    <row r="1008" spans="1:17" hidden="1" x14ac:dyDescent="0.3">
      <c r="A1008" t="s">
        <v>2171</v>
      </c>
      <c r="B1008" t="s">
        <v>2172</v>
      </c>
      <c r="C1008" t="s">
        <v>3171</v>
      </c>
      <c r="D1008" t="s">
        <v>122</v>
      </c>
      <c r="E1008">
        <v>2746.9729910999999</v>
      </c>
      <c r="F1008">
        <v>3821.7</v>
      </c>
      <c r="G1008">
        <v>23.730455229316199</v>
      </c>
      <c r="H1008">
        <v>8.7710715202939493</v>
      </c>
      <c r="I1008">
        <v>-29.6229584822341</v>
      </c>
      <c r="J1008">
        <v>1.2587825876848999</v>
      </c>
      <c r="K1008">
        <v>3966.5332358211499</v>
      </c>
      <c r="L1008">
        <v>3878.4237698432198</v>
      </c>
      <c r="M1008">
        <v>46.707983774398301</v>
      </c>
      <c r="N1008">
        <v>0.38988427060589997</v>
      </c>
      <c r="O1008">
        <v>34.5736190700473</v>
      </c>
      <c r="P1008">
        <v>79.153384586536603</v>
      </c>
      <c r="Q1008">
        <v>0.14385824892545401</v>
      </c>
    </row>
    <row r="1009" spans="1:17" hidden="1" x14ac:dyDescent="0.3">
      <c r="A1009" t="s">
        <v>2173</v>
      </c>
      <c r="B1009" t="s">
        <v>2174</v>
      </c>
      <c r="C1009" t="s">
        <v>3171</v>
      </c>
      <c r="D1009" t="s">
        <v>408</v>
      </c>
      <c r="E1009">
        <v>2746.1157925000002</v>
      </c>
      <c r="F1009">
        <v>1603.15</v>
      </c>
      <c r="G1009">
        <v>216.355534871446</v>
      </c>
      <c r="H1009">
        <v>9.71135948031875</v>
      </c>
      <c r="I1009">
        <v>62.081825460462703</v>
      </c>
      <c r="J1009">
        <v>2.1660903511146499</v>
      </c>
      <c r="K1009">
        <v>1583.03342637991</v>
      </c>
      <c r="L1009">
        <v>1324.80774017203</v>
      </c>
      <c r="M1009">
        <v>62.928394290346901</v>
      </c>
      <c r="N1009">
        <v>0.69096105801079899</v>
      </c>
      <c r="O1009">
        <v>35.932383120730996</v>
      </c>
      <c r="P1009">
        <v>248.51086956521701</v>
      </c>
      <c r="Q1009">
        <v>0.25589847551886602</v>
      </c>
    </row>
    <row r="1010" spans="1:17" x14ac:dyDescent="0.3">
      <c r="A1010" t="s">
        <v>2175</v>
      </c>
      <c r="B1010" t="s">
        <v>2176</v>
      </c>
      <c r="C1010" t="s">
        <v>3156</v>
      </c>
      <c r="D1010" t="s">
        <v>54</v>
      </c>
      <c r="E1010">
        <v>2738.4740553199999</v>
      </c>
      <c r="F1010">
        <v>384.05</v>
      </c>
      <c r="G1010">
        <v>-83.595231768400097</v>
      </c>
      <c r="H1010">
        <v>-23.6836878750488</v>
      </c>
      <c r="I1010">
        <v>-60.2994890047772</v>
      </c>
      <c r="J1010">
        <v>-4.98356982126821</v>
      </c>
      <c r="K1010">
        <v>514.84461787169096</v>
      </c>
      <c r="L1010">
        <v>680.96629649864303</v>
      </c>
      <c r="M1010">
        <v>24.242783700946401</v>
      </c>
      <c r="N1010">
        <v>2.3083837920008201</v>
      </c>
      <c r="O1010">
        <v>223.707850540294</v>
      </c>
      <c r="P1010">
        <v>3.1283566058002199</v>
      </c>
      <c r="Q1010">
        <v>-3.4016920661484998E-2</v>
      </c>
    </row>
    <row r="1011" spans="1:17" hidden="1" x14ac:dyDescent="0.3">
      <c r="A1011" t="s">
        <v>2177</v>
      </c>
      <c r="B1011" t="s">
        <v>2178</v>
      </c>
      <c r="C1011" t="s">
        <v>3171</v>
      </c>
      <c r="D1011" t="s">
        <v>111</v>
      </c>
      <c r="E1011">
        <v>2735.4012254499999</v>
      </c>
      <c r="F1011">
        <v>479.75</v>
      </c>
      <c r="G1011">
        <v>-23.143589384632602</v>
      </c>
      <c r="H1011">
        <v>12.560253829213099</v>
      </c>
      <c r="I1011">
        <v>-7.22256795194658</v>
      </c>
      <c r="J1011">
        <v>-1.9151190898909101</v>
      </c>
      <c r="K1011">
        <v>491.88226302018199</v>
      </c>
      <c r="M1011">
        <v>50.243282869392203</v>
      </c>
      <c r="N1011">
        <v>0.55057990869421103</v>
      </c>
      <c r="O1011">
        <v>30.797290255341299</v>
      </c>
      <c r="P1011">
        <v>9.2326958105646693</v>
      </c>
    </row>
    <row r="1012" spans="1:17" hidden="1" x14ac:dyDescent="0.3">
      <c r="A1012" t="s">
        <v>2179</v>
      </c>
      <c r="B1012" t="s">
        <v>2180</v>
      </c>
      <c r="C1012" t="s">
        <v>3171</v>
      </c>
      <c r="D1012" t="s">
        <v>417</v>
      </c>
      <c r="E1012">
        <v>2722.4553033900002</v>
      </c>
      <c r="F1012">
        <v>406.65</v>
      </c>
      <c r="G1012">
        <v>27.8503363377048</v>
      </c>
      <c r="H1012">
        <v>19.953256254803001</v>
      </c>
      <c r="I1012">
        <v>25.932166952823501</v>
      </c>
      <c r="J1012">
        <v>-1.5395527572159999</v>
      </c>
      <c r="K1012">
        <v>376.44338268975503</v>
      </c>
      <c r="L1012">
        <v>339.63598393898098</v>
      </c>
      <c r="M1012">
        <v>54.676215160361103</v>
      </c>
      <c r="N1012">
        <v>1.1011160032834</v>
      </c>
      <c r="O1012">
        <v>7.8568793803024803</v>
      </c>
      <c r="P1012">
        <v>66.319018404907894</v>
      </c>
    </row>
    <row r="1013" spans="1:17" hidden="1" x14ac:dyDescent="0.3">
      <c r="A1013" t="s">
        <v>2181</v>
      </c>
      <c r="B1013" t="s">
        <v>2182</v>
      </c>
      <c r="C1013" t="s">
        <v>3171</v>
      </c>
      <c r="D1013" t="s">
        <v>2183</v>
      </c>
      <c r="E1013">
        <v>2719.1296275549998</v>
      </c>
      <c r="F1013">
        <v>1634.05</v>
      </c>
      <c r="G1013">
        <v>12.463758306715</v>
      </c>
      <c r="H1013">
        <v>35.327092876452802</v>
      </c>
      <c r="I1013">
        <v>28.3847797394011</v>
      </c>
      <c r="J1013">
        <v>-4.7192363865502402</v>
      </c>
      <c r="K1013">
        <v>1430.55343211428</v>
      </c>
      <c r="M1013">
        <v>47.919766806611797</v>
      </c>
      <c r="O1013">
        <v>11.073712554695399</v>
      </c>
      <c r="P1013">
        <v>47.191820925100103</v>
      </c>
    </row>
    <row r="1014" spans="1:17" hidden="1" x14ac:dyDescent="0.3">
      <c r="A1014" t="s">
        <v>2184</v>
      </c>
      <c r="B1014" t="s">
        <v>2185</v>
      </c>
      <c r="C1014" t="s">
        <v>3171</v>
      </c>
      <c r="D1014" t="s">
        <v>206</v>
      </c>
      <c r="E1014">
        <v>2705.043525</v>
      </c>
      <c r="F1014">
        <v>1790</v>
      </c>
      <c r="G1014">
        <v>-50.255804125443603</v>
      </c>
      <c r="H1014">
        <v>0.491013165637398</v>
      </c>
      <c r="I1014">
        <v>-14.8300071868582</v>
      </c>
      <c r="J1014">
        <v>-2.38709231129938</v>
      </c>
      <c r="K1014">
        <v>1874.22968730296</v>
      </c>
      <c r="L1014">
        <v>1969.72481086636</v>
      </c>
      <c r="M1014">
        <v>37.447393319014601</v>
      </c>
      <c r="N1014">
        <v>0.95389672951126203</v>
      </c>
      <c r="O1014">
        <v>37.430167597765298</v>
      </c>
      <c r="P1014">
        <v>2.7466062049765898</v>
      </c>
      <c r="Q1014">
        <v>1.8899680984128999E-2</v>
      </c>
    </row>
    <row r="1015" spans="1:17" x14ac:dyDescent="0.3">
      <c r="A1015" t="s">
        <v>2186</v>
      </c>
      <c r="B1015" t="s">
        <v>2187</v>
      </c>
      <c r="C1015" t="s">
        <v>3162</v>
      </c>
      <c r="D1015" t="s">
        <v>2188</v>
      </c>
      <c r="E1015">
        <v>2680.9294771499999</v>
      </c>
      <c r="F1015">
        <v>648.65</v>
      </c>
      <c r="G1015">
        <v>-32.124383504731</v>
      </c>
      <c r="H1015">
        <v>5.8785681546142703</v>
      </c>
      <c r="I1015">
        <v>-26.9250295650975</v>
      </c>
      <c r="J1015">
        <v>3.943637448154</v>
      </c>
      <c r="K1015">
        <v>624.74595095910297</v>
      </c>
      <c r="L1015">
        <v>666.13884965620105</v>
      </c>
      <c r="M1015">
        <v>68.197431309609399</v>
      </c>
      <c r="N1015">
        <v>0.38695826251797599</v>
      </c>
      <c r="O1015">
        <v>39.520542665536098</v>
      </c>
      <c r="P1015">
        <v>19.854028085735301</v>
      </c>
    </row>
    <row r="1016" spans="1:17" x14ac:dyDescent="0.3">
      <c r="A1016" t="s">
        <v>2189</v>
      </c>
      <c r="B1016" t="s">
        <v>2190</v>
      </c>
      <c r="C1016" t="s">
        <v>3165</v>
      </c>
      <c r="D1016" t="s">
        <v>82</v>
      </c>
      <c r="E1016">
        <v>2674.3322748999999</v>
      </c>
      <c r="F1016">
        <v>621.5</v>
      </c>
      <c r="G1016">
        <v>-47.316517973574598</v>
      </c>
      <c r="H1016">
        <v>-3.8740554086087702</v>
      </c>
      <c r="I1016">
        <v>-17.750664625068801</v>
      </c>
      <c r="J1016">
        <v>7.8341694894385396</v>
      </c>
      <c r="K1016">
        <v>654.91295681408303</v>
      </c>
      <c r="L1016">
        <v>737.17894933177695</v>
      </c>
      <c r="M1016">
        <v>58.323230153494798</v>
      </c>
      <c r="N1016">
        <v>1.3454237085310801</v>
      </c>
      <c r="O1016">
        <v>42.558326629123002</v>
      </c>
      <c r="P1016">
        <v>16.1682242990654</v>
      </c>
    </row>
    <row r="1017" spans="1:17" hidden="1" x14ac:dyDescent="0.3">
      <c r="A1017" t="s">
        <v>2191</v>
      </c>
      <c r="B1017" t="s">
        <v>2192</v>
      </c>
      <c r="C1017" t="s">
        <v>3171</v>
      </c>
      <c r="D1017" t="s">
        <v>978</v>
      </c>
      <c r="E1017">
        <v>2674.2084057000002</v>
      </c>
      <c r="F1017">
        <v>405.8</v>
      </c>
      <c r="G1017">
        <v>2.0240645414330301</v>
      </c>
      <c r="H1017">
        <v>13.204647768607</v>
      </c>
      <c r="I1017">
        <v>15.3872051733909</v>
      </c>
      <c r="J1017">
        <v>2.2096049256949599</v>
      </c>
      <c r="K1017">
        <v>392.12815205619103</v>
      </c>
      <c r="M1017">
        <v>57.528247924393497</v>
      </c>
      <c r="N1017">
        <v>1.24932496784339</v>
      </c>
      <c r="O1017">
        <v>17.028092656481</v>
      </c>
      <c r="P1017">
        <v>43.798724309000697</v>
      </c>
    </row>
    <row r="1018" spans="1:17" hidden="1" x14ac:dyDescent="0.3">
      <c r="A1018" t="s">
        <v>2193</v>
      </c>
      <c r="B1018" t="s">
        <v>2194</v>
      </c>
      <c r="C1018" t="s">
        <v>3171</v>
      </c>
      <c r="D1018" t="s">
        <v>125</v>
      </c>
      <c r="E1018">
        <v>2669.7584649999999</v>
      </c>
      <c r="F1018">
        <v>3628.75</v>
      </c>
      <c r="G1018">
        <v>293.66117798424102</v>
      </c>
      <c r="H1018">
        <v>4.4482588797181597</v>
      </c>
      <c r="I1018">
        <v>105.31833645446299</v>
      </c>
      <c r="J1018">
        <v>-0.29348972127858203</v>
      </c>
      <c r="K1018">
        <v>3379.2212053941398</v>
      </c>
      <c r="L1018">
        <v>2286.2299652014899</v>
      </c>
      <c r="M1018">
        <v>54.849680513370501</v>
      </c>
      <c r="N1018">
        <v>0.44425621126954601</v>
      </c>
      <c r="O1018">
        <v>34.4429900103341</v>
      </c>
      <c r="P1018">
        <v>410.157458175172</v>
      </c>
      <c r="Q1018">
        <v>0.24574032466019599</v>
      </c>
    </row>
    <row r="1019" spans="1:17" hidden="1" x14ac:dyDescent="0.3">
      <c r="A1019" t="s">
        <v>2195</v>
      </c>
      <c r="B1019" t="s">
        <v>2196</v>
      </c>
      <c r="C1019" t="s">
        <v>3171</v>
      </c>
      <c r="D1019" t="s">
        <v>51</v>
      </c>
      <c r="E1019">
        <v>2665.2480821650001</v>
      </c>
      <c r="F1019">
        <v>1079.45</v>
      </c>
      <c r="G1019">
        <v>38.911414513491899</v>
      </c>
      <c r="H1019">
        <v>10.7037856429078</v>
      </c>
      <c r="I1019">
        <v>-7.2982047279366897</v>
      </c>
      <c r="J1019">
        <v>1.5480643549627899</v>
      </c>
      <c r="K1019">
        <v>1081.62430386861</v>
      </c>
      <c r="L1019">
        <v>1030.8491188938999</v>
      </c>
      <c r="M1019">
        <v>54.7829416798713</v>
      </c>
      <c r="N1019">
        <v>0.59955851095594903</v>
      </c>
      <c r="O1019">
        <v>15.6144332762054</v>
      </c>
      <c r="P1019">
        <v>68.138629283489095</v>
      </c>
      <c r="Q1019">
        <v>2.0191047914987999E-2</v>
      </c>
    </row>
    <row r="1020" spans="1:17" hidden="1" x14ac:dyDescent="0.3">
      <c r="A1020" t="s">
        <v>2197</v>
      </c>
      <c r="B1020" t="s">
        <v>2198</v>
      </c>
      <c r="C1020" t="s">
        <v>3171</v>
      </c>
      <c r="D1020" t="s">
        <v>246</v>
      </c>
      <c r="E1020">
        <v>2651.66</v>
      </c>
      <c r="F1020">
        <v>602.65</v>
      </c>
      <c r="G1020">
        <v>92.739869796452695</v>
      </c>
      <c r="H1020">
        <v>-3.6497112057519301</v>
      </c>
      <c r="I1020">
        <v>50.776766614689897</v>
      </c>
      <c r="J1020">
        <v>-1.81309592448055</v>
      </c>
      <c r="K1020">
        <v>603.88998438606905</v>
      </c>
      <c r="L1020">
        <v>467.36293960462802</v>
      </c>
      <c r="M1020">
        <v>47.4741153129617</v>
      </c>
      <c r="N1020">
        <v>0.31386833584652402</v>
      </c>
      <c r="O1020">
        <v>25.744627893470401</v>
      </c>
      <c r="P1020">
        <v>145.278795278795</v>
      </c>
      <c r="Q1020">
        <v>0.19068673536633399</v>
      </c>
    </row>
    <row r="1021" spans="1:17" hidden="1" x14ac:dyDescent="0.3">
      <c r="A1021" t="s">
        <v>2199</v>
      </c>
      <c r="B1021" t="s">
        <v>2200</v>
      </c>
      <c r="C1021" t="s">
        <v>3171</v>
      </c>
      <c r="D1021" t="s">
        <v>284</v>
      </c>
      <c r="E1021">
        <v>2649.9247778250001</v>
      </c>
      <c r="F1021">
        <v>801.75</v>
      </c>
      <c r="G1021">
        <v>35.7373958830552</v>
      </c>
      <c r="H1021">
        <v>3.4396884190135499</v>
      </c>
      <c r="I1021">
        <v>68.068686939365193</v>
      </c>
      <c r="J1021">
        <v>4.7438044810531101</v>
      </c>
      <c r="K1021">
        <v>823.378656922549</v>
      </c>
      <c r="L1021">
        <v>670.51896913870303</v>
      </c>
      <c r="M1021">
        <v>40.409623695552803</v>
      </c>
      <c r="N1021">
        <v>0.65119416472220104</v>
      </c>
      <c r="O1021">
        <v>20.673526660430301</v>
      </c>
      <c r="P1021">
        <v>95.787545787545696</v>
      </c>
      <c r="Q1021">
        <v>-4.3530874460732998E-2</v>
      </c>
    </row>
    <row r="1022" spans="1:17" hidden="1" x14ac:dyDescent="0.3">
      <c r="A1022" t="s">
        <v>2201</v>
      </c>
      <c r="B1022" t="s">
        <v>2202</v>
      </c>
      <c r="C1022" t="s">
        <v>3171</v>
      </c>
      <c r="D1022" t="s">
        <v>69</v>
      </c>
      <c r="E1022">
        <v>2646.6831999999999</v>
      </c>
      <c r="F1022">
        <v>987.2</v>
      </c>
      <c r="G1022">
        <v>242.79207231170099</v>
      </c>
      <c r="H1022">
        <v>-7.7190404403636999</v>
      </c>
      <c r="I1022">
        <v>-37.899706788819003</v>
      </c>
      <c r="J1022">
        <v>-0.66092216111985302</v>
      </c>
      <c r="K1022">
        <v>1032.09709358286</v>
      </c>
      <c r="L1022">
        <v>964.88242597023805</v>
      </c>
      <c r="M1022">
        <v>43.913796903596598</v>
      </c>
      <c r="N1022">
        <v>0.39157753174118998</v>
      </c>
      <c r="O1022">
        <v>60.858995137763301</v>
      </c>
      <c r="P1022">
        <v>266.98884758364301</v>
      </c>
      <c r="Q1022">
        <v>0.22219411353275201</v>
      </c>
    </row>
    <row r="1023" spans="1:17" hidden="1" x14ac:dyDescent="0.3">
      <c r="A1023" t="s">
        <v>2203</v>
      </c>
      <c r="B1023" t="s">
        <v>2204</v>
      </c>
      <c r="C1023" t="s">
        <v>3171</v>
      </c>
      <c r="D1023" t="s">
        <v>206</v>
      </c>
      <c r="E1023">
        <v>2646.0349529250002</v>
      </c>
      <c r="F1023">
        <v>1853.25</v>
      </c>
      <c r="G1023">
        <v>32.924886449126397</v>
      </c>
      <c r="H1023">
        <v>0.39594504679722098</v>
      </c>
      <c r="I1023">
        <v>21.503657925450099</v>
      </c>
      <c r="J1023">
        <v>-2.1101819932943502</v>
      </c>
      <c r="K1023">
        <v>1924.35724443351</v>
      </c>
      <c r="L1023">
        <v>1626.0005982642799</v>
      </c>
      <c r="M1023">
        <v>44.805460768014299</v>
      </c>
      <c r="N1023">
        <v>0.51032230619971197</v>
      </c>
      <c r="O1023">
        <v>32.669634426008301</v>
      </c>
      <c r="P1023">
        <v>81.673365356337598</v>
      </c>
      <c r="Q1023">
        <v>0.127409069290604</v>
      </c>
    </row>
    <row r="1024" spans="1:17" hidden="1" x14ac:dyDescent="0.3">
      <c r="A1024" t="s">
        <v>2205</v>
      </c>
      <c r="B1024" t="s">
        <v>2206</v>
      </c>
      <c r="C1024" t="s">
        <v>3171</v>
      </c>
      <c r="D1024" t="s">
        <v>1701</v>
      </c>
      <c r="E1024">
        <v>2644.090741</v>
      </c>
      <c r="F1024">
        <v>66.900000000000006</v>
      </c>
      <c r="G1024">
        <v>2.3400130768382601</v>
      </c>
      <c r="H1024">
        <v>5.2584083219586804</v>
      </c>
      <c r="I1024">
        <v>-0.89212623090896603</v>
      </c>
      <c r="J1024">
        <v>-1.9844926464970101</v>
      </c>
      <c r="K1024">
        <v>65.841461820045197</v>
      </c>
      <c r="L1024">
        <v>61.801628710031203</v>
      </c>
      <c r="M1024">
        <v>53.860821394049402</v>
      </c>
      <c r="N1024">
        <v>1.1038338022665499</v>
      </c>
      <c r="O1024">
        <v>5.8295964125560404</v>
      </c>
      <c r="P1024">
        <v>27.744892113805601</v>
      </c>
      <c r="Q1024">
        <v>-2.7484158448541001E-2</v>
      </c>
    </row>
    <row r="1025" spans="1:17" hidden="1" x14ac:dyDescent="0.3">
      <c r="A1025" t="s">
        <v>2207</v>
      </c>
      <c r="B1025" t="s">
        <v>2208</v>
      </c>
      <c r="C1025" t="s">
        <v>3171</v>
      </c>
      <c r="D1025" t="s">
        <v>582</v>
      </c>
      <c r="E1025">
        <v>2641.5053865199998</v>
      </c>
      <c r="F1025">
        <v>1847.65</v>
      </c>
      <c r="G1025">
        <v>221.352130656616</v>
      </c>
      <c r="H1025">
        <v>10.2265525305118</v>
      </c>
      <c r="I1025">
        <v>16.401192076598399</v>
      </c>
      <c r="J1025">
        <v>3.0759184407860098E-2</v>
      </c>
      <c r="K1025">
        <v>1813.02973038296</v>
      </c>
      <c r="L1025">
        <v>1592.51254540689</v>
      </c>
      <c r="M1025">
        <v>57.6502364002231</v>
      </c>
      <c r="N1025">
        <v>0.68091395684162603</v>
      </c>
      <c r="O1025">
        <v>21.527345547046199</v>
      </c>
      <c r="P1025">
        <v>262.390899284103</v>
      </c>
      <c r="Q1025">
        <v>0.26805961048614202</v>
      </c>
    </row>
    <row r="1026" spans="1:17" hidden="1" x14ac:dyDescent="0.3">
      <c r="A1026" t="s">
        <v>2209</v>
      </c>
      <c r="B1026" t="s">
        <v>2210</v>
      </c>
      <c r="C1026" t="s">
        <v>3171</v>
      </c>
      <c r="D1026" t="s">
        <v>173</v>
      </c>
      <c r="E1026">
        <v>2636.3087999999998</v>
      </c>
      <c r="F1026">
        <v>2482.4</v>
      </c>
      <c r="G1026">
        <v>330.03927230353798</v>
      </c>
      <c r="H1026">
        <v>59.4889120149397</v>
      </c>
      <c r="I1026">
        <v>65.762876230502798</v>
      </c>
      <c r="J1026">
        <v>19.417477581173699</v>
      </c>
      <c r="K1026">
        <v>2134.3752514289599</v>
      </c>
      <c r="L1026">
        <v>1664.9106184919599</v>
      </c>
      <c r="M1026">
        <v>61.780563595799102</v>
      </c>
      <c r="N1026">
        <v>0.93532572441585204</v>
      </c>
      <c r="O1026">
        <v>8.3205768611021398</v>
      </c>
      <c r="P1026">
        <v>354.23604757547997</v>
      </c>
      <c r="Q1026">
        <v>0.18987108795095101</v>
      </c>
    </row>
    <row r="1027" spans="1:17" hidden="1" x14ac:dyDescent="0.3">
      <c r="A1027" t="s">
        <v>2211</v>
      </c>
      <c r="B1027" t="s">
        <v>2212</v>
      </c>
      <c r="C1027" t="s">
        <v>3171</v>
      </c>
      <c r="D1027" t="s">
        <v>260</v>
      </c>
      <c r="E1027">
        <v>2636.0565044999998</v>
      </c>
      <c r="F1027">
        <v>1745</v>
      </c>
      <c r="G1027">
        <v>24.891182351194601</v>
      </c>
      <c r="H1027">
        <v>22.5973713334077</v>
      </c>
      <c r="I1027">
        <v>-1.5250732654325501</v>
      </c>
      <c r="J1027">
        <v>3.25371879897232</v>
      </c>
      <c r="K1027">
        <v>1643.40535848333</v>
      </c>
      <c r="L1027">
        <v>1543.0516725560799</v>
      </c>
      <c r="M1027">
        <v>56.363854080362103</v>
      </c>
      <c r="N1027">
        <v>1.69750797980426</v>
      </c>
      <c r="O1027">
        <v>12.0458452722063</v>
      </c>
      <c r="P1027">
        <v>54.015887025595703</v>
      </c>
      <c r="Q1027">
        <v>2.8671819250821001E-2</v>
      </c>
    </row>
    <row r="1028" spans="1:17" hidden="1" x14ac:dyDescent="0.3">
      <c r="A1028" t="s">
        <v>2213</v>
      </c>
      <c r="B1028" t="s">
        <v>2214</v>
      </c>
      <c r="C1028" t="s">
        <v>3171</v>
      </c>
      <c r="D1028" t="s">
        <v>253</v>
      </c>
      <c r="E1028">
        <v>2632.0746948750002</v>
      </c>
      <c r="F1028">
        <v>18099.75</v>
      </c>
      <c r="G1028">
        <v>13.8285958193506</v>
      </c>
      <c r="H1028">
        <v>8.8594015564858406</v>
      </c>
      <c r="I1028">
        <v>23.1905147914424</v>
      </c>
      <c r="J1028">
        <v>0.65191210289739099</v>
      </c>
      <c r="K1028">
        <v>18055.5552661246</v>
      </c>
      <c r="L1028">
        <v>16493.749682712802</v>
      </c>
      <c r="M1028">
        <v>47.118613492109397</v>
      </c>
      <c r="N1028">
        <v>0.52650501760656399</v>
      </c>
      <c r="O1028">
        <v>15.4712081658586</v>
      </c>
      <c r="P1028">
        <v>43.648809523809497</v>
      </c>
      <c r="Q1028">
        <v>0.14647064355988501</v>
      </c>
    </row>
    <row r="1029" spans="1:17" hidden="1" x14ac:dyDescent="0.3">
      <c r="A1029" t="s">
        <v>2215</v>
      </c>
      <c r="B1029" t="s">
        <v>2216</v>
      </c>
      <c r="C1029" t="s">
        <v>3171</v>
      </c>
      <c r="D1029" t="s">
        <v>138</v>
      </c>
      <c r="E1029">
        <v>2629.7394711880002</v>
      </c>
      <c r="F1029">
        <v>141.63999999999999</v>
      </c>
      <c r="G1029">
        <v>-38.799452228411099</v>
      </c>
      <c r="H1029">
        <v>4.5094161687207297</v>
      </c>
      <c r="I1029">
        <v>-22.878430795724999</v>
      </c>
      <c r="J1029">
        <v>-0.72358579861962402</v>
      </c>
      <c r="M1029">
        <v>45.856482999602903</v>
      </c>
      <c r="O1029">
        <v>34.142897486585703</v>
      </c>
      <c r="P1029">
        <v>8.1221374045801404</v>
      </c>
    </row>
    <row r="1030" spans="1:17" hidden="1" x14ac:dyDescent="0.3">
      <c r="A1030" t="s">
        <v>2217</v>
      </c>
      <c r="B1030" t="s">
        <v>2218</v>
      </c>
      <c r="C1030" t="s">
        <v>3171</v>
      </c>
      <c r="D1030" t="s">
        <v>253</v>
      </c>
      <c r="E1030">
        <v>2615.9331935999999</v>
      </c>
      <c r="F1030">
        <v>383.2</v>
      </c>
      <c r="G1030">
        <v>-49.961982555940203</v>
      </c>
      <c r="H1030">
        <v>2.3929227162096001</v>
      </c>
      <c r="I1030">
        <v>-20.426143568737501</v>
      </c>
      <c r="J1030">
        <v>3.6760202779530999</v>
      </c>
      <c r="K1030">
        <v>389.68330677428202</v>
      </c>
      <c r="L1030">
        <v>442.254428884243</v>
      </c>
      <c r="M1030">
        <v>57.619047480111199</v>
      </c>
      <c r="N1030">
        <v>0.72869428973947004</v>
      </c>
      <c r="O1030">
        <v>50.782881002087599</v>
      </c>
      <c r="P1030">
        <v>9.4857142857142698</v>
      </c>
      <c r="Q1030">
        <v>-0.18674186558174299</v>
      </c>
    </row>
    <row r="1031" spans="1:17" hidden="1" x14ac:dyDescent="0.3">
      <c r="A1031" t="s">
        <v>2219</v>
      </c>
      <c r="B1031" t="s">
        <v>2220</v>
      </c>
      <c r="C1031" t="s">
        <v>3171</v>
      </c>
      <c r="D1031" t="s">
        <v>114</v>
      </c>
      <c r="E1031">
        <v>2614.5832256250001</v>
      </c>
      <c r="F1031">
        <v>193.75</v>
      </c>
      <c r="G1031">
        <v>56.455905380738798</v>
      </c>
      <c r="H1031">
        <v>23.2979434460213</v>
      </c>
      <c r="I1031">
        <v>41.511644691861399</v>
      </c>
      <c r="J1031">
        <v>3.6151772778370201</v>
      </c>
      <c r="K1031">
        <v>185.23588309933999</v>
      </c>
      <c r="L1031">
        <v>160.86526545922999</v>
      </c>
      <c r="M1031">
        <v>48.962099337539698</v>
      </c>
      <c r="N1031">
        <v>0.89034955603548804</v>
      </c>
      <c r="O1031">
        <v>10.967741935483801</v>
      </c>
      <c r="P1031">
        <v>92.117005453643998</v>
      </c>
      <c r="Q1031">
        <v>0.18355135195281899</v>
      </c>
    </row>
    <row r="1032" spans="1:17" hidden="1" x14ac:dyDescent="0.3">
      <c r="A1032" t="s">
        <v>2221</v>
      </c>
      <c r="B1032" t="s">
        <v>2222</v>
      </c>
      <c r="C1032" t="s">
        <v>3171</v>
      </c>
      <c r="D1032" t="s">
        <v>362</v>
      </c>
      <c r="E1032">
        <v>2613.065733375</v>
      </c>
      <c r="F1032">
        <v>1094.55</v>
      </c>
      <c r="G1032">
        <v>9.1954616423230302</v>
      </c>
      <c r="H1032">
        <v>9.0103620543213303</v>
      </c>
      <c r="I1032">
        <v>14.9150171230403</v>
      </c>
      <c r="J1032">
        <v>5.3868306668934203</v>
      </c>
      <c r="K1032">
        <v>1017.6571907915001</v>
      </c>
      <c r="L1032">
        <v>955.22921784416599</v>
      </c>
      <c r="M1032">
        <v>54.932766067872798</v>
      </c>
      <c r="N1032">
        <v>0.27712177541307498</v>
      </c>
      <c r="O1032">
        <v>32.474532913069297</v>
      </c>
      <c r="P1032">
        <v>46.5849738850943</v>
      </c>
      <c r="Q1032">
        <v>3.8148581155953001E-2</v>
      </c>
    </row>
    <row r="1033" spans="1:17" hidden="1" x14ac:dyDescent="0.3">
      <c r="A1033" t="s">
        <v>2223</v>
      </c>
      <c r="B1033" t="s">
        <v>2224</v>
      </c>
      <c r="C1033" t="s">
        <v>3171</v>
      </c>
      <c r="D1033" t="s">
        <v>289</v>
      </c>
      <c r="E1033">
        <v>2612.8509073999999</v>
      </c>
      <c r="F1033">
        <v>990.5</v>
      </c>
      <c r="G1033">
        <v>322.67892966827901</v>
      </c>
      <c r="H1033">
        <v>15.1117848505622</v>
      </c>
      <c r="I1033">
        <v>188.103659685579</v>
      </c>
      <c r="J1033">
        <v>3.2567242120380602</v>
      </c>
      <c r="K1033">
        <v>942.676783899322</v>
      </c>
      <c r="L1033">
        <v>656.50796240710997</v>
      </c>
      <c r="M1033">
        <v>60.670490792177503</v>
      </c>
      <c r="N1033">
        <v>0.59839987771187797</v>
      </c>
      <c r="O1033">
        <v>20.1413427561837</v>
      </c>
      <c r="P1033">
        <v>417.97620604000502</v>
      </c>
    </row>
    <row r="1034" spans="1:17" hidden="1" x14ac:dyDescent="0.3">
      <c r="A1034" t="s">
        <v>2225</v>
      </c>
      <c r="B1034" t="s">
        <v>2226</v>
      </c>
      <c r="C1034" t="s">
        <v>3171</v>
      </c>
      <c r="D1034" t="s">
        <v>138</v>
      </c>
      <c r="E1034">
        <v>2595.3706386240001</v>
      </c>
      <c r="F1034">
        <v>9.92</v>
      </c>
      <c r="G1034">
        <v>212.07441116873599</v>
      </c>
      <c r="H1034">
        <v>-3.7897253200779701</v>
      </c>
      <c r="I1034">
        <v>-17.6821465333196</v>
      </c>
      <c r="J1034">
        <v>-3.9801639282602301</v>
      </c>
      <c r="K1034">
        <v>10.4486062814594</v>
      </c>
      <c r="L1034">
        <v>9.91364577207802</v>
      </c>
      <c r="M1034">
        <v>42.7906618817333</v>
      </c>
      <c r="N1034">
        <v>0.54364560821298202</v>
      </c>
      <c r="O1034">
        <v>99.596774193548399</v>
      </c>
      <c r="P1034">
        <v>236.27118644067701</v>
      </c>
      <c r="Q1034">
        <v>0.12617116752298499</v>
      </c>
    </row>
    <row r="1035" spans="1:17" hidden="1" x14ac:dyDescent="0.3">
      <c r="A1035" t="s">
        <v>2227</v>
      </c>
      <c r="B1035" t="s">
        <v>2228</v>
      </c>
      <c r="C1035" t="s">
        <v>3171</v>
      </c>
      <c r="D1035" t="s">
        <v>289</v>
      </c>
      <c r="E1035">
        <v>2591.9704385119999</v>
      </c>
      <c r="F1035">
        <v>101.92</v>
      </c>
      <c r="G1035">
        <v>13.9998348975497</v>
      </c>
      <c r="H1035">
        <v>16.256597467738601</v>
      </c>
      <c r="I1035">
        <v>12.913306802837001</v>
      </c>
      <c r="J1035">
        <v>1.9433221593700101</v>
      </c>
      <c r="K1035">
        <v>100.920995028132</v>
      </c>
      <c r="L1035">
        <v>92.617731657678604</v>
      </c>
      <c r="M1035">
        <v>49.064903713611599</v>
      </c>
      <c r="N1035">
        <v>0.635208636228485</v>
      </c>
      <c r="O1035">
        <v>13.765698587127099</v>
      </c>
      <c r="P1035">
        <v>42.745098039215598</v>
      </c>
      <c r="Q1035">
        <v>-2.3701630521870002E-3</v>
      </c>
    </row>
    <row r="1036" spans="1:17" hidden="1" x14ac:dyDescent="0.3">
      <c r="A1036" t="s">
        <v>2229</v>
      </c>
      <c r="B1036" t="s">
        <v>2230</v>
      </c>
      <c r="C1036" t="s">
        <v>3171</v>
      </c>
      <c r="D1036" t="s">
        <v>403</v>
      </c>
      <c r="E1036">
        <v>2591.016895665</v>
      </c>
      <c r="F1036">
        <v>890.45</v>
      </c>
      <c r="G1036">
        <v>48.756512093310199</v>
      </c>
      <c r="H1036">
        <v>14.783134476173499</v>
      </c>
      <c r="I1036">
        <v>52.151234720333498</v>
      </c>
      <c r="J1036">
        <v>4.9958043969768102</v>
      </c>
      <c r="K1036">
        <v>847.27774626348901</v>
      </c>
      <c r="L1036">
        <v>738.56281140849296</v>
      </c>
      <c r="M1036">
        <v>66.045734348389502</v>
      </c>
      <c r="N1036">
        <v>0.32909598572327797</v>
      </c>
      <c r="O1036">
        <v>21.764276489415401</v>
      </c>
      <c r="P1036">
        <v>91.247852233676895</v>
      </c>
      <c r="Q1036">
        <v>7.6331248576478994E-2</v>
      </c>
    </row>
    <row r="1037" spans="1:17" hidden="1" x14ac:dyDescent="0.3">
      <c r="A1037" t="s">
        <v>2231</v>
      </c>
      <c r="B1037" t="s">
        <v>2232</v>
      </c>
      <c r="C1037" t="s">
        <v>3171</v>
      </c>
      <c r="D1037" t="s">
        <v>46</v>
      </c>
      <c r="E1037">
        <v>2584.2239852399998</v>
      </c>
      <c r="F1037">
        <v>384.4</v>
      </c>
      <c r="G1037">
        <v>94.896983633729306</v>
      </c>
      <c r="H1037">
        <v>15.199554135648199</v>
      </c>
      <c r="I1037">
        <v>10.329614874104299</v>
      </c>
      <c r="J1037">
        <v>16.164475548358201</v>
      </c>
      <c r="K1037">
        <v>387.36780578640202</v>
      </c>
      <c r="L1037">
        <v>360.54139792603598</v>
      </c>
      <c r="M1037">
        <v>56.2970521408471</v>
      </c>
      <c r="N1037">
        <v>2.1191650188898201</v>
      </c>
      <c r="O1037">
        <v>68.054110301769001</v>
      </c>
      <c r="P1037">
        <v>140.400250156347</v>
      </c>
      <c r="Q1037">
        <v>4.3933515091348997E-2</v>
      </c>
    </row>
    <row r="1038" spans="1:17" hidden="1" x14ac:dyDescent="0.3">
      <c r="A1038" t="s">
        <v>2233</v>
      </c>
      <c r="B1038" t="s">
        <v>2234</v>
      </c>
      <c r="C1038" t="s">
        <v>3171</v>
      </c>
      <c r="D1038" t="s">
        <v>196</v>
      </c>
      <c r="E1038">
        <v>2582.2481540099998</v>
      </c>
      <c r="F1038">
        <v>1784.35</v>
      </c>
      <c r="G1038">
        <v>12.571706696402201</v>
      </c>
      <c r="H1038">
        <v>2.01695588399906</v>
      </c>
      <c r="I1038">
        <v>-23.5367121903978</v>
      </c>
      <c r="J1038">
        <v>-0.245243657764319</v>
      </c>
      <c r="K1038">
        <v>1853.0806413754899</v>
      </c>
      <c r="L1038">
        <v>1848.1611558791899</v>
      </c>
      <c r="M1038">
        <v>49.6747683340148</v>
      </c>
      <c r="N1038">
        <v>0.82307141413900697</v>
      </c>
      <c r="O1038">
        <v>38.986185445680498</v>
      </c>
      <c r="P1038">
        <v>44.616444462454901</v>
      </c>
      <c r="Q1038">
        <v>8.8836965971241993E-2</v>
      </c>
    </row>
    <row r="1039" spans="1:17" hidden="1" x14ac:dyDescent="0.3">
      <c r="A1039" t="s">
        <v>2235</v>
      </c>
      <c r="B1039" t="s">
        <v>2236</v>
      </c>
      <c r="C1039" t="s">
        <v>3171</v>
      </c>
      <c r="D1039" t="s">
        <v>21</v>
      </c>
      <c r="E1039">
        <v>2581.3196427399998</v>
      </c>
      <c r="F1039">
        <v>560.20000000000005</v>
      </c>
      <c r="G1039">
        <v>82.519091886729797</v>
      </c>
      <c r="H1039">
        <v>61.120530307858601</v>
      </c>
      <c r="I1039">
        <v>25.727355836620401</v>
      </c>
      <c r="J1039">
        <v>-3.36578688163618</v>
      </c>
      <c r="K1039">
        <v>465.09117748678301</v>
      </c>
      <c r="L1039">
        <v>402.56282848417698</v>
      </c>
      <c r="M1039">
        <v>57.053928842543002</v>
      </c>
      <c r="N1039">
        <v>1.32927543359294</v>
      </c>
      <c r="O1039">
        <v>23.304177079614401</v>
      </c>
      <c r="P1039">
        <v>107.71227289581</v>
      </c>
      <c r="Q1039">
        <v>0.14200402219559799</v>
      </c>
    </row>
    <row r="1040" spans="1:17" hidden="1" x14ac:dyDescent="0.3">
      <c r="A1040" t="s">
        <v>2237</v>
      </c>
      <c r="B1040" t="s">
        <v>2238</v>
      </c>
      <c r="C1040" t="s">
        <v>3171</v>
      </c>
      <c r="D1040" t="s">
        <v>1346</v>
      </c>
      <c r="E1040">
        <v>2580.8388</v>
      </c>
      <c r="F1040">
        <v>1000</v>
      </c>
      <c r="G1040">
        <v>-24.195775261941598</v>
      </c>
      <c r="H1040">
        <v>3.4589811119404801</v>
      </c>
      <c r="I1040">
        <v>-8.2757538392556906</v>
      </c>
      <c r="J1040">
        <v>0.64247758117373099</v>
      </c>
      <c r="K1040">
        <v>999.99555689692397</v>
      </c>
      <c r="L1040">
        <v>999.99615098706704</v>
      </c>
      <c r="M1040">
        <v>55.379180563809697</v>
      </c>
      <c r="N1040">
        <v>0.82669594696160398</v>
      </c>
      <c r="O1040">
        <v>3</v>
      </c>
      <c r="P1040">
        <v>3.0927835051546202</v>
      </c>
      <c r="Q1040">
        <v>-0.101916752053546</v>
      </c>
    </row>
    <row r="1041" spans="1:17" hidden="1" x14ac:dyDescent="0.3">
      <c r="A1041" t="s">
        <v>2239</v>
      </c>
      <c r="B1041" t="s">
        <v>2240</v>
      </c>
      <c r="C1041" t="s">
        <v>3171</v>
      </c>
      <c r="D1041" t="s">
        <v>2241</v>
      </c>
      <c r="E1041">
        <v>2575.982974905</v>
      </c>
      <c r="F1041">
        <v>5216.8500000000004</v>
      </c>
      <c r="G1041">
        <v>59.1787388058817</v>
      </c>
      <c r="H1041">
        <v>2.59032853735782</v>
      </c>
      <c r="I1041">
        <v>30.206918738156901</v>
      </c>
      <c r="J1041">
        <v>3.2733425204167399</v>
      </c>
      <c r="K1041">
        <v>5326.0452231701802</v>
      </c>
      <c r="L1041">
        <v>4607.4701719263803</v>
      </c>
      <c r="M1041">
        <v>49.631779937090499</v>
      </c>
      <c r="N1041">
        <v>0.85204738604172003</v>
      </c>
      <c r="O1041">
        <v>23.503646836692599</v>
      </c>
      <c r="P1041">
        <v>87.991207365633002</v>
      </c>
      <c r="Q1041">
        <v>0.15925163523463001</v>
      </c>
    </row>
    <row r="1042" spans="1:17" x14ac:dyDescent="0.3">
      <c r="A1042" t="s">
        <v>2242</v>
      </c>
      <c r="B1042" t="s">
        <v>2243</v>
      </c>
      <c r="C1042" t="s">
        <v>3168</v>
      </c>
      <c r="D1042" t="s">
        <v>582</v>
      </c>
      <c r="E1042">
        <v>2572.4357238859998</v>
      </c>
      <c r="F1042">
        <v>174.58</v>
      </c>
      <c r="G1042">
        <v>-56.739279135929401</v>
      </c>
      <c r="H1042">
        <v>6.2890582061193099</v>
      </c>
      <c r="I1042">
        <v>-13.395319056646899</v>
      </c>
      <c r="J1042">
        <v>-1.2003225761384699</v>
      </c>
      <c r="K1042">
        <v>173.12259265351901</v>
      </c>
      <c r="L1042">
        <v>196.523930736213</v>
      </c>
      <c r="M1042">
        <v>54.208091805174703</v>
      </c>
      <c r="N1042">
        <v>0.54892449377917796</v>
      </c>
      <c r="O1042">
        <v>78.714629396265295</v>
      </c>
      <c r="P1042">
        <v>21.303501945525301</v>
      </c>
    </row>
    <row r="1043" spans="1:17" hidden="1" x14ac:dyDescent="0.3">
      <c r="A1043" t="s">
        <v>2244</v>
      </c>
      <c r="B1043" t="s">
        <v>2245</v>
      </c>
      <c r="C1043" t="s">
        <v>3171</v>
      </c>
      <c r="D1043" t="s">
        <v>1557</v>
      </c>
      <c r="E1043">
        <v>2571.2749322989998</v>
      </c>
      <c r="F1043">
        <v>189.83</v>
      </c>
      <c r="G1043">
        <v>35.075028284366397</v>
      </c>
      <c r="H1043">
        <v>19.199306023076002</v>
      </c>
      <c r="I1043">
        <v>80.047658859156996</v>
      </c>
      <c r="J1043">
        <v>16.970949363037999</v>
      </c>
      <c r="K1043">
        <v>162.79824997278999</v>
      </c>
      <c r="L1043">
        <v>135.419519924057</v>
      </c>
      <c r="M1043">
        <v>68.767847666195905</v>
      </c>
      <c r="N1043">
        <v>0.84717436939121804</v>
      </c>
      <c r="O1043">
        <v>7.4118948532897901</v>
      </c>
      <c r="P1043">
        <v>109.641082274986</v>
      </c>
      <c r="Q1043">
        <v>8.4978361369331998E-2</v>
      </c>
    </row>
    <row r="1044" spans="1:17" hidden="1" x14ac:dyDescent="0.3">
      <c r="A1044" t="s">
        <v>2246</v>
      </c>
      <c r="B1044" t="s">
        <v>2247</v>
      </c>
      <c r="C1044" t="s">
        <v>3171</v>
      </c>
      <c r="D1044" t="s">
        <v>289</v>
      </c>
      <c r="E1044">
        <v>2555.5384043250001</v>
      </c>
      <c r="F1044">
        <v>475.35</v>
      </c>
      <c r="G1044">
        <v>74.254358197769704</v>
      </c>
      <c r="H1044">
        <v>7.6576476296602598</v>
      </c>
      <c r="I1044">
        <v>-5.2501139250832898</v>
      </c>
      <c r="J1044">
        <v>9.3508924539721594</v>
      </c>
      <c r="K1044">
        <v>511.00939794423903</v>
      </c>
      <c r="L1044">
        <v>486.52739633765202</v>
      </c>
      <c r="M1044">
        <v>52.074694426044303</v>
      </c>
      <c r="N1044">
        <v>1.1787691305980701</v>
      </c>
      <c r="O1044">
        <v>91.185442305669497</v>
      </c>
      <c r="P1044">
        <v>100.951173113506</v>
      </c>
      <c r="Q1044">
        <v>0.17950235259509001</v>
      </c>
    </row>
    <row r="1045" spans="1:17" hidden="1" x14ac:dyDescent="0.3">
      <c r="A1045" t="s">
        <v>2248</v>
      </c>
      <c r="B1045" t="s">
        <v>2249</v>
      </c>
      <c r="C1045" t="s">
        <v>3171</v>
      </c>
      <c r="D1045" t="s">
        <v>46</v>
      </c>
      <c r="E1045">
        <v>2551.419011035</v>
      </c>
      <c r="F1045">
        <v>2352.85</v>
      </c>
      <c r="G1045">
        <v>8.4889712387025096</v>
      </c>
      <c r="H1045">
        <v>-1.41090248931583</v>
      </c>
      <c r="I1045">
        <v>-26.959332266392799</v>
      </c>
      <c r="J1045">
        <v>3.2754331173550701</v>
      </c>
      <c r="K1045">
        <v>2480.3613528781898</v>
      </c>
      <c r="L1045">
        <v>2530.3054131808699</v>
      </c>
      <c r="M1045">
        <v>55.144504916565097</v>
      </c>
      <c r="N1045">
        <v>0.436225965334604</v>
      </c>
      <c r="O1045">
        <v>57.591856684446498</v>
      </c>
      <c r="P1045">
        <v>34.448571428571398</v>
      </c>
      <c r="Q1045">
        <v>8.8833522759296998E-2</v>
      </c>
    </row>
    <row r="1046" spans="1:17" hidden="1" x14ac:dyDescent="0.3">
      <c r="A1046" t="s">
        <v>2250</v>
      </c>
      <c r="B1046" t="s">
        <v>2251</v>
      </c>
      <c r="C1046" t="s">
        <v>3171</v>
      </c>
      <c r="D1046" t="s">
        <v>51</v>
      </c>
      <c r="E1046">
        <v>2545.8297192</v>
      </c>
      <c r="F1046">
        <v>276.60000000000002</v>
      </c>
      <c r="G1046">
        <v>38.989065436022798</v>
      </c>
      <c r="H1046">
        <v>13.5968699908292</v>
      </c>
      <c r="I1046">
        <v>20.8257630802309</v>
      </c>
      <c r="J1046">
        <v>5.4772273451019702</v>
      </c>
      <c r="K1046">
        <v>265.04111143619502</v>
      </c>
      <c r="L1046">
        <v>235.32402301437401</v>
      </c>
      <c r="M1046">
        <v>63.866921187711597</v>
      </c>
      <c r="N1046">
        <v>0.41113358852675003</v>
      </c>
      <c r="O1046">
        <v>9.5444685466377308</v>
      </c>
      <c r="P1046">
        <v>90.627153687112298</v>
      </c>
      <c r="Q1046">
        <v>0.12073178940726501</v>
      </c>
    </row>
    <row r="1047" spans="1:17" hidden="1" x14ac:dyDescent="0.3">
      <c r="A1047" t="s">
        <v>2252</v>
      </c>
      <c r="B1047" t="s">
        <v>2253</v>
      </c>
      <c r="C1047" t="s">
        <v>3171</v>
      </c>
      <c r="D1047" t="s">
        <v>122</v>
      </c>
      <c r="E1047">
        <v>2541.93628945</v>
      </c>
      <c r="F1047">
        <v>213.25</v>
      </c>
      <c r="G1047">
        <v>-28.654660576601199</v>
      </c>
      <c r="H1047">
        <v>15.9675547552464</v>
      </c>
      <c r="I1047">
        <v>-3.7158126772061602</v>
      </c>
      <c r="J1047">
        <v>6.3259308185838004</v>
      </c>
      <c r="K1047">
        <v>201.62822372911799</v>
      </c>
      <c r="L1047">
        <v>197.10828974984901</v>
      </c>
      <c r="M1047">
        <v>57.567341489044999</v>
      </c>
      <c r="N1047">
        <v>0.91767779530698401</v>
      </c>
      <c r="O1047">
        <v>35.873388042203899</v>
      </c>
      <c r="P1047">
        <v>42.356475300400497</v>
      </c>
      <c r="Q1047">
        <v>3.7900654943700998E-2</v>
      </c>
    </row>
    <row r="1048" spans="1:17" hidden="1" x14ac:dyDescent="0.3">
      <c r="A1048" t="s">
        <v>2254</v>
      </c>
      <c r="B1048" t="s">
        <v>2255</v>
      </c>
      <c r="C1048" t="s">
        <v>3171</v>
      </c>
      <c r="D1048" t="s">
        <v>398</v>
      </c>
      <c r="E1048">
        <v>2530.87737483</v>
      </c>
      <c r="F1048">
        <v>1141.3</v>
      </c>
      <c r="G1048">
        <v>1.88585840017486</v>
      </c>
      <c r="H1048">
        <v>8.9470500804552699</v>
      </c>
      <c r="I1048">
        <v>2.71325714975529</v>
      </c>
      <c r="J1048">
        <v>0.77217346668357401</v>
      </c>
      <c r="K1048">
        <v>1109.31773713694</v>
      </c>
      <c r="L1048">
        <v>1069.8328092039201</v>
      </c>
      <c r="M1048">
        <v>62.064442323956797</v>
      </c>
      <c r="N1048">
        <v>0.98757511958425503</v>
      </c>
      <c r="O1048">
        <v>13.712433190221599</v>
      </c>
      <c r="P1048">
        <v>32.709302325581298</v>
      </c>
      <c r="Q1048">
        <v>8.6514579556249999E-2</v>
      </c>
    </row>
    <row r="1049" spans="1:17" x14ac:dyDescent="0.3">
      <c r="A1049" t="s">
        <v>2256</v>
      </c>
      <c r="B1049" t="s">
        <v>2257</v>
      </c>
      <c r="C1049" t="s">
        <v>3154</v>
      </c>
      <c r="D1049" t="s">
        <v>461</v>
      </c>
      <c r="E1049">
        <v>2527.6898551439999</v>
      </c>
      <c r="F1049">
        <v>76.08</v>
      </c>
      <c r="G1049">
        <v>-34.796070219062798</v>
      </c>
      <c r="H1049">
        <v>0.13961782848729201</v>
      </c>
      <c r="I1049">
        <v>-22.888548452050301</v>
      </c>
      <c r="J1049">
        <v>-1.73817489394908</v>
      </c>
      <c r="K1049">
        <v>82.119232686074895</v>
      </c>
      <c r="L1049">
        <v>84.926911905039901</v>
      </c>
      <c r="M1049">
        <v>33.0252431364692</v>
      </c>
      <c r="N1049">
        <v>0.35052257535450398</v>
      </c>
      <c r="O1049">
        <v>57.7287066246056</v>
      </c>
      <c r="P1049">
        <v>21.630695443644999</v>
      </c>
      <c r="Q1049">
        <v>-1.9875969204969E-2</v>
      </c>
    </row>
    <row r="1050" spans="1:17" hidden="1" x14ac:dyDescent="0.3">
      <c r="A1050" t="s">
        <v>2258</v>
      </c>
      <c r="B1050" t="s">
        <v>2259</v>
      </c>
      <c r="C1050" t="s">
        <v>3171</v>
      </c>
      <c r="D1050" t="s">
        <v>141</v>
      </c>
      <c r="E1050">
        <v>2522.8208249999998</v>
      </c>
      <c r="F1050">
        <v>451.35</v>
      </c>
      <c r="G1050">
        <v>-32.315345099791401</v>
      </c>
      <c r="H1050">
        <v>0.76156574823413203</v>
      </c>
      <c r="I1050">
        <v>-3.2129046772445098</v>
      </c>
      <c r="J1050">
        <v>0.231222169918325</v>
      </c>
      <c r="K1050">
        <v>461.5876147418</v>
      </c>
      <c r="L1050">
        <v>450.980156539706</v>
      </c>
      <c r="M1050">
        <v>42.8576807778785</v>
      </c>
      <c r="N1050">
        <v>0.386735065310021</v>
      </c>
      <c r="O1050">
        <v>27.6171485543369</v>
      </c>
      <c r="P1050">
        <v>38.876923076922999</v>
      </c>
      <c r="Q1050">
        <v>0.21597678729850101</v>
      </c>
    </row>
    <row r="1051" spans="1:17" hidden="1" x14ac:dyDescent="0.3">
      <c r="A1051" t="s">
        <v>2260</v>
      </c>
      <c r="B1051" t="s">
        <v>2261</v>
      </c>
      <c r="C1051" t="s">
        <v>3171</v>
      </c>
      <c r="D1051" t="s">
        <v>46</v>
      </c>
      <c r="E1051">
        <v>2522.2089523750001</v>
      </c>
      <c r="F1051">
        <v>636.25</v>
      </c>
      <c r="G1051">
        <v>-44.904625979792399</v>
      </c>
      <c r="H1051">
        <v>0.78447952465330795</v>
      </c>
      <c r="I1051">
        <v>-10.549004741644101</v>
      </c>
      <c r="J1051">
        <v>0.85360222591590795</v>
      </c>
      <c r="K1051">
        <v>640.85374566096903</v>
      </c>
      <c r="L1051">
        <v>675.446840330692</v>
      </c>
      <c r="M1051">
        <v>63.681444510895602</v>
      </c>
      <c r="N1051">
        <v>1.97153954384312</v>
      </c>
      <c r="O1051">
        <v>26.836935166994099</v>
      </c>
      <c r="P1051">
        <v>12.5309515387336</v>
      </c>
      <c r="Q1051">
        <v>7.0593540068790003E-3</v>
      </c>
    </row>
    <row r="1052" spans="1:17" hidden="1" x14ac:dyDescent="0.3">
      <c r="A1052" t="s">
        <v>2262</v>
      </c>
      <c r="B1052" t="s">
        <v>2263</v>
      </c>
      <c r="C1052" t="s">
        <v>3171</v>
      </c>
      <c r="D1052" t="s">
        <v>2188</v>
      </c>
      <c r="E1052">
        <v>2517.2164034550001</v>
      </c>
      <c r="F1052">
        <v>337.35</v>
      </c>
      <c r="G1052">
        <v>-39.859275271941698</v>
      </c>
      <c r="H1052">
        <v>4.63788919956242E-2</v>
      </c>
      <c r="I1052">
        <v>-23.938253839255601</v>
      </c>
      <c r="J1052">
        <v>1.6390113766676599</v>
      </c>
      <c r="M1052">
        <v>43.0455964816937</v>
      </c>
      <c r="O1052">
        <v>27.804950348302899</v>
      </c>
      <c r="P1052">
        <v>6.3859981078523997</v>
      </c>
    </row>
    <row r="1053" spans="1:17" hidden="1" x14ac:dyDescent="0.3">
      <c r="A1053" t="s">
        <v>2264</v>
      </c>
      <c r="B1053" t="s">
        <v>2265</v>
      </c>
      <c r="C1053" t="s">
        <v>3171</v>
      </c>
      <c r="D1053" t="s">
        <v>362</v>
      </c>
      <c r="E1053">
        <v>2510.1560383199999</v>
      </c>
      <c r="F1053">
        <v>1030.05</v>
      </c>
      <c r="G1053">
        <v>1.06772673462516</v>
      </c>
      <c r="H1053">
        <v>22.381881220846399</v>
      </c>
      <c r="I1053">
        <v>33.898159204222502</v>
      </c>
      <c r="J1053">
        <v>7.0414137513864903</v>
      </c>
      <c r="K1053">
        <v>903.19978866648603</v>
      </c>
      <c r="L1053">
        <v>837.38815051659503</v>
      </c>
      <c r="M1053">
        <v>75.106298902053794</v>
      </c>
      <c r="N1053">
        <v>1.1560646845218301</v>
      </c>
      <c r="O1053">
        <v>5.8201058201058098</v>
      </c>
      <c r="P1053">
        <v>59.8339669485607</v>
      </c>
      <c r="Q1053">
        <v>-1.8018927395997999E-2</v>
      </c>
    </row>
    <row r="1054" spans="1:17" hidden="1" x14ac:dyDescent="0.3">
      <c r="A1054" t="s">
        <v>2266</v>
      </c>
      <c r="B1054" t="s">
        <v>2267</v>
      </c>
      <c r="C1054" t="s">
        <v>3171</v>
      </c>
      <c r="D1054" t="s">
        <v>51</v>
      </c>
      <c r="E1054">
        <v>2504.0070473999999</v>
      </c>
      <c r="F1054">
        <v>295.8</v>
      </c>
      <c r="G1054">
        <v>118.85992152345599</v>
      </c>
      <c r="H1054">
        <v>-6.3053325075270701</v>
      </c>
      <c r="I1054">
        <v>34.484863921361999</v>
      </c>
      <c r="J1054">
        <v>3.0602076013214701</v>
      </c>
      <c r="K1054">
        <v>316.76534528350697</v>
      </c>
      <c r="L1054">
        <v>255.67074480829999</v>
      </c>
      <c r="M1054">
        <v>41.3468260806454</v>
      </c>
      <c r="N1054">
        <v>0.32020611184299902</v>
      </c>
      <c r="O1054">
        <v>34.550371872886998</v>
      </c>
      <c r="P1054">
        <v>161.076787290379</v>
      </c>
      <c r="Q1054">
        <v>8.069469636104E-2</v>
      </c>
    </row>
    <row r="1055" spans="1:17" hidden="1" x14ac:dyDescent="0.3">
      <c r="A1055" t="s">
        <v>2268</v>
      </c>
      <c r="B1055" t="s">
        <v>2269</v>
      </c>
      <c r="C1055" t="s">
        <v>3171</v>
      </c>
      <c r="D1055" t="s">
        <v>637</v>
      </c>
      <c r="E1055">
        <v>2475.941552275</v>
      </c>
      <c r="F1055">
        <v>2089.25</v>
      </c>
      <c r="G1055">
        <v>-43.004096894823697</v>
      </c>
      <c r="H1055">
        <v>-1.7388869070081601</v>
      </c>
      <c r="I1055">
        <v>-21.832375958499298</v>
      </c>
      <c r="J1055">
        <v>3.7495335422442801</v>
      </c>
      <c r="K1055">
        <v>2199.59879480986</v>
      </c>
      <c r="L1055">
        <v>2332.1231779965301</v>
      </c>
      <c r="M1055">
        <v>55.163666774961698</v>
      </c>
      <c r="N1055">
        <v>0.45796538698858302</v>
      </c>
      <c r="O1055">
        <v>54.600933349287999</v>
      </c>
      <c r="P1055">
        <v>12.9385372182279</v>
      </c>
      <c r="Q1055">
        <v>7.3389658696183996E-2</v>
      </c>
    </row>
    <row r="1056" spans="1:17" hidden="1" x14ac:dyDescent="0.3">
      <c r="A1056" t="s">
        <v>2270</v>
      </c>
      <c r="B1056" t="s">
        <v>2271</v>
      </c>
      <c r="C1056" t="s">
        <v>3171</v>
      </c>
      <c r="D1056" t="s">
        <v>231</v>
      </c>
      <c r="E1056">
        <v>2472.2705000000001</v>
      </c>
      <c r="F1056">
        <v>5260.15</v>
      </c>
      <c r="G1056">
        <v>67.014045522234994</v>
      </c>
      <c r="H1056">
        <v>13.5516653124666</v>
      </c>
      <c r="I1056">
        <v>49.232630398377502</v>
      </c>
      <c r="J1056">
        <v>-0.68772364713974299</v>
      </c>
      <c r="K1056">
        <v>4809.1594544345298</v>
      </c>
      <c r="L1056">
        <v>3821.9044147085001</v>
      </c>
      <c r="M1056">
        <v>56.801232316191303</v>
      </c>
      <c r="N1056">
        <v>0.48998741255245698</v>
      </c>
      <c r="O1056">
        <v>9.1014514795205503</v>
      </c>
      <c r="P1056">
        <v>108.02618049513499</v>
      </c>
      <c r="Q1056">
        <v>0.205831921707785</v>
      </c>
    </row>
    <row r="1057" spans="1:17" x14ac:dyDescent="0.3">
      <c r="A1057" t="s">
        <v>2272</v>
      </c>
      <c r="B1057" t="s">
        <v>2273</v>
      </c>
      <c r="C1057" t="s">
        <v>3158</v>
      </c>
      <c r="D1057" t="s">
        <v>362</v>
      </c>
      <c r="E1057">
        <v>2471.1300444399999</v>
      </c>
      <c r="F1057">
        <v>1754.15</v>
      </c>
      <c r="G1057">
        <v>-40.036625581398198</v>
      </c>
      <c r="H1057">
        <v>-4.5753628504860897</v>
      </c>
      <c r="I1057">
        <v>-9.6892310493945004</v>
      </c>
      <c r="J1057">
        <v>-5.0114251368392404</v>
      </c>
      <c r="K1057">
        <v>1929.3648567333501</v>
      </c>
      <c r="L1057">
        <v>1950.8029877184999</v>
      </c>
      <c r="M1057">
        <v>42.3497582992606</v>
      </c>
      <c r="N1057">
        <v>0.81157775255391595</v>
      </c>
      <c r="O1057">
        <v>45.936778496707703</v>
      </c>
      <c r="P1057">
        <v>14.5754408883083</v>
      </c>
      <c r="Q1057">
        <v>-7.2664884664749005E-2</v>
      </c>
    </row>
    <row r="1058" spans="1:17" hidden="1" x14ac:dyDescent="0.3">
      <c r="A1058" t="s">
        <v>2274</v>
      </c>
      <c r="B1058" t="s">
        <v>2275</v>
      </c>
      <c r="C1058" t="s">
        <v>3171</v>
      </c>
      <c r="D1058" t="s">
        <v>855</v>
      </c>
      <c r="E1058">
        <v>2468.6999999999998</v>
      </c>
      <c r="F1058">
        <v>411.45</v>
      </c>
      <c r="G1058">
        <v>-31.350109357465801</v>
      </c>
      <c r="H1058">
        <v>-5.8476349189564401</v>
      </c>
      <c r="I1058">
        <v>-15.429087924779701</v>
      </c>
      <c r="J1058">
        <v>4.1837300662631902</v>
      </c>
      <c r="M1058">
        <v>50.281827946812101</v>
      </c>
      <c r="O1058">
        <v>44.294567991250403</v>
      </c>
      <c r="P1058">
        <v>14.978342881095401</v>
      </c>
    </row>
    <row r="1059" spans="1:17" hidden="1" x14ac:dyDescent="0.3">
      <c r="A1059" t="s">
        <v>2276</v>
      </c>
      <c r="B1059" t="s">
        <v>2277</v>
      </c>
      <c r="C1059" t="s">
        <v>3171</v>
      </c>
      <c r="D1059" t="s">
        <v>512</v>
      </c>
      <c r="E1059">
        <v>2459.0720000000001</v>
      </c>
      <c r="F1059">
        <v>139.72</v>
      </c>
      <c r="G1059">
        <v>121.789140221015</v>
      </c>
      <c r="H1059">
        <v>11.043402514241</v>
      </c>
      <c r="I1059">
        <v>-3.4202191300624398</v>
      </c>
      <c r="J1059">
        <v>0.49448603783334499</v>
      </c>
      <c r="K1059">
        <v>142.81606754400099</v>
      </c>
      <c r="L1059">
        <v>124.77272316007701</v>
      </c>
      <c r="M1059">
        <v>53.373948344071103</v>
      </c>
      <c r="N1059">
        <v>0.46601354858724298</v>
      </c>
      <c r="O1059">
        <v>33.481248210707101</v>
      </c>
      <c r="P1059">
        <v>149.05525846702301</v>
      </c>
      <c r="Q1059">
        <v>4.8340936602948997E-2</v>
      </c>
    </row>
    <row r="1060" spans="1:17" x14ac:dyDescent="0.3">
      <c r="A1060" t="s">
        <v>2278</v>
      </c>
      <c r="B1060" t="s">
        <v>2279</v>
      </c>
      <c r="C1060" t="s">
        <v>3166</v>
      </c>
      <c r="D1060" t="s">
        <v>454</v>
      </c>
      <c r="E1060">
        <v>2450.71790035</v>
      </c>
      <c r="F1060">
        <v>461.75</v>
      </c>
      <c r="G1060">
        <v>-32.968878403424497</v>
      </c>
      <c r="H1060">
        <v>6.3278364968235801</v>
      </c>
      <c r="I1060">
        <v>-19.152032549929299</v>
      </c>
      <c r="J1060">
        <v>1.38321832191446</v>
      </c>
      <c r="K1060">
        <v>462.590844756298</v>
      </c>
      <c r="L1060">
        <v>483.50602254522499</v>
      </c>
      <c r="M1060">
        <v>58.380963006839004</v>
      </c>
      <c r="N1060">
        <v>0.251315775378399</v>
      </c>
      <c r="O1060">
        <v>26.042230644288001</v>
      </c>
      <c r="P1060">
        <v>9.6532890049869398</v>
      </c>
      <c r="Q1060">
        <v>-7.7170893682050002E-3</v>
      </c>
    </row>
    <row r="1061" spans="1:17" hidden="1" x14ac:dyDescent="0.3">
      <c r="A1061" t="s">
        <v>2280</v>
      </c>
      <c r="B1061" t="s">
        <v>2281</v>
      </c>
      <c r="C1061" t="s">
        <v>3171</v>
      </c>
      <c r="D1061" t="s">
        <v>75</v>
      </c>
      <c r="E1061">
        <v>2445.4112202000001</v>
      </c>
      <c r="F1061">
        <v>281.7</v>
      </c>
      <c r="G1061">
        <v>1.5902307561894899</v>
      </c>
      <c r="H1061">
        <v>29.1122693424355</v>
      </c>
      <c r="I1061">
        <v>19.7988085612898</v>
      </c>
      <c r="J1061">
        <v>15.7153520751008</v>
      </c>
      <c r="K1061">
        <v>245.75827804625601</v>
      </c>
      <c r="L1061">
        <v>233.810736445272</v>
      </c>
      <c r="M1061">
        <v>79.028255138050298</v>
      </c>
      <c r="N1061">
        <v>2.2474923360126402</v>
      </c>
      <c r="O1061">
        <v>5.0763223287184998</v>
      </c>
      <c r="P1061">
        <v>45.958549222797899</v>
      </c>
      <c r="Q1061">
        <v>-1.8560166075079002E-2</v>
      </c>
    </row>
    <row r="1062" spans="1:17" hidden="1" x14ac:dyDescent="0.3">
      <c r="A1062" t="s">
        <v>2282</v>
      </c>
      <c r="B1062" t="s">
        <v>2283</v>
      </c>
      <c r="C1062" t="s">
        <v>3171</v>
      </c>
      <c r="D1062" t="s">
        <v>289</v>
      </c>
      <c r="E1062">
        <v>2444.1568484999998</v>
      </c>
      <c r="F1062">
        <v>445</v>
      </c>
      <c r="G1062">
        <v>76.978631599667594</v>
      </c>
      <c r="H1062">
        <v>33.226930101658603</v>
      </c>
      <c r="I1062">
        <v>92.990641456990303</v>
      </c>
      <c r="J1062">
        <v>5.0755841571374498</v>
      </c>
      <c r="K1062">
        <v>403.80211032212901</v>
      </c>
      <c r="M1062">
        <v>56.286352435624202</v>
      </c>
      <c r="N1062">
        <v>0.70194973444410902</v>
      </c>
      <c r="O1062">
        <v>8.9438202247191096</v>
      </c>
      <c r="P1062">
        <v>166.86656671664099</v>
      </c>
    </row>
    <row r="1063" spans="1:17" hidden="1" x14ac:dyDescent="0.3">
      <c r="A1063" t="s">
        <v>2284</v>
      </c>
      <c r="B1063" t="s">
        <v>2285</v>
      </c>
      <c r="C1063" t="s">
        <v>3171</v>
      </c>
      <c r="D1063" t="s">
        <v>114</v>
      </c>
      <c r="E1063">
        <v>2443.7110091599998</v>
      </c>
      <c r="F1063">
        <v>46.1</v>
      </c>
      <c r="G1063">
        <v>-9.0619101370766408</v>
      </c>
      <c r="H1063">
        <v>-2.4643878456386301</v>
      </c>
      <c r="I1063">
        <v>11.651405369901401</v>
      </c>
      <c r="J1063">
        <v>2.7045570254975901</v>
      </c>
      <c r="K1063">
        <v>47.796965910414599</v>
      </c>
      <c r="L1063">
        <v>43.820502686987901</v>
      </c>
      <c r="M1063">
        <v>51.701339045230398</v>
      </c>
      <c r="N1063">
        <v>0.53341538223320895</v>
      </c>
      <c r="O1063">
        <v>27.765726681127902</v>
      </c>
      <c r="P1063">
        <v>50.260756192959597</v>
      </c>
      <c r="Q1063">
        <v>0.120385963826496</v>
      </c>
    </row>
    <row r="1064" spans="1:17" hidden="1" x14ac:dyDescent="0.3">
      <c r="A1064" t="s">
        <v>2286</v>
      </c>
      <c r="B1064" t="s">
        <v>2287</v>
      </c>
      <c r="C1064" t="s">
        <v>3171</v>
      </c>
      <c r="D1064" t="s">
        <v>387</v>
      </c>
      <c r="E1064">
        <v>2431.2023233999998</v>
      </c>
      <c r="F1064">
        <v>187.3</v>
      </c>
      <c r="G1064">
        <v>346.05178109260697</v>
      </c>
      <c r="H1064">
        <v>18.406434710187799</v>
      </c>
      <c r="I1064">
        <v>134.970999407497</v>
      </c>
      <c r="J1064">
        <v>0.42155417727540601</v>
      </c>
      <c r="K1064">
        <v>170.462232722469</v>
      </c>
      <c r="L1064">
        <v>124.7505822522</v>
      </c>
      <c r="M1064">
        <v>59.8949419088976</v>
      </c>
      <c r="N1064">
        <v>3.0557403330802901</v>
      </c>
      <c r="O1064">
        <v>7.90176187933797</v>
      </c>
      <c r="P1064">
        <v>386.36717735653002</v>
      </c>
      <c r="Q1064">
        <v>0.138272389143071</v>
      </c>
    </row>
    <row r="1065" spans="1:17" hidden="1" x14ac:dyDescent="0.3">
      <c r="A1065" t="s">
        <v>2288</v>
      </c>
      <c r="B1065" t="s">
        <v>2289</v>
      </c>
      <c r="C1065" t="s">
        <v>3171</v>
      </c>
      <c r="D1065" t="s">
        <v>114</v>
      </c>
      <c r="E1065">
        <v>2417.1270356700002</v>
      </c>
      <c r="F1065">
        <v>186.91</v>
      </c>
      <c r="G1065">
        <v>-7.2684049247412696</v>
      </c>
      <c r="H1065">
        <v>9.5978118388278801</v>
      </c>
      <c r="I1065">
        <v>24.143658133822498</v>
      </c>
      <c r="J1065">
        <v>1.1940044936443699</v>
      </c>
      <c r="K1065">
        <v>186.137771850457</v>
      </c>
      <c r="L1065">
        <v>167.424282360332</v>
      </c>
      <c r="M1065">
        <v>43.4296835323319</v>
      </c>
      <c r="N1065">
        <v>0.61091188503061</v>
      </c>
      <c r="O1065">
        <v>14.4936065486062</v>
      </c>
      <c r="P1065">
        <v>62.530434782608602</v>
      </c>
    </row>
    <row r="1066" spans="1:17" hidden="1" x14ac:dyDescent="0.3">
      <c r="A1066" t="s">
        <v>2290</v>
      </c>
      <c r="B1066" t="s">
        <v>2291</v>
      </c>
      <c r="C1066" t="s">
        <v>3171</v>
      </c>
      <c r="D1066" t="s">
        <v>260</v>
      </c>
      <c r="E1066">
        <v>2401.2622383749999</v>
      </c>
      <c r="F1066">
        <v>1608.75</v>
      </c>
      <c r="G1066">
        <v>-8.5924349442614005</v>
      </c>
      <c r="H1066">
        <v>2.9740162659677098</v>
      </c>
      <c r="I1066">
        <v>-12.3741144949933</v>
      </c>
      <c r="J1066">
        <v>1.47736274566783</v>
      </c>
      <c r="K1066">
        <v>1696.49584033155</v>
      </c>
      <c r="L1066">
        <v>1700.0821980236201</v>
      </c>
      <c r="M1066">
        <v>43.158258853288601</v>
      </c>
      <c r="N1066">
        <v>0.65373216890405195</v>
      </c>
      <c r="O1066">
        <v>32.239316239316203</v>
      </c>
      <c r="P1066">
        <v>22.8053435114503</v>
      </c>
      <c r="Q1066">
        <v>2.8495131719795001E-2</v>
      </c>
    </row>
    <row r="1067" spans="1:17" hidden="1" x14ac:dyDescent="0.3">
      <c r="A1067" t="s">
        <v>2292</v>
      </c>
      <c r="B1067" t="s">
        <v>2293</v>
      </c>
      <c r="C1067" t="s">
        <v>3171</v>
      </c>
      <c r="D1067" t="s">
        <v>231</v>
      </c>
      <c r="E1067">
        <v>2400.3259313899998</v>
      </c>
      <c r="F1067">
        <v>223.78</v>
      </c>
      <c r="G1067">
        <v>-46.656927732094204</v>
      </c>
      <c r="H1067">
        <v>-6.35984835542396</v>
      </c>
      <c r="I1067">
        <v>-24.415907483625102</v>
      </c>
      <c r="J1067">
        <v>-2.18901124739173</v>
      </c>
      <c r="K1067">
        <v>257.17662235497397</v>
      </c>
      <c r="L1067">
        <v>264.49735534672999</v>
      </c>
      <c r="M1067">
        <v>32.323220220814903</v>
      </c>
      <c r="N1067">
        <v>1.51821730973478</v>
      </c>
      <c r="O1067">
        <v>51.711502368397497</v>
      </c>
      <c r="P1067">
        <v>6.3845971000713098</v>
      </c>
      <c r="Q1067">
        <v>4.2623969240354997E-2</v>
      </c>
    </row>
    <row r="1068" spans="1:17" hidden="1" x14ac:dyDescent="0.3">
      <c r="A1068" t="s">
        <v>2294</v>
      </c>
      <c r="B1068" t="s">
        <v>2295</v>
      </c>
      <c r="C1068" t="s">
        <v>3171</v>
      </c>
      <c r="D1068" t="s">
        <v>289</v>
      </c>
      <c r="E1068">
        <v>2398.85835</v>
      </c>
      <c r="F1068">
        <v>480.3</v>
      </c>
      <c r="G1068">
        <v>-12.2126297834829</v>
      </c>
      <c r="H1068">
        <v>8.16450284107081</v>
      </c>
      <c r="I1068">
        <v>-4.7181859220499902</v>
      </c>
      <c r="J1068">
        <v>1.6173203484693199</v>
      </c>
      <c r="K1068">
        <v>467.04155711449698</v>
      </c>
      <c r="L1068">
        <v>450.57071105373399</v>
      </c>
      <c r="M1068">
        <v>63.951283387603603</v>
      </c>
      <c r="N1068">
        <v>0.27581843373023501</v>
      </c>
      <c r="O1068">
        <v>10.3268790339371</v>
      </c>
      <c r="P1068">
        <v>25.8812737518018</v>
      </c>
      <c r="Q1068">
        <v>3.2138235874168003E-2</v>
      </c>
    </row>
    <row r="1069" spans="1:17" hidden="1" x14ac:dyDescent="0.3">
      <c r="A1069" t="s">
        <v>2296</v>
      </c>
      <c r="B1069" t="s">
        <v>2297</v>
      </c>
      <c r="C1069" t="s">
        <v>3171</v>
      </c>
      <c r="D1069" t="s">
        <v>1162</v>
      </c>
      <c r="E1069">
        <v>2397.28394385</v>
      </c>
      <c r="F1069">
        <v>455.05</v>
      </c>
      <c r="G1069">
        <v>71.145572871436599</v>
      </c>
      <c r="H1069">
        <v>8.2139260331043396</v>
      </c>
      <c r="I1069">
        <v>63.896020659420003</v>
      </c>
      <c r="J1069">
        <v>3.19315701980149</v>
      </c>
      <c r="K1069">
        <v>467.42258627502099</v>
      </c>
      <c r="L1069">
        <v>402.15881318650298</v>
      </c>
      <c r="M1069">
        <v>56.508886977619802</v>
      </c>
      <c r="N1069">
        <v>0.244496199811715</v>
      </c>
      <c r="O1069">
        <v>34.864300626304797</v>
      </c>
      <c r="P1069">
        <v>99.978026807294995</v>
      </c>
      <c r="Q1069">
        <v>8.3137560099047006E-2</v>
      </c>
    </row>
    <row r="1070" spans="1:17" hidden="1" x14ac:dyDescent="0.3">
      <c r="A1070" t="s">
        <v>2298</v>
      </c>
      <c r="B1070" t="s">
        <v>2299</v>
      </c>
      <c r="C1070" t="s">
        <v>3171</v>
      </c>
      <c r="D1070" t="s">
        <v>246</v>
      </c>
      <c r="E1070">
        <v>2389.4158238660002</v>
      </c>
      <c r="F1070">
        <v>128.21</v>
      </c>
      <c r="G1070">
        <v>88.176920272202594</v>
      </c>
      <c r="H1070">
        <v>5.4097606656602304</v>
      </c>
      <c r="I1070">
        <v>86.335660854126203</v>
      </c>
      <c r="J1070">
        <v>-3.5301842893298701</v>
      </c>
      <c r="K1070">
        <v>122.73633278584499</v>
      </c>
      <c r="L1070">
        <v>92.321681091825496</v>
      </c>
      <c r="M1070">
        <v>50.987171022398002</v>
      </c>
      <c r="N1070">
        <v>0.34746599751738499</v>
      </c>
      <c r="O1070">
        <v>29.779268387801199</v>
      </c>
      <c r="P1070">
        <v>148.18041037553201</v>
      </c>
    </row>
    <row r="1071" spans="1:17" hidden="1" x14ac:dyDescent="0.3">
      <c r="A1071" t="s">
        <v>2300</v>
      </c>
      <c r="B1071" t="s">
        <v>2301</v>
      </c>
      <c r="C1071" t="s">
        <v>3171</v>
      </c>
      <c r="D1071" t="s">
        <v>149</v>
      </c>
      <c r="E1071">
        <v>2386.3374541379999</v>
      </c>
      <c r="F1071">
        <v>249.81</v>
      </c>
      <c r="G1071">
        <v>-47.988721580666599</v>
      </c>
      <c r="H1071">
        <v>-5.4078167141920401</v>
      </c>
      <c r="I1071">
        <v>-29.545845235410699</v>
      </c>
      <c r="J1071">
        <v>6.6793628270753702</v>
      </c>
      <c r="K1071">
        <v>294.12749472029998</v>
      </c>
      <c r="L1071">
        <v>325.34559134111799</v>
      </c>
      <c r="M1071">
        <v>40.5466021708217</v>
      </c>
      <c r="N1071">
        <v>2.70214101995994</v>
      </c>
      <c r="O1071">
        <v>93.427004523437802</v>
      </c>
      <c r="P1071">
        <v>24.624594662010399</v>
      </c>
      <c r="Q1071">
        <v>7.8208238859530002E-2</v>
      </c>
    </row>
    <row r="1072" spans="1:17" hidden="1" x14ac:dyDescent="0.3">
      <c r="A1072" t="s">
        <v>2302</v>
      </c>
      <c r="B1072" t="s">
        <v>2303</v>
      </c>
      <c r="C1072" t="s">
        <v>3171</v>
      </c>
      <c r="D1072" t="s">
        <v>426</v>
      </c>
      <c r="E1072">
        <v>2384.5497780000001</v>
      </c>
      <c r="F1072">
        <v>950.3</v>
      </c>
      <c r="G1072">
        <v>40.243439298052998</v>
      </c>
      <c r="H1072">
        <v>9.6766201051540008</v>
      </c>
      <c r="I1072">
        <v>48.049299623484799</v>
      </c>
      <c r="J1072">
        <v>2.7562987193851098</v>
      </c>
      <c r="K1072">
        <v>906.366061847948</v>
      </c>
      <c r="L1072">
        <v>772.88785618637905</v>
      </c>
      <c r="M1072">
        <v>69.152645826786994</v>
      </c>
      <c r="N1072">
        <v>0.22222382781571101</v>
      </c>
      <c r="O1072">
        <v>19.236030727138701</v>
      </c>
      <c r="P1072">
        <v>84.255937954435296</v>
      </c>
      <c r="Q1072">
        <v>0.100585771801926</v>
      </c>
    </row>
    <row r="1073" spans="1:17" hidden="1" x14ac:dyDescent="0.3">
      <c r="A1073" t="s">
        <v>2304</v>
      </c>
      <c r="B1073" t="s">
        <v>2305</v>
      </c>
      <c r="C1073" t="s">
        <v>3171</v>
      </c>
      <c r="D1073" t="s">
        <v>408</v>
      </c>
      <c r="E1073">
        <v>2379.7715271900001</v>
      </c>
      <c r="F1073">
        <v>1031.7</v>
      </c>
      <c r="G1073">
        <v>-46.052484417936803</v>
      </c>
      <c r="H1073">
        <v>-3.6630951312434799</v>
      </c>
      <c r="I1073">
        <v>-19.3859076323888</v>
      </c>
      <c r="J1073">
        <v>1.19104790012124</v>
      </c>
      <c r="K1073">
        <v>1098.0230417590999</v>
      </c>
      <c r="L1073">
        <v>1169.78173309818</v>
      </c>
      <c r="M1073">
        <v>43.772827107555202</v>
      </c>
      <c r="N1073">
        <v>1.0782351383872699</v>
      </c>
      <c r="O1073">
        <v>39.575457981971503</v>
      </c>
      <c r="P1073">
        <v>2.7589641434262901</v>
      </c>
      <c r="Q1073">
        <v>-2.9743872530667001E-2</v>
      </c>
    </row>
    <row r="1074" spans="1:17" hidden="1" x14ac:dyDescent="0.3">
      <c r="A1074" t="s">
        <v>2306</v>
      </c>
      <c r="B1074" t="s">
        <v>2307</v>
      </c>
      <c r="C1074" t="s">
        <v>3171</v>
      </c>
      <c r="D1074" t="s">
        <v>149</v>
      </c>
      <c r="E1074">
        <v>2374.6211788000001</v>
      </c>
      <c r="F1074">
        <v>1306</v>
      </c>
      <c r="G1074">
        <v>373.32703425186702</v>
      </c>
      <c r="H1074">
        <v>4.5711065551673498</v>
      </c>
      <c r="I1074">
        <v>31.142447388392998</v>
      </c>
      <c r="J1074">
        <v>0.16781662471405301</v>
      </c>
      <c r="K1074">
        <v>1314.5746134876999</v>
      </c>
      <c r="M1074">
        <v>43.8009672313202</v>
      </c>
      <c r="N1074">
        <v>1.6526016283066101</v>
      </c>
      <c r="O1074">
        <v>20.137825421133201</v>
      </c>
      <c r="P1074">
        <v>464.51264318132701</v>
      </c>
    </row>
    <row r="1075" spans="1:17" hidden="1" x14ac:dyDescent="0.3">
      <c r="A1075" t="s">
        <v>2308</v>
      </c>
      <c r="B1075" t="s">
        <v>2309</v>
      </c>
      <c r="C1075" t="s">
        <v>3171</v>
      </c>
      <c r="D1075" t="s">
        <v>206</v>
      </c>
      <c r="E1075">
        <v>2374.5576212999999</v>
      </c>
      <c r="F1075">
        <v>2540.25</v>
      </c>
      <c r="G1075">
        <v>-5.0369103690428298</v>
      </c>
      <c r="H1075">
        <v>9.0665630830998598</v>
      </c>
      <c r="I1075">
        <v>-7.9697321215854</v>
      </c>
      <c r="J1075">
        <v>2.4324059840376102</v>
      </c>
      <c r="K1075">
        <v>2594.2951306504301</v>
      </c>
      <c r="L1075">
        <v>2592.1525608489101</v>
      </c>
      <c r="M1075">
        <v>56.497218725828297</v>
      </c>
      <c r="N1075">
        <v>0.439685268468687</v>
      </c>
      <c r="O1075">
        <v>19.429190040350299</v>
      </c>
      <c r="P1075">
        <v>19.7666195190947</v>
      </c>
      <c r="Q1075">
        <v>6.5914306504259002E-2</v>
      </c>
    </row>
    <row r="1076" spans="1:17" hidden="1" x14ac:dyDescent="0.3">
      <c r="A1076" t="s">
        <v>2310</v>
      </c>
      <c r="B1076" t="s">
        <v>2311</v>
      </c>
      <c r="C1076" t="s">
        <v>3171</v>
      </c>
      <c r="D1076" t="s">
        <v>206</v>
      </c>
      <c r="E1076">
        <v>2372.4317430000001</v>
      </c>
      <c r="F1076">
        <v>753.75</v>
      </c>
      <c r="G1076">
        <v>5.5699459125292403</v>
      </c>
      <c r="H1076">
        <v>32.465114003473502</v>
      </c>
      <c r="I1076">
        <v>36.3563098660115</v>
      </c>
      <c r="J1076">
        <v>6.53076829449809</v>
      </c>
      <c r="K1076">
        <v>684.39556812616502</v>
      </c>
      <c r="L1076">
        <v>593.97457811581103</v>
      </c>
      <c r="M1076">
        <v>58.379857620319498</v>
      </c>
      <c r="N1076">
        <v>0.95984589189292602</v>
      </c>
      <c r="O1076">
        <v>8.3913764510779405</v>
      </c>
      <c r="P1076">
        <v>87.5</v>
      </c>
      <c r="Q1076">
        <v>4.1799893127582997E-2</v>
      </c>
    </row>
    <row r="1077" spans="1:17" hidden="1" x14ac:dyDescent="0.3">
      <c r="A1077" t="s">
        <v>2312</v>
      </c>
      <c r="B1077" t="s">
        <v>2313</v>
      </c>
      <c r="C1077" t="s">
        <v>3171</v>
      </c>
      <c r="D1077" t="s">
        <v>243</v>
      </c>
      <c r="E1077">
        <v>2367.67970337</v>
      </c>
      <c r="F1077">
        <v>388.55</v>
      </c>
      <c r="G1077">
        <v>53.182818428126602</v>
      </c>
      <c r="H1077">
        <v>7.1210827062184503</v>
      </c>
      <c r="I1077">
        <v>-5.9045247521788804</v>
      </c>
      <c r="J1077">
        <v>2.7225197086092101</v>
      </c>
      <c r="K1077">
        <v>390.38958470953099</v>
      </c>
      <c r="L1077">
        <v>378.10274775205801</v>
      </c>
      <c r="M1077">
        <v>62.103388565394802</v>
      </c>
      <c r="N1077">
        <v>0.34952566109302902</v>
      </c>
      <c r="O1077">
        <v>39.994852657315597</v>
      </c>
      <c r="P1077">
        <v>81.565420560747597</v>
      </c>
      <c r="Q1077">
        <v>7.4846258637339999E-2</v>
      </c>
    </row>
    <row r="1078" spans="1:17" hidden="1" x14ac:dyDescent="0.3">
      <c r="A1078" t="s">
        <v>2314</v>
      </c>
      <c r="B1078" t="s">
        <v>2315</v>
      </c>
      <c r="C1078" t="s">
        <v>3171</v>
      </c>
      <c r="D1078" t="s">
        <v>751</v>
      </c>
      <c r="E1078">
        <v>2362.9002688340001</v>
      </c>
      <c r="F1078">
        <v>20.86</v>
      </c>
      <c r="G1078">
        <v>-19.615101965168801</v>
      </c>
      <c r="H1078">
        <v>-0.48697302649998198</v>
      </c>
      <c r="I1078">
        <v>5.4647041760114803</v>
      </c>
      <c r="J1078">
        <v>5.9744695328840001</v>
      </c>
      <c r="K1078">
        <v>20.074512214409701</v>
      </c>
      <c r="L1078">
        <v>18.861549291680401</v>
      </c>
      <c r="M1078">
        <v>59.947140621584197</v>
      </c>
      <c r="N1078">
        <v>6.56126672119378E-2</v>
      </c>
      <c r="O1078">
        <v>31.831255992329801</v>
      </c>
      <c r="P1078">
        <v>47.838412473423098</v>
      </c>
      <c r="Q1078">
        <v>8.3226172602680004E-2</v>
      </c>
    </row>
    <row r="1079" spans="1:17" x14ac:dyDescent="0.3">
      <c r="A1079" t="s">
        <v>2316</v>
      </c>
      <c r="B1079" t="s">
        <v>2317</v>
      </c>
      <c r="C1079" t="s">
        <v>3167</v>
      </c>
      <c r="D1079" t="s">
        <v>1267</v>
      </c>
      <c r="E1079">
        <v>2359.245499185</v>
      </c>
      <c r="F1079">
        <v>282.05</v>
      </c>
      <c r="G1079">
        <v>-61.911251392427097</v>
      </c>
      <c r="H1079">
        <v>9.8065014695040809</v>
      </c>
      <c r="I1079">
        <v>-23.193441355019399</v>
      </c>
      <c r="J1079">
        <v>-4.0874733189899297</v>
      </c>
      <c r="K1079">
        <v>317.70604882913699</v>
      </c>
      <c r="L1079">
        <v>369.39499073606601</v>
      </c>
      <c r="M1079">
        <v>32.467412769731197</v>
      </c>
      <c r="N1079">
        <v>0.66718936087679903</v>
      </c>
      <c r="O1079">
        <v>87.566002343373796</v>
      </c>
      <c r="P1079">
        <v>5.1684588401482898</v>
      </c>
      <c r="Q1079">
        <v>-5.1596687231442999E-2</v>
      </c>
    </row>
    <row r="1080" spans="1:17" hidden="1" x14ac:dyDescent="0.3">
      <c r="A1080" t="s">
        <v>2318</v>
      </c>
      <c r="B1080" t="s">
        <v>2319</v>
      </c>
      <c r="C1080" t="s">
        <v>3171</v>
      </c>
      <c r="D1080" t="s">
        <v>260</v>
      </c>
      <c r="E1080">
        <v>2353.125</v>
      </c>
      <c r="F1080">
        <v>3750</v>
      </c>
      <c r="G1080">
        <v>1661.5175104423399</v>
      </c>
      <c r="H1080">
        <v>10.3537567008543</v>
      </c>
      <c r="I1080">
        <v>92.980082580000399</v>
      </c>
      <c r="J1080">
        <v>1.96114424784039</v>
      </c>
      <c r="K1080">
        <v>3743.9301514550398</v>
      </c>
      <c r="L1080">
        <v>2776.7877324719602</v>
      </c>
      <c r="M1080">
        <v>51.804139473102197</v>
      </c>
      <c r="N1080">
        <v>0.53984885263848703</v>
      </c>
      <c r="O1080">
        <v>27.970666666666599</v>
      </c>
      <c r="P1080">
        <v>1775</v>
      </c>
      <c r="Q1080">
        <v>0.2291952172318</v>
      </c>
    </row>
    <row r="1081" spans="1:17" hidden="1" x14ac:dyDescent="0.3">
      <c r="A1081" t="s">
        <v>2320</v>
      </c>
      <c r="B1081" t="s">
        <v>2321</v>
      </c>
      <c r="C1081" t="s">
        <v>3171</v>
      </c>
      <c r="D1081" t="s">
        <v>75</v>
      </c>
      <c r="E1081">
        <v>2342.6323031100001</v>
      </c>
      <c r="F1081">
        <v>851.95</v>
      </c>
      <c r="G1081">
        <v>80.598897804981306</v>
      </c>
      <c r="H1081">
        <v>13.8030270025418</v>
      </c>
      <c r="I1081">
        <v>-13.016627099165101</v>
      </c>
      <c r="J1081">
        <v>3.7787578344431498</v>
      </c>
      <c r="K1081">
        <v>870.550772602037</v>
      </c>
      <c r="L1081">
        <v>813.04763030759398</v>
      </c>
      <c r="M1081">
        <v>54.897817993022301</v>
      </c>
      <c r="N1081">
        <v>0.57994812538087404</v>
      </c>
      <c r="O1081">
        <v>28.376078408357198</v>
      </c>
      <c r="P1081">
        <v>108.300733496332</v>
      </c>
      <c r="Q1081">
        <v>8.3083828043696004E-2</v>
      </c>
    </row>
    <row r="1082" spans="1:17" hidden="1" x14ac:dyDescent="0.3">
      <c r="A1082" t="s">
        <v>2322</v>
      </c>
      <c r="B1082" t="s">
        <v>2323</v>
      </c>
      <c r="C1082" t="s">
        <v>3171</v>
      </c>
      <c r="D1082" t="s">
        <v>289</v>
      </c>
      <c r="E1082">
        <v>2337.3595621300001</v>
      </c>
      <c r="F1082">
        <v>398.15</v>
      </c>
      <c r="G1082">
        <v>-35.581150967468098</v>
      </c>
      <c r="H1082">
        <v>-2.2248892684299899</v>
      </c>
      <c r="I1082">
        <v>-3.6371204621203401</v>
      </c>
      <c r="J1082">
        <v>1.69654504149119</v>
      </c>
      <c r="K1082">
        <v>425.195281674726</v>
      </c>
      <c r="L1082">
        <v>421.70692456347399</v>
      </c>
      <c r="M1082">
        <v>43.371925082784102</v>
      </c>
      <c r="N1082">
        <v>0.21683165208008401</v>
      </c>
      <c r="O1082">
        <v>35.049604420444503</v>
      </c>
      <c r="P1082">
        <v>20.3415445065739</v>
      </c>
      <c r="Q1082">
        <v>-3.6268497421335998E-2</v>
      </c>
    </row>
    <row r="1083" spans="1:17" hidden="1" x14ac:dyDescent="0.3">
      <c r="A1083" t="s">
        <v>2324</v>
      </c>
      <c r="B1083" t="s">
        <v>2325</v>
      </c>
      <c r="C1083" t="s">
        <v>3171</v>
      </c>
      <c r="D1083" t="s">
        <v>311</v>
      </c>
      <c r="E1083">
        <v>2335.4387271599999</v>
      </c>
      <c r="F1083">
        <v>908.6</v>
      </c>
      <c r="G1083">
        <v>63.549892772277602</v>
      </c>
      <c r="H1083">
        <v>19.012443245983601</v>
      </c>
      <c r="I1083">
        <v>6.1430850979058702</v>
      </c>
      <c r="J1083">
        <v>8.8682840327866295</v>
      </c>
      <c r="K1083">
        <v>870.00562875389005</v>
      </c>
      <c r="L1083">
        <v>785.24321366970196</v>
      </c>
      <c r="M1083">
        <v>63.502813337348201</v>
      </c>
      <c r="N1083">
        <v>1.0056347027019099</v>
      </c>
      <c r="O1083">
        <v>33.722209993396397</v>
      </c>
      <c r="P1083">
        <v>106.923252106581</v>
      </c>
      <c r="Q1083">
        <v>0.12441857253267299</v>
      </c>
    </row>
    <row r="1084" spans="1:17" hidden="1" x14ac:dyDescent="0.3">
      <c r="A1084" t="s">
        <v>2326</v>
      </c>
      <c r="B1084" t="s">
        <v>2327</v>
      </c>
      <c r="C1084" t="s">
        <v>3171</v>
      </c>
      <c r="D1084" t="s">
        <v>398</v>
      </c>
      <c r="E1084">
        <v>2332.6697628000002</v>
      </c>
      <c r="F1084">
        <v>702</v>
      </c>
      <c r="G1084">
        <v>-44.3832342566498</v>
      </c>
      <c r="H1084">
        <v>4.3267135733816398</v>
      </c>
      <c r="I1084">
        <v>-22.188317454437399</v>
      </c>
      <c r="J1084">
        <v>-2.6370711529204498</v>
      </c>
      <c r="K1084">
        <v>741.984134352409</v>
      </c>
      <c r="L1084">
        <v>796.92801982642698</v>
      </c>
      <c r="M1084">
        <v>40.748223366226597</v>
      </c>
      <c r="N1084">
        <v>1.3886748983333299</v>
      </c>
      <c r="O1084">
        <v>33.860398860398803</v>
      </c>
      <c r="P1084">
        <v>4.8308818039274302</v>
      </c>
      <c r="Q1084">
        <v>-3.5433139650834999E-2</v>
      </c>
    </row>
    <row r="1085" spans="1:17" hidden="1" x14ac:dyDescent="0.3">
      <c r="A1085" t="s">
        <v>2328</v>
      </c>
      <c r="B1085" t="s">
        <v>2329</v>
      </c>
      <c r="C1085" t="s">
        <v>3171</v>
      </c>
      <c r="D1085" t="s">
        <v>656</v>
      </c>
      <c r="E1085">
        <v>2324.5824168899999</v>
      </c>
      <c r="F1085">
        <v>436.9</v>
      </c>
      <c r="G1085">
        <v>-35.269439631803301</v>
      </c>
      <c r="H1085">
        <v>4.0199761844833999</v>
      </c>
      <c r="I1085">
        <v>-7.2817640103144097</v>
      </c>
      <c r="J1085">
        <v>5.6424775811737202</v>
      </c>
      <c r="K1085">
        <v>432.80084088900298</v>
      </c>
      <c r="L1085">
        <v>464.18830800046698</v>
      </c>
      <c r="M1085">
        <v>76.2211454149312</v>
      </c>
      <c r="N1085">
        <v>0.73340990791826</v>
      </c>
      <c r="O1085">
        <v>31.471732661936301</v>
      </c>
      <c r="P1085">
        <v>12.2847597018761</v>
      </c>
      <c r="Q1085">
        <v>-9.8965551165679996E-2</v>
      </c>
    </row>
    <row r="1086" spans="1:17" hidden="1" x14ac:dyDescent="0.3">
      <c r="A1086" t="s">
        <v>2330</v>
      </c>
      <c r="B1086" t="s">
        <v>2331</v>
      </c>
      <c r="C1086" t="s">
        <v>3171</v>
      </c>
      <c r="D1086" t="s">
        <v>158</v>
      </c>
      <c r="E1086">
        <v>2312.50425</v>
      </c>
      <c r="F1086">
        <v>2318.3000000000002</v>
      </c>
      <c r="G1086">
        <v>-15.966149688374999</v>
      </c>
      <c r="H1086">
        <v>17.5873343357712</v>
      </c>
      <c r="I1086">
        <v>-7.0200485696612196</v>
      </c>
      <c r="J1086">
        <v>12.818516700978099</v>
      </c>
      <c r="K1086">
        <v>2066.3340402306699</v>
      </c>
      <c r="L1086">
        <v>2074.50048397208</v>
      </c>
      <c r="M1086">
        <v>82.281413799678106</v>
      </c>
      <c r="N1086">
        <v>1.76198530750395</v>
      </c>
      <c r="O1086">
        <v>19.859379717896701</v>
      </c>
      <c r="P1086">
        <v>37.177514792899402</v>
      </c>
      <c r="Q1086">
        <v>0.14901143760399599</v>
      </c>
    </row>
    <row r="1087" spans="1:17" hidden="1" x14ac:dyDescent="0.3">
      <c r="A1087" t="s">
        <v>2332</v>
      </c>
      <c r="B1087" t="s">
        <v>2333</v>
      </c>
      <c r="C1087" t="s">
        <v>3171</v>
      </c>
      <c r="D1087" t="s">
        <v>1267</v>
      </c>
      <c r="E1087">
        <v>2309.9046117399998</v>
      </c>
      <c r="F1087">
        <v>812.9</v>
      </c>
      <c r="G1087">
        <v>-6.91211216416513</v>
      </c>
      <c r="H1087">
        <v>7.5164119301510901</v>
      </c>
      <c r="I1087">
        <v>-17.4134054348517</v>
      </c>
      <c r="J1087">
        <v>-1.4045607463523999</v>
      </c>
      <c r="K1087">
        <v>807.89129770243096</v>
      </c>
      <c r="L1087">
        <v>827.39793282216795</v>
      </c>
      <c r="M1087">
        <v>57.436697142135301</v>
      </c>
      <c r="N1087">
        <v>0.73907285011239299</v>
      </c>
      <c r="O1087">
        <v>41.585680895559101</v>
      </c>
      <c r="P1087">
        <v>18.7582176771365</v>
      </c>
      <c r="Q1087">
        <v>-8.3958035099460007E-3</v>
      </c>
    </row>
    <row r="1088" spans="1:17" x14ac:dyDescent="0.3">
      <c r="A1088" t="s">
        <v>2334</v>
      </c>
      <c r="B1088" t="s">
        <v>2335</v>
      </c>
      <c r="C1088" t="s">
        <v>3156</v>
      </c>
      <c r="D1088" t="s">
        <v>24</v>
      </c>
      <c r="E1088">
        <v>2307.9222120959998</v>
      </c>
      <c r="F1088">
        <v>44.82</v>
      </c>
      <c r="G1088">
        <v>-59.287289392144501</v>
      </c>
      <c r="H1088">
        <v>4.4357588797181497</v>
      </c>
      <c r="I1088">
        <v>-33.451045992845003</v>
      </c>
      <c r="J1088">
        <v>2.0710490097451602</v>
      </c>
      <c r="K1088">
        <v>46.580491698446203</v>
      </c>
      <c r="L1088">
        <v>54.955976728676397</v>
      </c>
      <c r="M1088">
        <v>50.794372538313802</v>
      </c>
      <c r="N1088">
        <v>0.52064650932967305</v>
      </c>
      <c r="O1088">
        <v>83.846497099509094</v>
      </c>
      <c r="P1088">
        <v>6.6888835991430504</v>
      </c>
    </row>
    <row r="1089" spans="1:17" hidden="1" x14ac:dyDescent="0.3">
      <c r="A1089" t="s">
        <v>2336</v>
      </c>
      <c r="B1089" t="s">
        <v>2337</v>
      </c>
      <c r="C1089" t="s">
        <v>3171</v>
      </c>
      <c r="D1089" t="s">
        <v>125</v>
      </c>
      <c r="E1089">
        <v>2307.3032563349998</v>
      </c>
      <c r="F1089">
        <v>1789.05</v>
      </c>
      <c r="G1089">
        <v>3.7844823287449501</v>
      </c>
      <c r="H1089">
        <v>6.7408382447975201</v>
      </c>
      <c r="I1089">
        <v>-19.015164107179601</v>
      </c>
      <c r="J1089">
        <v>-0.89376298756214001</v>
      </c>
      <c r="K1089">
        <v>1766.29168630902</v>
      </c>
      <c r="L1089">
        <v>1670.4183213891699</v>
      </c>
      <c r="M1089">
        <v>51.344666909846701</v>
      </c>
      <c r="N1089">
        <v>0.52409062663125705</v>
      </c>
      <c r="O1089">
        <v>17.3248372041027</v>
      </c>
      <c r="P1089">
        <v>35.058317291359899</v>
      </c>
      <c r="Q1089">
        <v>0.117117597741979</v>
      </c>
    </row>
    <row r="1090" spans="1:17" hidden="1" x14ac:dyDescent="0.3">
      <c r="A1090" t="s">
        <v>2338</v>
      </c>
      <c r="B1090" t="s">
        <v>2339</v>
      </c>
      <c r="C1090" t="s">
        <v>3171</v>
      </c>
      <c r="D1090" t="s">
        <v>2340</v>
      </c>
      <c r="E1090">
        <v>2303.2329599999998</v>
      </c>
      <c r="F1090">
        <v>932</v>
      </c>
      <c r="G1090">
        <v>796.88186372283405</v>
      </c>
      <c r="H1090">
        <v>12.1991199082518</v>
      </c>
      <c r="I1090">
        <v>82.278325081210397</v>
      </c>
      <c r="J1090">
        <v>-15.193805604666901</v>
      </c>
      <c r="K1090">
        <v>932.08913934412305</v>
      </c>
      <c r="L1090">
        <v>674.63393051949004</v>
      </c>
      <c r="M1090">
        <v>33.327624235183301</v>
      </c>
      <c r="N1090">
        <v>0.40860735009671101</v>
      </c>
      <c r="O1090">
        <v>22.666309012875502</v>
      </c>
      <c r="P1090">
        <v>859.552875422856</v>
      </c>
      <c r="Q1090">
        <v>0.29593195421187402</v>
      </c>
    </row>
    <row r="1091" spans="1:17" x14ac:dyDescent="0.3">
      <c r="A1091" t="s">
        <v>2341</v>
      </c>
      <c r="B1091" t="s">
        <v>2342</v>
      </c>
      <c r="C1091" t="s">
        <v>3174</v>
      </c>
      <c r="D1091" t="s">
        <v>1996</v>
      </c>
      <c r="E1091">
        <v>2299.728936346</v>
      </c>
      <c r="F1091">
        <v>12.49</v>
      </c>
      <c r="G1091">
        <v>-55.570401645568097</v>
      </c>
      <c r="H1091">
        <v>-4.2231783183494702</v>
      </c>
      <c r="I1091">
        <v>-33.260738824240597</v>
      </c>
      <c r="J1091">
        <v>-1.43284909061719</v>
      </c>
      <c r="K1091">
        <v>13.649856151059501</v>
      </c>
      <c r="L1091">
        <v>15.620639476142401</v>
      </c>
      <c r="M1091">
        <v>34.213565263492498</v>
      </c>
      <c r="N1091">
        <v>0.51159141576282097</v>
      </c>
      <c r="O1091">
        <v>108.566853482786</v>
      </c>
      <c r="P1091">
        <v>2.6294165981922601</v>
      </c>
      <c r="Q1091">
        <v>-1.8373672717109001E-2</v>
      </c>
    </row>
    <row r="1092" spans="1:17" x14ac:dyDescent="0.3">
      <c r="A1092" t="s">
        <v>2343</v>
      </c>
      <c r="B1092" t="s">
        <v>2344</v>
      </c>
      <c r="C1092" t="s">
        <v>3170</v>
      </c>
      <c r="D1092" t="s">
        <v>403</v>
      </c>
      <c r="E1092">
        <v>2298.433292664</v>
      </c>
      <c r="F1092">
        <v>199.58</v>
      </c>
      <c r="G1092">
        <v>-56.1707300354784</v>
      </c>
      <c r="H1092">
        <v>8.5648634038637592</v>
      </c>
      <c r="I1092">
        <v>-14.222973443402701</v>
      </c>
      <c r="J1092">
        <v>9.1883153050936404</v>
      </c>
      <c r="K1092">
        <v>202.43826033495199</v>
      </c>
      <c r="L1092">
        <v>233.49230915231499</v>
      </c>
      <c r="M1092">
        <v>56.861661854252297</v>
      </c>
      <c r="N1092">
        <v>1.0893437678267599</v>
      </c>
      <c r="O1092">
        <v>116.329291512175</v>
      </c>
      <c r="P1092">
        <v>15.0317002881844</v>
      </c>
      <c r="Q1092">
        <v>-4.2399235220554998E-2</v>
      </c>
    </row>
    <row r="1093" spans="1:17" hidden="1" x14ac:dyDescent="0.3">
      <c r="A1093" t="s">
        <v>2345</v>
      </c>
      <c r="B1093" t="s">
        <v>2346</v>
      </c>
      <c r="C1093" t="s">
        <v>3171</v>
      </c>
      <c r="D1093" t="s">
        <v>114</v>
      </c>
      <c r="E1093">
        <v>2295.307264</v>
      </c>
      <c r="F1093">
        <v>475.4</v>
      </c>
      <c r="G1093">
        <v>-17.4971904890891</v>
      </c>
      <c r="H1093">
        <v>-10.3230956285192</v>
      </c>
      <c r="I1093">
        <v>-26.9934285560755</v>
      </c>
      <c r="J1093">
        <v>-1.67768452622241</v>
      </c>
      <c r="K1093">
        <v>540.74051459484201</v>
      </c>
      <c r="L1093">
        <v>543.70111981332502</v>
      </c>
      <c r="M1093">
        <v>24.991883653739698</v>
      </c>
      <c r="N1093">
        <v>0.61537501126892102</v>
      </c>
      <c r="O1093">
        <v>53.512831299957902</v>
      </c>
      <c r="P1093">
        <v>12.847902201649701</v>
      </c>
      <c r="Q1093">
        <v>-7.4805706380109997E-3</v>
      </c>
    </row>
    <row r="1094" spans="1:17" hidden="1" x14ac:dyDescent="0.3">
      <c r="A1094" t="s">
        <v>2347</v>
      </c>
      <c r="B1094" t="s">
        <v>2348</v>
      </c>
      <c r="C1094" t="s">
        <v>3171</v>
      </c>
      <c r="D1094" t="s">
        <v>253</v>
      </c>
      <c r="E1094">
        <v>2293.1211600000001</v>
      </c>
      <c r="F1094">
        <v>1683</v>
      </c>
      <c r="G1094">
        <v>24.4518733767068</v>
      </c>
      <c r="H1094">
        <v>14.063734748617801</v>
      </c>
      <c r="I1094">
        <v>20.011463174236098</v>
      </c>
      <c r="J1094">
        <v>2.0950296128882799</v>
      </c>
      <c r="K1094">
        <v>1539.0202568110501</v>
      </c>
      <c r="L1094">
        <v>1426.7971825603399</v>
      </c>
      <c r="M1094">
        <v>78.387252592944094</v>
      </c>
      <c r="N1094">
        <v>0.69859894044630599</v>
      </c>
      <c r="O1094">
        <v>2.84610814022578</v>
      </c>
      <c r="P1094">
        <v>54.958106988306803</v>
      </c>
      <c r="Q1094">
        <v>4.6127216155160002E-2</v>
      </c>
    </row>
    <row r="1095" spans="1:17" hidden="1" x14ac:dyDescent="0.3">
      <c r="A1095" t="s">
        <v>2349</v>
      </c>
      <c r="B1095" t="s">
        <v>2350</v>
      </c>
      <c r="C1095" t="s">
        <v>3171</v>
      </c>
      <c r="D1095" t="s">
        <v>534</v>
      </c>
      <c r="E1095">
        <v>2274.0126174749998</v>
      </c>
      <c r="F1095">
        <v>2673.15</v>
      </c>
      <c r="G1095">
        <v>40.2035937317482</v>
      </c>
      <c r="H1095">
        <v>17.7780452216304</v>
      </c>
      <c r="I1095">
        <v>50.561407098383498</v>
      </c>
      <c r="J1095">
        <v>8.1572915429401096</v>
      </c>
      <c r="K1095">
        <v>2408.39653241202</v>
      </c>
      <c r="L1095">
        <v>2170.8425979014601</v>
      </c>
      <c r="M1095">
        <v>83.005232162909195</v>
      </c>
      <c r="N1095">
        <v>1.5953216542483699</v>
      </c>
      <c r="O1095">
        <v>26.405177412415998</v>
      </c>
      <c r="P1095">
        <v>106.76412576865</v>
      </c>
      <c r="Q1095">
        <v>-1.1083320752080001E-3</v>
      </c>
    </row>
    <row r="1096" spans="1:17" hidden="1" x14ac:dyDescent="0.3">
      <c r="A1096" t="s">
        <v>2351</v>
      </c>
      <c r="B1096" t="s">
        <v>2352</v>
      </c>
      <c r="C1096" t="s">
        <v>3171</v>
      </c>
      <c r="D1096" t="s">
        <v>206</v>
      </c>
      <c r="E1096">
        <v>2273.96331375</v>
      </c>
      <c r="F1096">
        <v>408.75</v>
      </c>
      <c r="G1096">
        <v>-10.6077798571856</v>
      </c>
      <c r="H1096">
        <v>10.4501835818074</v>
      </c>
      <c r="I1096">
        <v>3.75658821912445</v>
      </c>
      <c r="J1096">
        <v>5.6349512389760301</v>
      </c>
      <c r="K1096">
        <v>418.55180498289599</v>
      </c>
      <c r="L1096">
        <v>405.43430541657199</v>
      </c>
      <c r="M1096">
        <v>52.364530564450497</v>
      </c>
      <c r="N1096">
        <v>0.51868879528692302</v>
      </c>
      <c r="O1096">
        <v>19.633027522935699</v>
      </c>
      <c r="P1096">
        <v>30.570196454240499</v>
      </c>
      <c r="Q1096">
        <v>3.8006554510908001E-2</v>
      </c>
    </row>
    <row r="1097" spans="1:17" hidden="1" x14ac:dyDescent="0.3">
      <c r="A1097" t="s">
        <v>2353</v>
      </c>
      <c r="B1097" t="s">
        <v>2354</v>
      </c>
      <c r="C1097" t="s">
        <v>3171</v>
      </c>
      <c r="D1097" t="s">
        <v>292</v>
      </c>
      <c r="E1097">
        <v>2266.7263079999998</v>
      </c>
      <c r="F1097">
        <v>926.2</v>
      </c>
      <c r="G1097">
        <v>143.917278860349</v>
      </c>
      <c r="H1097">
        <v>16.609639869712801</v>
      </c>
      <c r="I1097">
        <v>20.802359184227001</v>
      </c>
      <c r="J1097">
        <v>8.1875226262187706</v>
      </c>
      <c r="K1097">
        <v>865.49575909197802</v>
      </c>
      <c r="M1097">
        <v>60.290238706913598</v>
      </c>
      <c r="N1097">
        <v>1.1759047790529</v>
      </c>
      <c r="O1097">
        <v>22.187432519973999</v>
      </c>
      <c r="P1097">
        <v>294.127659574468</v>
      </c>
    </row>
    <row r="1098" spans="1:17" hidden="1" x14ac:dyDescent="0.3">
      <c r="A1098" t="s">
        <v>2355</v>
      </c>
      <c r="B1098" t="s">
        <v>2356</v>
      </c>
      <c r="C1098" t="s">
        <v>3171</v>
      </c>
      <c r="D1098" t="s">
        <v>554</v>
      </c>
      <c r="E1098">
        <v>2257.2814878599902</v>
      </c>
      <c r="F1098">
        <v>650.6</v>
      </c>
      <c r="G1098">
        <v>-3.80447327342215</v>
      </c>
      <c r="H1098">
        <v>12.4661111832411</v>
      </c>
      <c r="I1098">
        <v>10.8926681774124</v>
      </c>
      <c r="J1098">
        <v>0.108352952093609</v>
      </c>
      <c r="K1098">
        <v>670.86701819327004</v>
      </c>
      <c r="L1098">
        <v>632.39862962764596</v>
      </c>
      <c r="M1098">
        <v>45.120922837469401</v>
      </c>
      <c r="N1098">
        <v>0.385990893563743</v>
      </c>
      <c r="O1098">
        <v>44.1746080541038</v>
      </c>
      <c r="P1098">
        <v>68.987012987013003</v>
      </c>
      <c r="Q1098">
        <v>0.16388544649174</v>
      </c>
    </row>
    <row r="1099" spans="1:17" hidden="1" x14ac:dyDescent="0.3">
      <c r="A1099" t="s">
        <v>2357</v>
      </c>
      <c r="B1099" t="s">
        <v>2358</v>
      </c>
      <c r="C1099" t="s">
        <v>3171</v>
      </c>
      <c r="D1099" t="s">
        <v>201</v>
      </c>
      <c r="E1099">
        <v>2256.5970268199999</v>
      </c>
      <c r="F1099">
        <v>84.09</v>
      </c>
      <c r="G1099">
        <v>103.02743603657601</v>
      </c>
      <c r="H1099">
        <v>9.0480432137416198</v>
      </c>
      <c r="I1099">
        <v>-24.977091134946601</v>
      </c>
      <c r="J1099">
        <v>2.0744584880949701</v>
      </c>
      <c r="K1099">
        <v>82.596043417098997</v>
      </c>
      <c r="L1099">
        <v>82.698751054782903</v>
      </c>
      <c r="M1099">
        <v>63.539107267648198</v>
      </c>
      <c r="N1099">
        <v>0.96822902998471105</v>
      </c>
      <c r="O1099">
        <v>66.488286359852495</v>
      </c>
      <c r="P1099">
        <v>143.75679397057701</v>
      </c>
      <c r="Q1099">
        <v>0.186499863345403</v>
      </c>
    </row>
    <row r="1100" spans="1:17" hidden="1" x14ac:dyDescent="0.3">
      <c r="A1100" t="s">
        <v>2359</v>
      </c>
      <c r="B1100" t="s">
        <v>2360</v>
      </c>
      <c r="C1100" t="s">
        <v>3171</v>
      </c>
      <c r="D1100" t="s">
        <v>125</v>
      </c>
      <c r="E1100">
        <v>2256.2216798250001</v>
      </c>
      <c r="F1100">
        <v>902.75</v>
      </c>
      <c r="G1100">
        <v>35.709344646577399</v>
      </c>
      <c r="H1100">
        <v>50.6301122494813</v>
      </c>
      <c r="I1100">
        <v>51.630366079263503</v>
      </c>
      <c r="J1100">
        <v>21.3078001618188</v>
      </c>
      <c r="M1100">
        <v>74.532823659030598</v>
      </c>
      <c r="O1100">
        <v>8.7787316532816408</v>
      </c>
      <c r="P1100">
        <v>67.891017295889895</v>
      </c>
    </row>
    <row r="1101" spans="1:17" hidden="1" x14ac:dyDescent="0.3">
      <c r="A1101" t="s">
        <v>2361</v>
      </c>
      <c r="B1101" t="s">
        <v>2362</v>
      </c>
      <c r="C1101" t="s">
        <v>3171</v>
      </c>
      <c r="D1101" t="s">
        <v>51</v>
      </c>
      <c r="E1101">
        <v>2253.8895382400001</v>
      </c>
      <c r="F1101">
        <v>1078.4000000000001</v>
      </c>
      <c r="G1101">
        <v>157.81159292889501</v>
      </c>
      <c r="H1101">
        <v>32.310144563478801</v>
      </c>
      <c r="I1101">
        <v>96.548557651722405</v>
      </c>
      <c r="J1101">
        <v>-3.9114754102792602</v>
      </c>
      <c r="K1101">
        <v>943.88637176232999</v>
      </c>
      <c r="L1101">
        <v>732.91134901688599</v>
      </c>
      <c r="M1101">
        <v>57.878949510877398</v>
      </c>
      <c r="N1101">
        <v>1.0920759356393901</v>
      </c>
      <c r="O1101">
        <v>11.113686943620101</v>
      </c>
      <c r="P1101">
        <v>195.12862616310801</v>
      </c>
      <c r="Q1101">
        <v>0.14447317572315699</v>
      </c>
    </row>
    <row r="1102" spans="1:17" hidden="1" x14ac:dyDescent="0.3">
      <c r="A1102" t="s">
        <v>2363</v>
      </c>
      <c r="B1102" t="s">
        <v>2364</v>
      </c>
      <c r="C1102" t="s">
        <v>3171</v>
      </c>
      <c r="D1102" t="s">
        <v>477</v>
      </c>
      <c r="E1102">
        <v>2252.7815895200001</v>
      </c>
      <c r="F1102">
        <v>372.4</v>
      </c>
      <c r="G1102">
        <v>-4.2225484678180596</v>
      </c>
      <c r="H1102">
        <v>1.30393410455134</v>
      </c>
      <c r="I1102">
        <v>3.0379511375788502</v>
      </c>
      <c r="J1102">
        <v>-1.99457100287406</v>
      </c>
      <c r="K1102">
        <v>388.634023654141</v>
      </c>
      <c r="L1102">
        <v>374.574022947358</v>
      </c>
      <c r="M1102">
        <v>43.7476862902828</v>
      </c>
      <c r="N1102">
        <v>0.45834874823896998</v>
      </c>
      <c r="O1102">
        <v>21.509129967776499</v>
      </c>
      <c r="P1102">
        <v>26.8824531516183</v>
      </c>
      <c r="Q1102">
        <v>2.9200264249913999E-2</v>
      </c>
    </row>
    <row r="1103" spans="1:17" hidden="1" x14ac:dyDescent="0.3">
      <c r="A1103" t="s">
        <v>2365</v>
      </c>
      <c r="B1103" t="s">
        <v>2366</v>
      </c>
      <c r="C1103" t="s">
        <v>3171</v>
      </c>
      <c r="D1103" t="s">
        <v>1362</v>
      </c>
      <c r="E1103">
        <v>2247.6204670950001</v>
      </c>
      <c r="F1103">
        <v>792.45</v>
      </c>
      <c r="G1103">
        <v>77.521437786477406</v>
      </c>
      <c r="H1103">
        <v>18.232883618778299</v>
      </c>
      <c r="I1103">
        <v>55.33527124591</v>
      </c>
      <c r="J1103">
        <v>-0.52357858488242903</v>
      </c>
      <c r="K1103">
        <v>752.60108438814996</v>
      </c>
      <c r="L1103">
        <v>622.61484655558002</v>
      </c>
      <c r="M1103">
        <v>50.482037086319998</v>
      </c>
      <c r="N1103">
        <v>0.91069664415636098</v>
      </c>
      <c r="O1103">
        <v>13.8242160388667</v>
      </c>
      <c r="P1103">
        <v>109.97615262321099</v>
      </c>
      <c r="Q1103">
        <v>9.2808813170988005E-2</v>
      </c>
    </row>
    <row r="1104" spans="1:17" hidden="1" x14ac:dyDescent="0.3">
      <c r="A1104" t="s">
        <v>2367</v>
      </c>
      <c r="B1104" t="s">
        <v>2368</v>
      </c>
      <c r="C1104" t="s">
        <v>3171</v>
      </c>
      <c r="D1104" t="s">
        <v>468</v>
      </c>
      <c r="E1104">
        <v>2247.4289063199999</v>
      </c>
      <c r="F1104">
        <v>512.20000000000005</v>
      </c>
      <c r="G1104">
        <v>-46.040065117062703</v>
      </c>
      <c r="H1104">
        <v>-2.76615993061943</v>
      </c>
      <c r="I1104">
        <v>-27.442486262517701</v>
      </c>
      <c r="J1104">
        <v>-2.1000597322591101</v>
      </c>
      <c r="K1104">
        <v>556.56185149153396</v>
      </c>
      <c r="L1104">
        <v>611.797147804931</v>
      </c>
      <c r="M1104">
        <v>35.606907088803602</v>
      </c>
      <c r="N1104">
        <v>0.49090774974559798</v>
      </c>
      <c r="O1104">
        <v>55.925419757907001</v>
      </c>
      <c r="P1104">
        <v>8.4365407007515696</v>
      </c>
      <c r="Q1104">
        <v>-4.0323208885524001E-2</v>
      </c>
    </row>
    <row r="1105" spans="1:17" hidden="1" x14ac:dyDescent="0.3">
      <c r="A1105" t="s">
        <v>2369</v>
      </c>
      <c r="B1105" t="s">
        <v>2370</v>
      </c>
      <c r="C1105" t="s">
        <v>3171</v>
      </c>
      <c r="D1105" t="s">
        <v>141</v>
      </c>
      <c r="E1105">
        <v>2246.5150010799998</v>
      </c>
      <c r="F1105">
        <v>21812.35</v>
      </c>
      <c r="G1105">
        <v>571.79397137770695</v>
      </c>
      <c r="H1105">
        <v>15.282127526795</v>
      </c>
      <c r="I1105">
        <v>306.55360629691302</v>
      </c>
      <c r="J1105">
        <v>1.0150025748455</v>
      </c>
      <c r="K1105">
        <v>19657.2232447231</v>
      </c>
      <c r="L1105">
        <v>12312.918510972801</v>
      </c>
      <c r="M1105">
        <v>54.971673059183999</v>
      </c>
      <c r="N1105">
        <v>0.73041799953535702</v>
      </c>
      <c r="O1105">
        <v>27.336119216865601</v>
      </c>
      <c r="P1105">
        <v>679.01249999999902</v>
      </c>
      <c r="Q1105">
        <v>0.18341241796400301</v>
      </c>
    </row>
    <row r="1106" spans="1:17" hidden="1" x14ac:dyDescent="0.3">
      <c r="A1106" t="s">
        <v>2371</v>
      </c>
      <c r="B1106" t="s">
        <v>2372</v>
      </c>
      <c r="C1106" t="s">
        <v>3171</v>
      </c>
      <c r="D1106" t="s">
        <v>253</v>
      </c>
      <c r="E1106">
        <v>2245.0501490749998</v>
      </c>
      <c r="F1106">
        <v>1290.05</v>
      </c>
      <c r="G1106">
        <v>-26.749934617789101</v>
      </c>
      <c r="H1106">
        <v>3.59606026732855</v>
      </c>
      <c r="I1106">
        <v>-11.733190696131199</v>
      </c>
      <c r="J1106">
        <v>-0.53470550675540696</v>
      </c>
      <c r="K1106">
        <v>1327.9688274997</v>
      </c>
      <c r="L1106">
        <v>1344.94817831046</v>
      </c>
      <c r="M1106">
        <v>40.568658022612397</v>
      </c>
      <c r="N1106">
        <v>0.48299374794451799</v>
      </c>
      <c r="O1106">
        <v>37.203984341692099</v>
      </c>
      <c r="P1106">
        <v>16.530418680276401</v>
      </c>
      <c r="Q1106">
        <v>4.9914213159619997E-2</v>
      </c>
    </row>
    <row r="1107" spans="1:17" x14ac:dyDescent="0.3">
      <c r="A1107" t="s">
        <v>2373</v>
      </c>
      <c r="B1107" t="s">
        <v>2374</v>
      </c>
      <c r="C1107" t="s">
        <v>3164</v>
      </c>
      <c r="D1107" t="s">
        <v>75</v>
      </c>
      <c r="E1107">
        <v>2243.3029839999999</v>
      </c>
      <c r="F1107">
        <v>86.84</v>
      </c>
      <c r="G1107">
        <v>-48.552175968805798</v>
      </c>
      <c r="H1107">
        <v>12.502959536937199</v>
      </c>
      <c r="I1107">
        <v>-11.1935850298649</v>
      </c>
      <c r="J1107">
        <v>2.6482412699345299</v>
      </c>
      <c r="K1107">
        <v>84.901042939551402</v>
      </c>
      <c r="L1107">
        <v>92.876616637871393</v>
      </c>
      <c r="M1107">
        <v>62.563736552886503</v>
      </c>
      <c r="N1107">
        <v>1.4964615936047101</v>
      </c>
      <c r="O1107">
        <v>79.640718562874198</v>
      </c>
      <c r="P1107">
        <v>19.187482843809999</v>
      </c>
      <c r="Q1107">
        <v>3.1760594283105001E-2</v>
      </c>
    </row>
    <row r="1108" spans="1:17" x14ac:dyDescent="0.3">
      <c r="A1108" t="s">
        <v>2375</v>
      </c>
      <c r="B1108" t="s">
        <v>2376</v>
      </c>
      <c r="C1108" t="s">
        <v>3174</v>
      </c>
      <c r="D1108" t="s">
        <v>1996</v>
      </c>
      <c r="E1108">
        <v>2236.9856684880001</v>
      </c>
      <c r="F1108">
        <v>46.92</v>
      </c>
      <c r="G1108">
        <v>-37.227359145899101</v>
      </c>
      <c r="H1108">
        <v>0.16105955278446599</v>
      </c>
      <c r="I1108">
        <v>-13.0067183062607</v>
      </c>
      <c r="J1108">
        <v>1.20009839901758</v>
      </c>
      <c r="K1108">
        <v>49.713518869201103</v>
      </c>
      <c r="L1108">
        <v>51.190068477053501</v>
      </c>
      <c r="M1108">
        <v>44.375315413081999</v>
      </c>
      <c r="N1108">
        <v>0.63779110618036094</v>
      </c>
      <c r="O1108">
        <v>47.911338448422804</v>
      </c>
      <c r="P1108">
        <v>11.2903225806451</v>
      </c>
      <c r="Q1108">
        <v>3.2392384247940001E-3</v>
      </c>
    </row>
    <row r="1109" spans="1:17" hidden="1" x14ac:dyDescent="0.3">
      <c r="A1109" t="s">
        <v>2377</v>
      </c>
      <c r="B1109" t="s">
        <v>2378</v>
      </c>
      <c r="C1109" t="s">
        <v>3171</v>
      </c>
      <c r="D1109" t="s">
        <v>512</v>
      </c>
      <c r="E1109">
        <v>2234.2573581500001</v>
      </c>
      <c r="F1109">
        <v>243.5</v>
      </c>
      <c r="G1109">
        <v>-38.351543472188503</v>
      </c>
      <c r="H1109">
        <v>10.6999511233536</v>
      </c>
      <c r="I1109">
        <v>-14.5317692386782</v>
      </c>
      <c r="J1109">
        <v>-0.259813763952708</v>
      </c>
      <c r="K1109">
        <v>248.451230411842</v>
      </c>
      <c r="L1109">
        <v>254.50780331037899</v>
      </c>
      <c r="M1109">
        <v>44.3642530690339</v>
      </c>
      <c r="N1109">
        <v>1.7686177885609899</v>
      </c>
      <c r="O1109">
        <v>30.184804928131399</v>
      </c>
      <c r="P1109">
        <v>14.319248826291</v>
      </c>
      <c r="Q1109">
        <v>3.4630439215395999E-2</v>
      </c>
    </row>
    <row r="1110" spans="1:17" hidden="1" x14ac:dyDescent="0.3">
      <c r="A1110" t="s">
        <v>2379</v>
      </c>
      <c r="B1110" t="s">
        <v>2380</v>
      </c>
      <c r="C1110" t="s">
        <v>3171</v>
      </c>
      <c r="D1110" t="s">
        <v>582</v>
      </c>
      <c r="E1110">
        <v>2228.8418999999999</v>
      </c>
      <c r="F1110">
        <v>396.45</v>
      </c>
      <c r="G1110">
        <v>11.0873059428679</v>
      </c>
      <c r="H1110">
        <v>16.0186354759872</v>
      </c>
      <c r="I1110">
        <v>0.96921722715379099</v>
      </c>
      <c r="J1110">
        <v>-3.9969398489413699</v>
      </c>
      <c r="K1110">
        <v>403.96595745170703</v>
      </c>
      <c r="L1110">
        <v>374.86326738166798</v>
      </c>
      <c r="M1110">
        <v>39.846555077225801</v>
      </c>
      <c r="N1110">
        <v>1.43331284876465</v>
      </c>
      <c r="O1110">
        <v>19.5611048051456</v>
      </c>
      <c r="P1110">
        <v>39.595070422535201</v>
      </c>
      <c r="Q1110">
        <v>4.7463846183379003E-2</v>
      </c>
    </row>
    <row r="1111" spans="1:17" hidden="1" x14ac:dyDescent="0.3">
      <c r="A1111" t="s">
        <v>2381</v>
      </c>
      <c r="B1111" t="s">
        <v>2382</v>
      </c>
      <c r="C1111" t="s">
        <v>3171</v>
      </c>
      <c r="D1111" t="s">
        <v>2006</v>
      </c>
      <c r="E1111">
        <v>2227.8550602</v>
      </c>
      <c r="F1111">
        <v>556.9</v>
      </c>
      <c r="G1111">
        <v>742.57365274362201</v>
      </c>
      <c r="H1111">
        <v>16.7978632237478</v>
      </c>
      <c r="I1111">
        <v>-12.6870137088059</v>
      </c>
      <c r="J1111">
        <v>-7.7860938473976899</v>
      </c>
      <c r="K1111">
        <v>580.18355418827196</v>
      </c>
      <c r="L1111">
        <v>483.12042979339702</v>
      </c>
      <c r="M1111">
        <v>44.020135783235702</v>
      </c>
      <c r="N1111">
        <v>1.2070769457682999</v>
      </c>
      <c r="O1111">
        <v>70.353743939666003</v>
      </c>
    </row>
    <row r="1112" spans="1:17" hidden="1" x14ac:dyDescent="0.3">
      <c r="A1112" t="s">
        <v>2383</v>
      </c>
      <c r="B1112" t="s">
        <v>2384</v>
      </c>
      <c r="C1112" t="s">
        <v>3171</v>
      </c>
      <c r="D1112" t="s">
        <v>477</v>
      </c>
      <c r="E1112">
        <v>2217.4675465800001</v>
      </c>
      <c r="F1112">
        <v>427.8</v>
      </c>
      <c r="G1112">
        <v>31.763851778732601</v>
      </c>
      <c r="H1112">
        <v>31.705583543091201</v>
      </c>
      <c r="I1112">
        <v>16.7571264763953</v>
      </c>
      <c r="J1112">
        <v>12.7044379671564</v>
      </c>
      <c r="K1112">
        <v>376.72003646457301</v>
      </c>
      <c r="L1112">
        <v>355.92604222443998</v>
      </c>
      <c r="M1112">
        <v>68.621613497583297</v>
      </c>
      <c r="N1112">
        <v>0.87154231632892198</v>
      </c>
      <c r="O1112">
        <v>5.7737260402056902</v>
      </c>
      <c r="P1112">
        <v>59.925233644859802</v>
      </c>
      <c r="Q1112">
        <v>-1.6023447747710001E-2</v>
      </c>
    </row>
    <row r="1113" spans="1:17" hidden="1" x14ac:dyDescent="0.3">
      <c r="A1113" t="s">
        <v>2385</v>
      </c>
      <c r="B1113" t="s">
        <v>2386</v>
      </c>
      <c r="C1113" t="s">
        <v>3171</v>
      </c>
      <c r="D1113" t="s">
        <v>937</v>
      </c>
      <c r="E1113">
        <v>2198.53386856</v>
      </c>
      <c r="F1113">
        <v>330.1</v>
      </c>
      <c r="G1113">
        <v>270.973717435303</v>
      </c>
      <c r="H1113">
        <v>13.976375750769799</v>
      </c>
      <c r="I1113">
        <v>54.8171315362383</v>
      </c>
      <c r="J1113">
        <v>-1.3011425968678101</v>
      </c>
      <c r="K1113">
        <v>337.59620193367402</v>
      </c>
      <c r="L1113">
        <v>273.11466227809598</v>
      </c>
      <c r="M1113">
        <v>50.314273097129202</v>
      </c>
      <c r="N1113">
        <v>0.44829462101025802</v>
      </c>
      <c r="O1113">
        <v>31.823689790972399</v>
      </c>
      <c r="Q1113">
        <v>0.17015463164960301</v>
      </c>
    </row>
    <row r="1114" spans="1:17" hidden="1" x14ac:dyDescent="0.3">
      <c r="A1114" t="s">
        <v>2387</v>
      </c>
      <c r="B1114" t="s">
        <v>2388</v>
      </c>
      <c r="C1114" t="s">
        <v>3171</v>
      </c>
      <c r="D1114" t="s">
        <v>1013</v>
      </c>
      <c r="E1114">
        <v>2197.5011665000002</v>
      </c>
      <c r="F1114">
        <v>120.58</v>
      </c>
      <c r="G1114">
        <v>-19.408385596092199</v>
      </c>
      <c r="H1114">
        <v>3.3258588888933098</v>
      </c>
      <c r="I1114">
        <v>-3.4873641634062</v>
      </c>
      <c r="J1114">
        <v>0.68383749514510805</v>
      </c>
      <c r="K1114">
        <v>125.558384459381</v>
      </c>
      <c r="M1114">
        <v>45.1148625727064</v>
      </c>
      <c r="N1114">
        <v>0.25133826852704699</v>
      </c>
      <c r="O1114">
        <v>31.696798805772101</v>
      </c>
      <c r="P1114">
        <v>12.586367880485501</v>
      </c>
    </row>
    <row r="1115" spans="1:17" hidden="1" x14ac:dyDescent="0.3">
      <c r="A1115" t="s">
        <v>2389</v>
      </c>
      <c r="B1115" t="s">
        <v>2390</v>
      </c>
      <c r="C1115" t="s">
        <v>3171</v>
      </c>
      <c r="D1115" t="s">
        <v>46</v>
      </c>
      <c r="E1115">
        <v>2193.9305795250002</v>
      </c>
      <c r="F1115">
        <v>519.45000000000005</v>
      </c>
      <c r="G1115">
        <v>-25.563907143203501</v>
      </c>
      <c r="H1115">
        <v>1.2923276064996501</v>
      </c>
      <c r="I1115">
        <v>-24.876861650125001</v>
      </c>
      <c r="J1115">
        <v>3.0790762882846199</v>
      </c>
      <c r="K1115">
        <v>530.70606380123604</v>
      </c>
      <c r="L1115">
        <v>557.24735592517402</v>
      </c>
      <c r="M1115">
        <v>64.664164624571399</v>
      </c>
      <c r="N1115">
        <v>0.29392413042554899</v>
      </c>
      <c r="O1115">
        <v>63.634613533545</v>
      </c>
      <c r="P1115">
        <v>20.090162986937901</v>
      </c>
      <c r="Q1115">
        <v>0.16707401738401501</v>
      </c>
    </row>
    <row r="1116" spans="1:17" hidden="1" x14ac:dyDescent="0.3">
      <c r="A1116" t="s">
        <v>2391</v>
      </c>
      <c r="B1116" t="s">
        <v>2392</v>
      </c>
      <c r="C1116" t="s">
        <v>3171</v>
      </c>
      <c r="D1116" t="s">
        <v>1051</v>
      </c>
      <c r="E1116">
        <v>2193.0764239999999</v>
      </c>
      <c r="F1116">
        <v>961.1</v>
      </c>
      <c r="G1116">
        <v>10.0163234572859</v>
      </c>
      <c r="H1116">
        <v>8.1013866189626693</v>
      </c>
      <c r="I1116">
        <v>21.936954465852001</v>
      </c>
      <c r="J1116">
        <v>6.6725204996286704</v>
      </c>
      <c r="K1116">
        <v>980.01890091954897</v>
      </c>
      <c r="L1116">
        <v>896.54287269349697</v>
      </c>
      <c r="M1116">
        <v>54.897688928270803</v>
      </c>
      <c r="N1116">
        <v>0.33782030234371702</v>
      </c>
      <c r="O1116">
        <v>38.9033399230048</v>
      </c>
      <c r="P1116">
        <v>49.575908489611699</v>
      </c>
      <c r="Q1116">
        <v>2.4815934681448E-2</v>
      </c>
    </row>
    <row r="1117" spans="1:17" hidden="1" x14ac:dyDescent="0.3">
      <c r="A1117" t="s">
        <v>2393</v>
      </c>
      <c r="B1117" t="s">
        <v>2394</v>
      </c>
      <c r="C1117" t="s">
        <v>3171</v>
      </c>
      <c r="D1117" t="s">
        <v>108</v>
      </c>
      <c r="E1117">
        <v>2192.3961893609999</v>
      </c>
      <c r="F1117">
        <v>18.690000000000001</v>
      </c>
      <c r="G1117">
        <v>-3.2761837131310898</v>
      </c>
      <c r="H1117">
        <v>3.6153787934409101</v>
      </c>
      <c r="I1117">
        <v>-7.3070598876487702</v>
      </c>
      <c r="J1117">
        <v>-0.85391044772203295</v>
      </c>
      <c r="K1117">
        <v>19.6468016527418</v>
      </c>
      <c r="L1117">
        <v>19.253001411291599</v>
      </c>
      <c r="M1117">
        <v>43.5548176730032</v>
      </c>
      <c r="N1117">
        <v>0.51364294940460997</v>
      </c>
      <c r="O1117">
        <v>70.597432985076907</v>
      </c>
      <c r="P1117">
        <v>23.887968038781398</v>
      </c>
      <c r="Q1117">
        <v>0.116001627241829</v>
      </c>
    </row>
    <row r="1118" spans="1:17" hidden="1" x14ac:dyDescent="0.3">
      <c r="A1118" t="s">
        <v>2395</v>
      </c>
      <c r="B1118" t="s">
        <v>2396</v>
      </c>
      <c r="C1118" t="s">
        <v>3171</v>
      </c>
      <c r="D1118" t="s">
        <v>534</v>
      </c>
      <c r="E1118">
        <v>2189.7141695</v>
      </c>
      <c r="F1118">
        <v>357.5</v>
      </c>
      <c r="G1118">
        <v>100.29302064642501</v>
      </c>
      <c r="H1118">
        <v>38.191975691660801</v>
      </c>
      <c r="I1118">
        <v>152.57794918883599</v>
      </c>
      <c r="J1118">
        <v>7.9844316041622401</v>
      </c>
      <c r="K1118">
        <v>300.335721630092</v>
      </c>
      <c r="L1118">
        <v>213.14653914882101</v>
      </c>
      <c r="M1118">
        <v>56.811226629254399</v>
      </c>
      <c r="N1118">
        <v>0.19652198267229401</v>
      </c>
      <c r="O1118">
        <v>10.7552447552447</v>
      </c>
      <c r="P1118">
        <v>218.20204717400901</v>
      </c>
      <c r="Q1118">
        <v>5.6277720978377001E-2</v>
      </c>
    </row>
    <row r="1119" spans="1:17" hidden="1" x14ac:dyDescent="0.3">
      <c r="A1119" t="s">
        <v>2397</v>
      </c>
      <c r="B1119" t="s">
        <v>2398</v>
      </c>
      <c r="C1119" t="s">
        <v>3171</v>
      </c>
      <c r="D1119" t="s">
        <v>246</v>
      </c>
      <c r="E1119">
        <v>2184.7697914</v>
      </c>
      <c r="F1119">
        <v>90.65</v>
      </c>
      <c r="G1119">
        <v>88.098306695271305</v>
      </c>
      <c r="H1119">
        <v>10.601650764094799</v>
      </c>
      <c r="I1119">
        <v>76.913214495779997</v>
      </c>
      <c r="J1119">
        <v>-2.0035172508676098</v>
      </c>
      <c r="K1119">
        <v>90.495913459662006</v>
      </c>
      <c r="L1119">
        <v>70.6336747857451</v>
      </c>
      <c r="M1119">
        <v>47.925783587425798</v>
      </c>
      <c r="N1119">
        <v>0.79188868744275998</v>
      </c>
      <c r="O1119">
        <v>26.629895201323698</v>
      </c>
      <c r="P1119">
        <v>183.72456964006199</v>
      </c>
      <c r="Q1119">
        <v>0.13854236514537399</v>
      </c>
    </row>
    <row r="1120" spans="1:17" hidden="1" x14ac:dyDescent="0.3">
      <c r="A1120" t="s">
        <v>2399</v>
      </c>
      <c r="B1120" t="s">
        <v>2400</v>
      </c>
      <c r="C1120" t="s">
        <v>3171</v>
      </c>
      <c r="D1120" t="s">
        <v>554</v>
      </c>
      <c r="E1120">
        <v>2181.1991251099998</v>
      </c>
      <c r="F1120">
        <v>71.53</v>
      </c>
      <c r="G1120">
        <v>-15.4059007472269</v>
      </c>
      <c r="H1120">
        <v>0.10280416878179401</v>
      </c>
      <c r="I1120">
        <v>-5.5765435018543998</v>
      </c>
      <c r="J1120">
        <v>1.0099745186992399</v>
      </c>
      <c r="K1120">
        <v>77.849523207356896</v>
      </c>
      <c r="L1120">
        <v>76.9274739465707</v>
      </c>
      <c r="M1120">
        <v>42.505432202017303</v>
      </c>
      <c r="N1120">
        <v>0.34191769250860399</v>
      </c>
      <c r="O1120">
        <v>63.358031595134797</v>
      </c>
      <c r="P1120">
        <v>18.231404958677601</v>
      </c>
      <c r="Q1120">
        <v>0.145330241573258</v>
      </c>
    </row>
    <row r="1121" spans="1:17" hidden="1" x14ac:dyDescent="0.3">
      <c r="A1121" t="s">
        <v>2401</v>
      </c>
      <c r="B1121" t="s">
        <v>2402</v>
      </c>
      <c r="C1121" t="s">
        <v>3171</v>
      </c>
      <c r="D1121" t="s">
        <v>426</v>
      </c>
      <c r="E1121">
        <v>2180.9610579999999</v>
      </c>
      <c r="F1121">
        <v>274.25</v>
      </c>
      <c r="G1121">
        <v>-22.904069824111598</v>
      </c>
      <c r="H1121">
        <v>2.7260506353346998</v>
      </c>
      <c r="I1121">
        <v>-3.03784132966245</v>
      </c>
      <c r="J1121">
        <v>4.3709670649213397</v>
      </c>
      <c r="K1121">
        <v>282.08974290124002</v>
      </c>
      <c r="L1121">
        <v>282.37688284826902</v>
      </c>
      <c r="M1121">
        <v>64.701290794067404</v>
      </c>
      <c r="N1121">
        <v>0.34628275195235397</v>
      </c>
      <c r="O1121">
        <v>31.996353691886899</v>
      </c>
      <c r="P1121">
        <v>20.894864447873001</v>
      </c>
      <c r="Q1121">
        <v>-6.6057203478600002E-2</v>
      </c>
    </row>
    <row r="1122" spans="1:17" hidden="1" x14ac:dyDescent="0.3">
      <c r="A1122" t="s">
        <v>2403</v>
      </c>
      <c r="B1122" t="s">
        <v>2404</v>
      </c>
      <c r="C1122" t="s">
        <v>3171</v>
      </c>
      <c r="D1122" t="s">
        <v>744</v>
      </c>
      <c r="E1122">
        <v>2180.653534008</v>
      </c>
      <c r="F1122">
        <v>268.54000000000002</v>
      </c>
      <c r="G1122">
        <v>1.5395501137524501</v>
      </c>
      <c r="H1122">
        <v>1.42123988788286</v>
      </c>
      <c r="I1122">
        <v>0.95345096041891897</v>
      </c>
      <c r="J1122">
        <v>0.69067928677254298</v>
      </c>
      <c r="K1122">
        <v>274.45073134621998</v>
      </c>
      <c r="L1122">
        <v>260.38352315752002</v>
      </c>
      <c r="M1122">
        <v>58.290846172297002</v>
      </c>
      <c r="N1122">
        <v>1.86667942626272</v>
      </c>
      <c r="O1122">
        <v>9.9649959037759697</v>
      </c>
      <c r="P1122">
        <v>27.511870845204101</v>
      </c>
      <c r="Q1122">
        <v>3.2968413234804997E-2</v>
      </c>
    </row>
    <row r="1123" spans="1:17" hidden="1" x14ac:dyDescent="0.3">
      <c r="A1123" t="s">
        <v>2405</v>
      </c>
      <c r="B1123" t="s">
        <v>2406</v>
      </c>
      <c r="C1123" t="s">
        <v>3171</v>
      </c>
      <c r="D1123" t="s">
        <v>523</v>
      </c>
      <c r="E1123">
        <v>2180.4655283099901</v>
      </c>
      <c r="F1123">
        <v>558.04999999999995</v>
      </c>
      <c r="G1123">
        <v>-34.614946874799102</v>
      </c>
      <c r="H1123">
        <v>-7.6358175892406601</v>
      </c>
      <c r="I1123">
        <v>-0.36702329685987101</v>
      </c>
      <c r="J1123">
        <v>0.39772233641848997</v>
      </c>
      <c r="K1123">
        <v>602.02747966921697</v>
      </c>
      <c r="L1123">
        <v>603.98658796622897</v>
      </c>
      <c r="M1123">
        <v>35.655014358064498</v>
      </c>
      <c r="N1123">
        <v>0.56252144586765795</v>
      </c>
      <c r="O1123">
        <v>29.020697070154998</v>
      </c>
      <c r="P1123">
        <v>21.038932870621299</v>
      </c>
      <c r="Q1123">
        <v>-0.156467285791132</v>
      </c>
    </row>
    <row r="1124" spans="1:17" hidden="1" x14ac:dyDescent="0.3">
      <c r="A1124" t="s">
        <v>2407</v>
      </c>
      <c r="B1124" t="s">
        <v>2408</v>
      </c>
      <c r="C1124" t="s">
        <v>3171</v>
      </c>
      <c r="D1124" t="s">
        <v>289</v>
      </c>
      <c r="E1124">
        <v>2171.0271995500002</v>
      </c>
      <c r="F1124">
        <v>437.95</v>
      </c>
      <c r="G1124">
        <v>-44.460771630612697</v>
      </c>
      <c r="H1124">
        <v>11.6146286449685</v>
      </c>
      <c r="I1124">
        <v>-1.2498496359321301</v>
      </c>
      <c r="J1124">
        <v>5.5922536915452703</v>
      </c>
      <c r="K1124">
        <v>423.93339218784399</v>
      </c>
      <c r="L1124">
        <v>437.24814384475201</v>
      </c>
      <c r="M1124">
        <v>70.340154378577097</v>
      </c>
      <c r="N1124">
        <v>0.45054973378616697</v>
      </c>
      <c r="O1124">
        <v>36.876355748373101</v>
      </c>
      <c r="P1124">
        <v>32.712121212121197</v>
      </c>
      <c r="Q1124">
        <v>2.6084537211755E-2</v>
      </c>
    </row>
    <row r="1125" spans="1:17" hidden="1" x14ac:dyDescent="0.3">
      <c r="A1125" t="s">
        <v>2409</v>
      </c>
      <c r="B1125" t="s">
        <v>2410</v>
      </c>
      <c r="C1125" t="s">
        <v>3171</v>
      </c>
      <c r="D1125" t="s">
        <v>114</v>
      </c>
      <c r="E1125">
        <v>2164.9591805099999</v>
      </c>
      <c r="F1125">
        <v>265.45</v>
      </c>
      <c r="G1125">
        <v>3.8543583508271402</v>
      </c>
      <c r="H1125">
        <v>-3.3393352822404001</v>
      </c>
      <c r="I1125">
        <v>-9.7968074471206599</v>
      </c>
      <c r="J1125">
        <v>-2.6725407338445799</v>
      </c>
      <c r="K1125">
        <v>278.25356110272298</v>
      </c>
      <c r="L1125">
        <v>265.96186687581599</v>
      </c>
      <c r="M1125">
        <v>39.6426073856817</v>
      </c>
      <c r="N1125">
        <v>0.66873424990628005</v>
      </c>
      <c r="O1125">
        <v>28.1597287624788</v>
      </c>
      <c r="P1125">
        <v>43.176914778856499</v>
      </c>
      <c r="Q1125">
        <v>7.9817727596559002E-2</v>
      </c>
    </row>
    <row r="1126" spans="1:17" hidden="1" x14ac:dyDescent="0.3">
      <c r="A1126" t="s">
        <v>2411</v>
      </c>
      <c r="B1126" t="s">
        <v>2412</v>
      </c>
      <c r="C1126" t="s">
        <v>3171</v>
      </c>
      <c r="D1126" t="s">
        <v>2413</v>
      </c>
      <c r="E1126">
        <v>2163</v>
      </c>
      <c r="F1126">
        <v>25.75</v>
      </c>
      <c r="G1126">
        <v>327.55761069297</v>
      </c>
      <c r="H1126">
        <v>1225.0438841856401</v>
      </c>
      <c r="I1126">
        <v>66.379457555724997</v>
      </c>
      <c r="J1126">
        <v>955.66937042354004</v>
      </c>
      <c r="K1126">
        <v>19.735629884275099</v>
      </c>
      <c r="L1126">
        <v>14.8289751288579</v>
      </c>
      <c r="M1126">
        <v>84.1400576694938</v>
      </c>
      <c r="N1126">
        <v>4.3179094163199601</v>
      </c>
      <c r="O1126">
        <v>22.213592233009599</v>
      </c>
      <c r="P1126">
        <v>375.38461538461502</v>
      </c>
    </row>
    <row r="1127" spans="1:17" hidden="1" x14ac:dyDescent="0.3">
      <c r="A1127" t="s">
        <v>2414</v>
      </c>
      <c r="B1127" t="s">
        <v>2415</v>
      </c>
      <c r="C1127" t="s">
        <v>3171</v>
      </c>
      <c r="D1127" t="s">
        <v>253</v>
      </c>
      <c r="E1127">
        <v>2160.0751319699998</v>
      </c>
      <c r="F1127">
        <v>477.15</v>
      </c>
      <c r="G1127">
        <v>67.997360218452499</v>
      </c>
      <c r="H1127">
        <v>29.743619258082099</v>
      </c>
      <c r="I1127">
        <v>25.248801918404801</v>
      </c>
      <c r="J1127">
        <v>7.8709843685040397</v>
      </c>
      <c r="K1127">
        <v>431.055625744927</v>
      </c>
      <c r="L1127">
        <v>382.07806949551701</v>
      </c>
      <c r="M1127">
        <v>81.508352864432496</v>
      </c>
      <c r="N1127">
        <v>1.58448754037172</v>
      </c>
      <c r="O1127">
        <v>4.7993293513570201</v>
      </c>
      <c r="P1127">
        <v>101.712111604311</v>
      </c>
      <c r="Q1127">
        <v>0.274059209819698</v>
      </c>
    </row>
    <row r="1128" spans="1:17" hidden="1" x14ac:dyDescent="0.3">
      <c r="A1128" t="s">
        <v>2416</v>
      </c>
      <c r="B1128" t="s">
        <v>2417</v>
      </c>
      <c r="C1128" t="s">
        <v>3171</v>
      </c>
      <c r="D1128" t="s">
        <v>1349</v>
      </c>
      <c r="E1128">
        <v>2159.17209306</v>
      </c>
      <c r="F1128">
        <v>285.89999999999998</v>
      </c>
      <c r="G1128">
        <v>-21.686915107008101</v>
      </c>
      <c r="H1128">
        <v>-15.954587204070499</v>
      </c>
      <c r="I1128">
        <v>-14.4149527886975</v>
      </c>
      <c r="J1128">
        <v>1.84336967244153</v>
      </c>
      <c r="K1128">
        <v>349.65537143880601</v>
      </c>
      <c r="L1128">
        <v>347.71809028534602</v>
      </c>
      <c r="M1128">
        <v>33.916831605744697</v>
      </c>
      <c r="N1128">
        <v>0.71910179349107195</v>
      </c>
      <c r="O1128">
        <v>58.044770898915701</v>
      </c>
      <c r="P1128">
        <v>9.2681062488056494</v>
      </c>
      <c r="Q1128">
        <v>9.6228784368939998E-3</v>
      </c>
    </row>
    <row r="1129" spans="1:17" hidden="1" x14ac:dyDescent="0.3">
      <c r="A1129" t="s">
        <v>2418</v>
      </c>
      <c r="B1129" t="s">
        <v>2419</v>
      </c>
      <c r="C1129" t="s">
        <v>3171</v>
      </c>
      <c r="D1129" t="s">
        <v>51</v>
      </c>
      <c r="E1129">
        <v>2155.9355574750002</v>
      </c>
      <c r="F1129">
        <v>1525.75</v>
      </c>
      <c r="G1129">
        <v>-5.2206367816111499</v>
      </c>
      <c r="H1129">
        <v>1.43761989539706</v>
      </c>
      <c r="I1129">
        <v>-3.89386973170968</v>
      </c>
      <c r="J1129">
        <v>1.06567254160015</v>
      </c>
      <c r="K1129">
        <v>1598.5831082822699</v>
      </c>
      <c r="L1129">
        <v>1524.0553938390799</v>
      </c>
      <c r="M1129">
        <v>36.039187890399297</v>
      </c>
      <c r="N1129">
        <v>0.57797070546167095</v>
      </c>
      <c r="O1129">
        <v>24.132393904636999</v>
      </c>
      <c r="P1129">
        <v>19.9488993710691</v>
      </c>
      <c r="Q1129">
        <v>9.5153237956575001E-2</v>
      </c>
    </row>
    <row r="1130" spans="1:17" hidden="1" x14ac:dyDescent="0.3">
      <c r="A1130" t="s">
        <v>2420</v>
      </c>
      <c r="B1130" t="s">
        <v>2421</v>
      </c>
      <c r="C1130" t="s">
        <v>3171</v>
      </c>
      <c r="D1130" t="s">
        <v>362</v>
      </c>
      <c r="E1130">
        <v>2153.310011</v>
      </c>
      <c r="F1130">
        <v>43</v>
      </c>
      <c r="G1130">
        <v>-62.7023169237115</v>
      </c>
      <c r="H1130">
        <v>1.66396116838557</v>
      </c>
      <c r="I1130">
        <v>-34.771480334982101</v>
      </c>
      <c r="J1130">
        <v>0.71018238821503399</v>
      </c>
      <c r="K1130">
        <v>46.5164118282012</v>
      </c>
      <c r="L1130">
        <v>54.297544323991403</v>
      </c>
      <c r="M1130">
        <v>42.690900131927201</v>
      </c>
      <c r="N1130">
        <v>1.3303615394044801</v>
      </c>
      <c r="O1130">
        <v>95.465116279069704</v>
      </c>
      <c r="P1130">
        <v>9.9182004089979507</v>
      </c>
    </row>
    <row r="1131" spans="1:17" hidden="1" x14ac:dyDescent="0.3">
      <c r="A1131" t="s">
        <v>2422</v>
      </c>
      <c r="B1131" t="s">
        <v>2423</v>
      </c>
      <c r="C1131" t="s">
        <v>3171</v>
      </c>
      <c r="D1131" t="s">
        <v>246</v>
      </c>
      <c r="E1131">
        <v>2133.3337511049999</v>
      </c>
      <c r="F1131">
        <v>276.05</v>
      </c>
      <c r="G1131">
        <v>-42.669899902774603</v>
      </c>
      <c r="H1131">
        <v>4.4274604556207997</v>
      </c>
      <c r="I1131">
        <v>-12.740194053825601</v>
      </c>
      <c r="J1131">
        <v>1.7935567178643701</v>
      </c>
      <c r="K1131">
        <v>282.45188341557298</v>
      </c>
      <c r="L1131">
        <v>303.37152043759602</v>
      </c>
      <c r="M1131">
        <v>52.930120192215497</v>
      </c>
      <c r="N1131">
        <v>0.56915321322507095</v>
      </c>
      <c r="O1131">
        <v>31.8420575982611</v>
      </c>
      <c r="P1131">
        <v>12.4668975351395</v>
      </c>
    </row>
    <row r="1132" spans="1:17" hidden="1" x14ac:dyDescent="0.3">
      <c r="A1132" t="s">
        <v>2424</v>
      </c>
      <c r="B1132" t="s">
        <v>2425</v>
      </c>
      <c r="C1132" t="s">
        <v>3171</v>
      </c>
      <c r="D1132" t="s">
        <v>253</v>
      </c>
      <c r="E1132">
        <v>2129.3827495199998</v>
      </c>
      <c r="F1132">
        <v>590.85</v>
      </c>
      <c r="G1132">
        <v>-27.017498956152298</v>
      </c>
      <c r="H1132">
        <v>7.5073550474159196</v>
      </c>
      <c r="I1132">
        <v>-19.198413269377699</v>
      </c>
      <c r="J1132">
        <v>4.1312604817213296</v>
      </c>
      <c r="K1132">
        <v>593.31148885708501</v>
      </c>
      <c r="L1132">
        <v>604.34502027395297</v>
      </c>
      <c r="M1132">
        <v>58.483707579226397</v>
      </c>
      <c r="N1132">
        <v>0.53304655846722804</v>
      </c>
      <c r="O1132">
        <v>58.246593890158202</v>
      </c>
      <c r="P1132">
        <v>26.778242677824199</v>
      </c>
      <c r="Q1132">
        <v>6.8625842070606E-2</v>
      </c>
    </row>
    <row r="1133" spans="1:17" hidden="1" x14ac:dyDescent="0.3">
      <c r="A1133" t="s">
        <v>2426</v>
      </c>
      <c r="B1133" t="s">
        <v>2427</v>
      </c>
      <c r="C1133" t="s">
        <v>3171</v>
      </c>
      <c r="D1133" t="s">
        <v>243</v>
      </c>
      <c r="E1133">
        <v>2122.759113225</v>
      </c>
      <c r="F1133">
        <v>338.55</v>
      </c>
      <c r="G1133">
        <v>28.956377881211299</v>
      </c>
      <c r="H1133">
        <v>12.6924064966102</v>
      </c>
      <c r="I1133">
        <v>-17.389847798987201</v>
      </c>
      <c r="J1133">
        <v>5.96162651734394</v>
      </c>
      <c r="K1133">
        <v>312.001742445952</v>
      </c>
      <c r="L1133">
        <v>312.461989141233</v>
      </c>
      <c r="M1133">
        <v>80.809127620824398</v>
      </c>
      <c r="N1133">
        <v>2.71728229224248</v>
      </c>
      <c r="O1133">
        <v>24.8412346773002</v>
      </c>
      <c r="P1133">
        <v>58.423022929340199</v>
      </c>
      <c r="Q1133">
        <v>0.101609163387348</v>
      </c>
    </row>
    <row r="1134" spans="1:17" hidden="1" x14ac:dyDescent="0.3">
      <c r="A1134" t="s">
        <v>2428</v>
      </c>
      <c r="B1134" t="s">
        <v>2429</v>
      </c>
      <c r="C1134" t="s">
        <v>3171</v>
      </c>
      <c r="D1134" t="s">
        <v>477</v>
      </c>
      <c r="E1134">
        <v>2120.5931759999999</v>
      </c>
      <c r="F1134">
        <v>1860.3</v>
      </c>
      <c r="G1134">
        <v>-8.8829677405610301</v>
      </c>
      <c r="H1134">
        <v>-0.51151189834115096</v>
      </c>
      <c r="I1134">
        <v>-11.3851288392556</v>
      </c>
      <c r="J1134">
        <v>-0.12447470910448601</v>
      </c>
      <c r="K1134">
        <v>1921.2684414932201</v>
      </c>
      <c r="L1134">
        <v>1864.6336628291299</v>
      </c>
      <c r="M1134">
        <v>41.989778782869401</v>
      </c>
      <c r="N1134">
        <v>0.61458905458200697</v>
      </c>
      <c r="O1134">
        <v>30.444014406278502</v>
      </c>
      <c r="P1134">
        <v>22.7920792079207</v>
      </c>
    </row>
    <row r="1135" spans="1:17" hidden="1" x14ac:dyDescent="0.3">
      <c r="A1135" t="s">
        <v>2430</v>
      </c>
      <c r="B1135" t="s">
        <v>2431</v>
      </c>
      <c r="C1135" t="s">
        <v>3171</v>
      </c>
      <c r="D1135" t="s">
        <v>512</v>
      </c>
      <c r="E1135">
        <v>2120.5193785199999</v>
      </c>
      <c r="F1135">
        <v>117.8</v>
      </c>
      <c r="G1135">
        <v>-3.6235920580216199</v>
      </c>
      <c r="H1135">
        <v>6.35181671837874</v>
      </c>
      <c r="I1135">
        <v>1.2038000640900299</v>
      </c>
      <c r="J1135">
        <v>1.2873146969931799</v>
      </c>
      <c r="K1135">
        <v>120.045688927174</v>
      </c>
      <c r="L1135">
        <v>113.924127124265</v>
      </c>
      <c r="M1135">
        <v>46.208479940751502</v>
      </c>
      <c r="N1135">
        <v>0.77198009890902897</v>
      </c>
      <c r="O1135">
        <v>26.485568760611201</v>
      </c>
      <c r="P1135">
        <v>33.560090702947797</v>
      </c>
      <c r="Q1135">
        <v>5.9084877393695001E-2</v>
      </c>
    </row>
    <row r="1136" spans="1:17" hidden="1" x14ac:dyDescent="0.3">
      <c r="A1136" t="s">
        <v>2432</v>
      </c>
      <c r="B1136" t="s">
        <v>2433</v>
      </c>
      <c r="C1136" t="s">
        <v>3171</v>
      </c>
      <c r="D1136" t="s">
        <v>403</v>
      </c>
      <c r="E1136">
        <v>2119.11321232</v>
      </c>
      <c r="F1136">
        <v>529.6</v>
      </c>
      <c r="G1136">
        <v>22.751060466127001</v>
      </c>
      <c r="H1136">
        <v>22.052931705672499</v>
      </c>
      <c r="I1136">
        <v>59.851230287728399</v>
      </c>
      <c r="J1136">
        <v>10.4392255486534</v>
      </c>
      <c r="K1136">
        <v>475.86965823295702</v>
      </c>
      <c r="L1136">
        <v>415.71785326780099</v>
      </c>
      <c r="M1136">
        <v>66.851722291142494</v>
      </c>
      <c r="N1136">
        <v>0.74928690671659404</v>
      </c>
      <c r="O1136">
        <v>6.11782477341389</v>
      </c>
      <c r="P1136">
        <v>88.873038516405103</v>
      </c>
      <c r="Q1136">
        <v>-4.1483400107021999E-2</v>
      </c>
    </row>
    <row r="1137" spans="1:17" hidden="1" x14ac:dyDescent="0.3">
      <c r="A1137" t="s">
        <v>2434</v>
      </c>
      <c r="B1137" t="s">
        <v>2435</v>
      </c>
      <c r="C1137" t="s">
        <v>3171</v>
      </c>
      <c r="D1137" t="s">
        <v>477</v>
      </c>
      <c r="E1137">
        <v>2118.033619975</v>
      </c>
      <c r="F1137">
        <v>905.45</v>
      </c>
      <c r="G1137">
        <v>-64.272883809334203</v>
      </c>
      <c r="H1137">
        <v>-5.5329827534813001</v>
      </c>
      <c r="I1137">
        <v>-32.362947299746097</v>
      </c>
      <c r="J1137">
        <v>3.9887322841722499</v>
      </c>
      <c r="K1137">
        <v>952.09956828508302</v>
      </c>
      <c r="L1137">
        <v>1124.6959083480201</v>
      </c>
      <c r="M1137">
        <v>55.3097357063319</v>
      </c>
      <c r="N1137">
        <v>1.0169802926562601</v>
      </c>
      <c r="O1137">
        <v>82.323706444309394</v>
      </c>
      <c r="P1137">
        <v>14.831959416613801</v>
      </c>
      <c r="Q1137">
        <v>-0.212702921732669</v>
      </c>
    </row>
    <row r="1138" spans="1:17" hidden="1" x14ac:dyDescent="0.3">
      <c r="A1138" t="s">
        <v>2436</v>
      </c>
      <c r="B1138" t="s">
        <v>2437</v>
      </c>
      <c r="C1138" t="s">
        <v>3171</v>
      </c>
      <c r="D1138" t="s">
        <v>114</v>
      </c>
      <c r="E1138">
        <v>2113.5366000009999</v>
      </c>
      <c r="F1138">
        <v>146.27000000000001</v>
      </c>
      <c r="G1138">
        <v>-36.845327078451099</v>
      </c>
      <c r="H1138">
        <v>-0.80103951661630901</v>
      </c>
      <c r="I1138">
        <v>-23.358482431418199</v>
      </c>
      <c r="J1138">
        <v>2.4303937340713899</v>
      </c>
      <c r="K1138">
        <v>153.387612492161</v>
      </c>
      <c r="L1138">
        <v>160.19040159199301</v>
      </c>
      <c r="M1138">
        <v>47.457175428429302</v>
      </c>
      <c r="N1138">
        <v>0.364048360896576</v>
      </c>
      <c r="O1138">
        <v>45.484378204689897</v>
      </c>
      <c r="P1138">
        <v>8.3481481481481392</v>
      </c>
      <c r="Q1138">
        <v>7.6736346416469998E-3</v>
      </c>
    </row>
    <row r="1139" spans="1:17" hidden="1" x14ac:dyDescent="0.3">
      <c r="A1139" t="s">
        <v>2438</v>
      </c>
      <c r="B1139" t="s">
        <v>2439</v>
      </c>
      <c r="C1139" t="s">
        <v>3171</v>
      </c>
      <c r="D1139" t="s">
        <v>284</v>
      </c>
      <c r="E1139">
        <v>2113.4401680000001</v>
      </c>
      <c r="F1139">
        <v>1577.1</v>
      </c>
      <c r="G1139">
        <v>405.475768808662</v>
      </c>
      <c r="H1139">
        <v>22.117072011031201</v>
      </c>
      <c r="I1139">
        <v>28.720424062064598</v>
      </c>
      <c r="J1139">
        <v>4.7121098193053497</v>
      </c>
      <c r="K1139">
        <v>1458.6037523592199</v>
      </c>
      <c r="L1139">
        <v>1098.5306558914201</v>
      </c>
      <c r="M1139">
        <v>61.9347533813309</v>
      </c>
      <c r="N1139">
        <v>0.76937138807261696</v>
      </c>
      <c r="O1139">
        <v>4.2958594889353803</v>
      </c>
      <c r="P1139">
        <v>498.74715261958897</v>
      </c>
      <c r="Q1139">
        <v>0.20388123059725</v>
      </c>
    </row>
    <row r="1140" spans="1:17" hidden="1" x14ac:dyDescent="0.3">
      <c r="A1140" t="s">
        <v>2440</v>
      </c>
      <c r="B1140" t="s">
        <v>2441</v>
      </c>
      <c r="C1140" t="s">
        <v>3171</v>
      </c>
      <c r="D1140" t="s">
        <v>468</v>
      </c>
      <c r="E1140">
        <v>2112.2000309250002</v>
      </c>
      <c r="F1140">
        <v>13.59</v>
      </c>
      <c r="G1140">
        <v>-22.399022462952999</v>
      </c>
      <c r="H1140">
        <v>6.4231404792569098</v>
      </c>
      <c r="I1140">
        <v>-0.41861098211283099</v>
      </c>
      <c r="J1140">
        <v>-1.4716873236888399</v>
      </c>
      <c r="K1140">
        <v>13.3730954950606</v>
      </c>
      <c r="L1140">
        <v>12.7214954531813</v>
      </c>
      <c r="M1140">
        <v>53.249822351609801</v>
      </c>
      <c r="N1140">
        <v>0.37204311327218498</v>
      </c>
      <c r="O1140">
        <v>29.139072847682101</v>
      </c>
      <c r="P1140">
        <v>37.272727272727202</v>
      </c>
      <c r="Q1140">
        <v>0.114711691831884</v>
      </c>
    </row>
    <row r="1141" spans="1:17" hidden="1" x14ac:dyDescent="0.3">
      <c r="A1141" t="s">
        <v>2442</v>
      </c>
      <c r="B1141" t="s">
        <v>2443</v>
      </c>
      <c r="C1141" t="s">
        <v>3171</v>
      </c>
      <c r="D1141" t="s">
        <v>138</v>
      </c>
      <c r="E1141">
        <v>2111.76963484</v>
      </c>
      <c r="F1141">
        <v>115.46</v>
      </c>
      <c r="G1141">
        <v>17.471936384499902</v>
      </c>
      <c r="H1141">
        <v>10.115638759597999</v>
      </c>
      <c r="I1141">
        <v>18.533691520436701</v>
      </c>
      <c r="J1141">
        <v>-0.23662489705801401</v>
      </c>
      <c r="K1141">
        <v>118.647594162042</v>
      </c>
      <c r="L1141">
        <v>108.621093607078</v>
      </c>
      <c r="M1141">
        <v>41.798883898396099</v>
      </c>
      <c r="N1141">
        <v>0.68503580848092105</v>
      </c>
      <c r="O1141">
        <v>40.698077256192597</v>
      </c>
      <c r="P1141">
        <v>59.035812672176299</v>
      </c>
      <c r="Q1141">
        <v>4.7461201254367001E-2</v>
      </c>
    </row>
    <row r="1142" spans="1:17" hidden="1" x14ac:dyDescent="0.3">
      <c r="A1142" t="s">
        <v>2444</v>
      </c>
      <c r="B1142" t="s">
        <v>2445</v>
      </c>
      <c r="C1142" t="s">
        <v>3171</v>
      </c>
      <c r="D1142" t="s">
        <v>18</v>
      </c>
      <c r="E1142">
        <v>2111.3456700060001</v>
      </c>
      <c r="F1142">
        <v>215.73</v>
      </c>
      <c r="G1142">
        <v>-52.620796506181897</v>
      </c>
      <c r="H1142">
        <v>5.8125910310183899</v>
      </c>
      <c r="I1142">
        <v>-13.240511548506699</v>
      </c>
      <c r="J1142">
        <v>-4.4850533154868</v>
      </c>
      <c r="K1142">
        <v>220.545107623197</v>
      </c>
      <c r="L1142">
        <v>228.02104585376699</v>
      </c>
      <c r="M1142">
        <v>38.1873254707467</v>
      </c>
      <c r="N1142">
        <v>0.81321854441572095</v>
      </c>
      <c r="O1142">
        <v>59.481759606916</v>
      </c>
      <c r="P1142">
        <v>18.240613866812801</v>
      </c>
    </row>
    <row r="1143" spans="1:17" hidden="1" x14ac:dyDescent="0.3">
      <c r="A1143" t="s">
        <v>2446</v>
      </c>
      <c r="B1143" t="s">
        <v>2447</v>
      </c>
      <c r="C1143" t="s">
        <v>3171</v>
      </c>
      <c r="D1143" t="s">
        <v>2448</v>
      </c>
      <c r="E1143">
        <v>2111.2714700000001</v>
      </c>
      <c r="F1143">
        <v>1954.7</v>
      </c>
      <c r="G1143">
        <v>39.513442483502097</v>
      </c>
      <c r="H1143">
        <v>23.041567728080199</v>
      </c>
      <c r="I1143">
        <v>43.251377943690002</v>
      </c>
      <c r="J1143">
        <v>6.9749100136061601</v>
      </c>
      <c r="K1143">
        <v>1709.96895761674</v>
      </c>
      <c r="L1143">
        <v>1493.24806374989</v>
      </c>
      <c r="M1143">
        <v>67.908192520222599</v>
      </c>
      <c r="N1143">
        <v>0.94147833474936204</v>
      </c>
      <c r="O1143">
        <v>4.8754284544942896</v>
      </c>
      <c r="P1143">
        <v>94.497512437810897</v>
      </c>
      <c r="Q1143">
        <v>0.23163080605720901</v>
      </c>
    </row>
    <row r="1144" spans="1:17" hidden="1" x14ac:dyDescent="0.3">
      <c r="A1144" t="s">
        <v>2449</v>
      </c>
      <c r="B1144" t="s">
        <v>2450</v>
      </c>
      <c r="C1144" t="s">
        <v>3171</v>
      </c>
      <c r="D1144" t="s">
        <v>51</v>
      </c>
      <c r="E1144">
        <v>2109.2655260000001</v>
      </c>
      <c r="F1144">
        <v>2194</v>
      </c>
      <c r="G1144">
        <v>76.278370926888599</v>
      </c>
      <c r="H1144">
        <v>32.429860020084703</v>
      </c>
      <c r="I1144">
        <v>60.493476929975003</v>
      </c>
      <c r="J1144">
        <v>9.9065139999901195</v>
      </c>
      <c r="K1144">
        <v>1773.3164381694501</v>
      </c>
      <c r="L1144">
        <v>1460.9324147383199</v>
      </c>
      <c r="M1144">
        <v>79.4610426144597</v>
      </c>
      <c r="N1144">
        <v>1.1660575605299199</v>
      </c>
      <c r="O1144">
        <v>0.68368277119417098</v>
      </c>
      <c r="P1144">
        <v>110.961538461538</v>
      </c>
      <c r="Q1144">
        <v>0.13180194609229401</v>
      </c>
    </row>
    <row r="1145" spans="1:17" hidden="1" x14ac:dyDescent="0.3">
      <c r="A1145" t="s">
        <v>2451</v>
      </c>
      <c r="B1145" t="s">
        <v>2452</v>
      </c>
      <c r="C1145" t="s">
        <v>3171</v>
      </c>
      <c r="D1145" t="s">
        <v>2006</v>
      </c>
      <c r="E1145">
        <v>2107.9405994399999</v>
      </c>
      <c r="F1145">
        <v>727.35</v>
      </c>
      <c r="G1145">
        <v>-18.292581911429199</v>
      </c>
      <c r="H1145">
        <v>33.246304761892503</v>
      </c>
      <c r="I1145">
        <v>-15.672787386903501</v>
      </c>
      <c r="J1145">
        <v>12.8390392280415</v>
      </c>
      <c r="K1145">
        <v>647.45695475441198</v>
      </c>
      <c r="L1145">
        <v>642.46320865294501</v>
      </c>
      <c r="M1145">
        <v>67.2991390225624</v>
      </c>
      <c r="N1145">
        <v>2.0682653192664402</v>
      </c>
      <c r="O1145">
        <v>25.7991338420292</v>
      </c>
      <c r="P1145">
        <v>39.874999999999901</v>
      </c>
      <c r="Q1145">
        <v>0.15941412474623901</v>
      </c>
    </row>
    <row r="1146" spans="1:17" hidden="1" x14ac:dyDescent="0.3">
      <c r="A1146" t="s">
        <v>2453</v>
      </c>
      <c r="B1146" t="s">
        <v>2454</v>
      </c>
      <c r="C1146" t="s">
        <v>3171</v>
      </c>
      <c r="D1146" t="s">
        <v>206</v>
      </c>
      <c r="E1146">
        <v>2107.0466087999998</v>
      </c>
      <c r="F1146">
        <v>1295.7</v>
      </c>
      <c r="G1146">
        <v>33.584520392938799</v>
      </c>
      <c r="H1146">
        <v>6.7877595117045697</v>
      </c>
      <c r="I1146">
        <v>39.491823283399199</v>
      </c>
      <c r="J1146">
        <v>0.71898867528237698</v>
      </c>
      <c r="K1146">
        <v>1306.27128374261</v>
      </c>
      <c r="L1146">
        <v>1173.8356464865001</v>
      </c>
      <c r="M1146">
        <v>53.457175497009402</v>
      </c>
      <c r="N1146">
        <v>0.41210598039876201</v>
      </c>
      <c r="O1146">
        <v>19.001312032106199</v>
      </c>
      <c r="P1146">
        <v>67.068532009541599</v>
      </c>
      <c r="Q1146">
        <v>5.0606770650042002E-2</v>
      </c>
    </row>
    <row r="1147" spans="1:17" hidden="1" x14ac:dyDescent="0.3">
      <c r="A1147" t="s">
        <v>2455</v>
      </c>
      <c r="B1147" t="s">
        <v>2456</v>
      </c>
      <c r="C1147" t="s">
        <v>3171</v>
      </c>
      <c r="D1147" t="s">
        <v>238</v>
      </c>
      <c r="E1147">
        <v>2105.095111872</v>
      </c>
      <c r="F1147">
        <v>107.96</v>
      </c>
      <c r="G1147">
        <v>-34.260087501198697</v>
      </c>
      <c r="H1147">
        <v>6.1591836921346399</v>
      </c>
      <c r="I1147">
        <v>-19.0820988491697</v>
      </c>
      <c r="J1147">
        <v>8.95467270312494</v>
      </c>
      <c r="K1147">
        <v>108.68565152056</v>
      </c>
      <c r="L1147">
        <v>111.922557945373</v>
      </c>
      <c r="M1147">
        <v>57.339461142860898</v>
      </c>
      <c r="N1147">
        <v>0.618782703013524</v>
      </c>
      <c r="O1147">
        <v>37.921452389773997</v>
      </c>
      <c r="P1147">
        <v>24.866990515845401</v>
      </c>
      <c r="Q1147">
        <v>0.19828582647288401</v>
      </c>
    </row>
    <row r="1148" spans="1:17" hidden="1" x14ac:dyDescent="0.3">
      <c r="A1148" t="s">
        <v>2457</v>
      </c>
      <c r="B1148" t="s">
        <v>2458</v>
      </c>
      <c r="C1148" t="s">
        <v>3171</v>
      </c>
      <c r="D1148" t="s">
        <v>260</v>
      </c>
      <c r="E1148">
        <v>2098.771209472</v>
      </c>
      <c r="F1148">
        <v>204.89</v>
      </c>
      <c r="G1148">
        <v>-26.667262705300502</v>
      </c>
      <c r="H1148">
        <v>7.2938785378378101</v>
      </c>
      <c r="I1148">
        <v>-10.7462412726144</v>
      </c>
      <c r="J1148">
        <v>0.99933721638388096</v>
      </c>
      <c r="K1148">
        <v>208.670837833977</v>
      </c>
      <c r="M1148">
        <v>56.846234811735997</v>
      </c>
      <c r="O1148">
        <v>28.844745961247501</v>
      </c>
      <c r="P1148">
        <v>9.5082843399251598</v>
      </c>
    </row>
    <row r="1149" spans="1:17" hidden="1" x14ac:dyDescent="0.3">
      <c r="A1149" t="s">
        <v>2459</v>
      </c>
      <c r="B1149" t="s">
        <v>2460</v>
      </c>
      <c r="C1149" t="s">
        <v>3171</v>
      </c>
      <c r="D1149" t="s">
        <v>403</v>
      </c>
      <c r="E1149">
        <v>2093.12162683</v>
      </c>
      <c r="F1149">
        <v>1067.3</v>
      </c>
      <c r="G1149">
        <v>-39.557600014209797</v>
      </c>
      <c r="H1149">
        <v>1.91551772403684</v>
      </c>
      <c r="I1149">
        <v>-21.0994081723439</v>
      </c>
      <c r="J1149">
        <v>-1.7109960553956201</v>
      </c>
      <c r="K1149">
        <v>1131.26204445946</v>
      </c>
      <c r="L1149">
        <v>1185.4587654962199</v>
      </c>
      <c r="M1149">
        <v>42.863961780371099</v>
      </c>
      <c r="N1149">
        <v>1.50021919629245</v>
      </c>
      <c r="O1149">
        <v>38.1429776070458</v>
      </c>
      <c r="P1149">
        <v>29.361856857160099</v>
      </c>
      <c r="Q1149">
        <v>-4.7377626712487998E-2</v>
      </c>
    </row>
    <row r="1150" spans="1:17" hidden="1" x14ac:dyDescent="0.3">
      <c r="A1150" t="s">
        <v>1760</v>
      </c>
      <c r="B1150" t="s">
        <v>2461</v>
      </c>
      <c r="C1150" t="s">
        <v>3171</v>
      </c>
      <c r="D1150" t="s">
        <v>1762</v>
      </c>
      <c r="E1150">
        <v>2091.9342556299998</v>
      </c>
      <c r="F1150">
        <v>34.299999999999997</v>
      </c>
      <c r="G1150">
        <v>-14.0844157213799</v>
      </c>
      <c r="H1150">
        <v>15.7197345962224</v>
      </c>
      <c r="I1150">
        <v>-11.2460508689586</v>
      </c>
      <c r="J1150">
        <v>10.291872554800801</v>
      </c>
      <c r="K1150">
        <v>33.985861209292999</v>
      </c>
      <c r="L1150">
        <v>34.815207648320801</v>
      </c>
      <c r="M1150">
        <v>49.333103027404697</v>
      </c>
      <c r="N1150">
        <v>1.09803063264664</v>
      </c>
      <c r="O1150">
        <v>33.965014577259403</v>
      </c>
      <c r="P1150">
        <v>26.335174953959399</v>
      </c>
      <c r="Q1150">
        <v>7.0291434656782004E-2</v>
      </c>
    </row>
    <row r="1151" spans="1:17" hidden="1" x14ac:dyDescent="0.3">
      <c r="A1151" t="s">
        <v>2462</v>
      </c>
      <c r="B1151" t="s">
        <v>2463</v>
      </c>
      <c r="C1151" t="s">
        <v>3171</v>
      </c>
      <c r="D1151" t="s">
        <v>131</v>
      </c>
      <c r="E1151">
        <v>2090.6965421999998</v>
      </c>
      <c r="F1151">
        <v>135.80000000000001</v>
      </c>
      <c r="G1151">
        <v>-26.8142008725154</v>
      </c>
      <c r="H1151">
        <v>7.5349041788634601</v>
      </c>
      <c r="I1151">
        <v>0.97605629751020995</v>
      </c>
      <c r="J1151">
        <v>3.3759627747956098</v>
      </c>
      <c r="K1151">
        <v>135.13213568839799</v>
      </c>
      <c r="L1151">
        <v>125.602039214841</v>
      </c>
      <c r="M1151">
        <v>56.948993320769098</v>
      </c>
      <c r="N1151">
        <v>0.76210264959626195</v>
      </c>
      <c r="O1151">
        <v>31.590574374079502</v>
      </c>
      <c r="P1151">
        <v>53.446327683615799</v>
      </c>
      <c r="Q1151">
        <v>0.15250853170657</v>
      </c>
    </row>
    <row r="1152" spans="1:17" hidden="1" x14ac:dyDescent="0.3">
      <c r="A1152" t="s">
        <v>2464</v>
      </c>
      <c r="B1152" t="s">
        <v>2465</v>
      </c>
      <c r="C1152" t="s">
        <v>3171</v>
      </c>
      <c r="D1152" t="s">
        <v>454</v>
      </c>
      <c r="E1152">
        <v>2084.1282824999998</v>
      </c>
      <c r="F1152">
        <v>3493.05</v>
      </c>
      <c r="G1152">
        <v>64.626944929150099</v>
      </c>
      <c r="H1152">
        <v>27.492394733747901</v>
      </c>
      <c r="I1152">
        <v>36.649046492659998</v>
      </c>
      <c r="J1152">
        <v>8.0911027620709799</v>
      </c>
      <c r="K1152">
        <v>3221.5988032302498</v>
      </c>
      <c r="L1152">
        <v>2678.2781169439399</v>
      </c>
      <c r="M1152">
        <v>58.003312624027899</v>
      </c>
      <c r="N1152">
        <v>2.2540000505003701</v>
      </c>
      <c r="O1152">
        <v>18.804483188044799</v>
      </c>
      <c r="P1152">
        <v>165.631178707224</v>
      </c>
      <c r="Q1152">
        <v>0.13236192862326099</v>
      </c>
    </row>
    <row r="1153" spans="1:17" hidden="1" x14ac:dyDescent="0.3">
      <c r="A1153" t="s">
        <v>2466</v>
      </c>
      <c r="B1153" t="s">
        <v>2467</v>
      </c>
      <c r="C1153" t="s">
        <v>3171</v>
      </c>
      <c r="D1153" t="s">
        <v>477</v>
      </c>
      <c r="E1153">
        <v>2082.4832828799999</v>
      </c>
      <c r="F1153">
        <v>618.79999999999995</v>
      </c>
      <c r="G1153">
        <v>50.778482751527697</v>
      </c>
      <c r="H1153">
        <v>31.986006245994801</v>
      </c>
      <c r="I1153">
        <v>63.852201654485597</v>
      </c>
      <c r="J1153">
        <v>6.4010982708288999</v>
      </c>
      <c r="K1153">
        <v>538.04692742418297</v>
      </c>
      <c r="L1153">
        <v>454.53601773192401</v>
      </c>
      <c r="M1153">
        <v>65.7894870450056</v>
      </c>
      <c r="N1153">
        <v>1.43885594804758</v>
      </c>
      <c r="O1153">
        <v>6.1247575953458497</v>
      </c>
      <c r="P1153">
        <v>111.194539249146</v>
      </c>
      <c r="Q1153">
        <v>-4.0405227000476003E-2</v>
      </c>
    </row>
    <row r="1154" spans="1:17" hidden="1" x14ac:dyDescent="0.3">
      <c r="A1154" t="s">
        <v>2468</v>
      </c>
      <c r="B1154" t="s">
        <v>2469</v>
      </c>
      <c r="C1154" t="s">
        <v>3171</v>
      </c>
      <c r="D1154" t="s">
        <v>512</v>
      </c>
      <c r="E1154">
        <v>2080.4952573149999</v>
      </c>
      <c r="F1154">
        <v>411.55</v>
      </c>
      <c r="G1154">
        <v>8.8832570643557105</v>
      </c>
      <c r="H1154">
        <v>20.0304858100383</v>
      </c>
      <c r="I1154">
        <v>-8.7834294103906991</v>
      </c>
      <c r="J1154">
        <v>7.1124431805386497</v>
      </c>
      <c r="K1154">
        <v>414.26498427923201</v>
      </c>
      <c r="L1154">
        <v>417.37695874027298</v>
      </c>
      <c r="M1154">
        <v>70.404632513078397</v>
      </c>
      <c r="N1154">
        <v>0.34668647569872901</v>
      </c>
      <c r="O1154">
        <v>51.8649009840845</v>
      </c>
      <c r="P1154">
        <v>58.288461538461497</v>
      </c>
    </row>
    <row r="1155" spans="1:17" hidden="1" x14ac:dyDescent="0.3">
      <c r="A1155" t="s">
        <v>2470</v>
      </c>
      <c r="B1155" t="s">
        <v>2471</v>
      </c>
      <c r="C1155" t="s">
        <v>3171</v>
      </c>
      <c r="D1155" t="s">
        <v>191</v>
      </c>
      <c r="E1155">
        <v>2069.1096560800001</v>
      </c>
      <c r="F1155">
        <v>184.4</v>
      </c>
      <c r="G1155">
        <v>28.2629188165245</v>
      </c>
      <c r="H1155">
        <v>9.0001901638991395</v>
      </c>
      <c r="I1155">
        <v>24.290745082383399</v>
      </c>
      <c r="J1155">
        <v>1.26032045733884</v>
      </c>
      <c r="K1155">
        <v>186.19962276406599</v>
      </c>
      <c r="L1155">
        <v>162.521518264115</v>
      </c>
      <c r="M1155">
        <v>47.208171923030299</v>
      </c>
      <c r="N1155">
        <v>0.32584257671360201</v>
      </c>
      <c r="O1155">
        <v>17.912147505423</v>
      </c>
      <c r="P1155">
        <v>64.642857142857096</v>
      </c>
      <c r="Q1155">
        <v>3.9539475171955003E-2</v>
      </c>
    </row>
    <row r="1156" spans="1:17" hidden="1" x14ac:dyDescent="0.3">
      <c r="A1156" t="s">
        <v>2472</v>
      </c>
      <c r="B1156" t="s">
        <v>2473</v>
      </c>
      <c r="C1156" t="s">
        <v>3171</v>
      </c>
      <c r="D1156" t="s">
        <v>477</v>
      </c>
      <c r="E1156">
        <v>2060.83716</v>
      </c>
      <c r="F1156">
        <v>397.5</v>
      </c>
      <c r="G1156">
        <v>-43.608838120395902</v>
      </c>
      <c r="H1156">
        <v>-2.2967358791916799</v>
      </c>
      <c r="I1156">
        <v>-14.503637774145901</v>
      </c>
      <c r="J1156">
        <v>2.3606906395929701</v>
      </c>
      <c r="K1156">
        <v>415.736786458702</v>
      </c>
      <c r="L1156">
        <v>441.31546046200901</v>
      </c>
      <c r="M1156">
        <v>47.334616096256198</v>
      </c>
      <c r="N1156">
        <v>0.49860067850524897</v>
      </c>
      <c r="O1156">
        <v>41.723270440251497</v>
      </c>
      <c r="P1156">
        <v>4.3170187639417197</v>
      </c>
      <c r="Q1156">
        <v>-1.5444684384625E-2</v>
      </c>
    </row>
    <row r="1157" spans="1:17" hidden="1" x14ac:dyDescent="0.3">
      <c r="A1157" t="s">
        <v>2474</v>
      </c>
      <c r="B1157" t="s">
        <v>2475</v>
      </c>
      <c r="C1157" t="s">
        <v>3171</v>
      </c>
      <c r="D1157" t="s">
        <v>260</v>
      </c>
      <c r="E1157">
        <v>2049.1702700000001</v>
      </c>
      <c r="F1157">
        <v>3215</v>
      </c>
      <c r="G1157">
        <v>864.88182801985897</v>
      </c>
      <c r="H1157">
        <v>4.9736212180319601</v>
      </c>
      <c r="I1157">
        <v>150.32066683237099</v>
      </c>
      <c r="J1157">
        <v>-2.79310524091215</v>
      </c>
      <c r="K1157">
        <v>3309.5667421989101</v>
      </c>
      <c r="L1157">
        <v>2408.1056892554002</v>
      </c>
      <c r="M1157">
        <v>49.711062212239902</v>
      </c>
      <c r="N1157">
        <v>1.3054234985931801</v>
      </c>
      <c r="O1157">
        <v>29.860031104198999</v>
      </c>
      <c r="P1157">
        <v>997.269624573378</v>
      </c>
    </row>
    <row r="1158" spans="1:17" hidden="1" x14ac:dyDescent="0.3">
      <c r="A1158" t="s">
        <v>2476</v>
      </c>
      <c r="B1158" t="s">
        <v>2477</v>
      </c>
      <c r="C1158" t="s">
        <v>3171</v>
      </c>
      <c r="D1158" t="s">
        <v>21</v>
      </c>
      <c r="E1158">
        <v>2047.7649518599901</v>
      </c>
      <c r="F1158">
        <v>1174.0999999999999</v>
      </c>
      <c r="G1158">
        <v>210.08893901377201</v>
      </c>
      <c r="H1158">
        <v>66.500838244797507</v>
      </c>
      <c r="I1158">
        <v>104.519896364641</v>
      </c>
      <c r="J1158">
        <v>-9.4807653215313099</v>
      </c>
      <c r="K1158">
        <v>958.55540522473598</v>
      </c>
      <c r="L1158">
        <v>673.20563423834699</v>
      </c>
      <c r="M1158">
        <v>53.8333321451628</v>
      </c>
      <c r="N1158">
        <v>0.72728719447849399</v>
      </c>
      <c r="O1158">
        <v>9.0196746444084894</v>
      </c>
      <c r="P1158">
        <v>255.78787878787799</v>
      </c>
      <c r="Q1158">
        <v>0.16035826283625201</v>
      </c>
    </row>
    <row r="1159" spans="1:17" hidden="1" x14ac:dyDescent="0.3">
      <c r="A1159" t="s">
        <v>2478</v>
      </c>
      <c r="B1159" t="s">
        <v>2479</v>
      </c>
      <c r="C1159" t="s">
        <v>3171</v>
      </c>
      <c r="D1159" t="s">
        <v>246</v>
      </c>
      <c r="E1159">
        <v>2046.6889305</v>
      </c>
      <c r="F1159">
        <v>1194.25</v>
      </c>
      <c r="G1159">
        <v>69.157065900243097</v>
      </c>
      <c r="H1159">
        <v>54.483669514433402</v>
      </c>
      <c r="I1159">
        <v>68.833841296440596</v>
      </c>
      <c r="J1159">
        <v>3.2198834389143101</v>
      </c>
      <c r="K1159">
        <v>995.00975249012902</v>
      </c>
      <c r="L1159">
        <v>783.68719660582701</v>
      </c>
      <c r="M1159">
        <v>60.878169107063002</v>
      </c>
      <c r="N1159">
        <v>1.25686712479642</v>
      </c>
      <c r="O1159">
        <v>7.1174377224199201</v>
      </c>
      <c r="P1159">
        <v>133.22917683819901</v>
      </c>
      <c r="Q1159">
        <v>0.153102536082245</v>
      </c>
    </row>
    <row r="1160" spans="1:17" hidden="1" x14ac:dyDescent="0.3">
      <c r="A1160" t="s">
        <v>2480</v>
      </c>
      <c r="B1160" t="s">
        <v>2481</v>
      </c>
      <c r="C1160" t="s">
        <v>3171</v>
      </c>
      <c r="D1160" t="s">
        <v>51</v>
      </c>
      <c r="E1160">
        <v>2043.67384415999</v>
      </c>
      <c r="F1160">
        <v>707.2</v>
      </c>
      <c r="G1160">
        <v>-7.0330907126309699</v>
      </c>
      <c r="H1160">
        <v>0.84134824189981094</v>
      </c>
      <c r="I1160">
        <v>-16.918048116480801</v>
      </c>
      <c r="J1160">
        <v>-5.3370249973235602</v>
      </c>
      <c r="K1160">
        <v>757.21515672241003</v>
      </c>
      <c r="L1160">
        <v>726.80749536967903</v>
      </c>
      <c r="M1160">
        <v>29.171688557202</v>
      </c>
      <c r="N1160">
        <v>0.23738009056928699</v>
      </c>
      <c r="O1160">
        <v>21.973981900452401</v>
      </c>
      <c r="P1160">
        <v>24.0701754385965</v>
      </c>
      <c r="Q1160">
        <v>-8.4560040302904996E-2</v>
      </c>
    </row>
    <row r="1161" spans="1:17" hidden="1" x14ac:dyDescent="0.3">
      <c r="A1161" t="s">
        <v>2482</v>
      </c>
      <c r="B1161" t="s">
        <v>2483</v>
      </c>
      <c r="C1161" t="s">
        <v>3171</v>
      </c>
      <c r="D1161" t="s">
        <v>454</v>
      </c>
      <c r="E1161">
        <v>2042.5452861700001</v>
      </c>
      <c r="F1161">
        <v>135.69999999999999</v>
      </c>
      <c r="G1161">
        <v>106.19371708799</v>
      </c>
      <c r="H1161">
        <v>17.803463441629798</v>
      </c>
      <c r="I1161">
        <v>23.663964196719</v>
      </c>
      <c r="J1161">
        <v>4.6606287924743297</v>
      </c>
      <c r="K1161">
        <v>132.72037219828599</v>
      </c>
      <c r="L1161">
        <v>118.34963297495899</v>
      </c>
      <c r="M1161">
        <v>55.1717315858346</v>
      </c>
      <c r="N1161">
        <v>0.87371568322250903</v>
      </c>
      <c r="O1161">
        <v>21.149594694178301</v>
      </c>
      <c r="P1161">
        <v>136</v>
      </c>
      <c r="Q1161">
        <v>0.10327408285991101</v>
      </c>
    </row>
    <row r="1162" spans="1:17" hidden="1" x14ac:dyDescent="0.3">
      <c r="A1162" t="s">
        <v>2484</v>
      </c>
      <c r="B1162" t="s">
        <v>2485</v>
      </c>
      <c r="C1162" t="s">
        <v>3171</v>
      </c>
      <c r="D1162" t="s">
        <v>403</v>
      </c>
      <c r="E1162">
        <v>2042.23462232</v>
      </c>
      <c r="F1162">
        <v>1624.6</v>
      </c>
      <c r="G1162">
        <v>59.145962568031102</v>
      </c>
      <c r="H1162">
        <v>14.124871182369301</v>
      </c>
      <c r="I1162">
        <v>59.1397449241408</v>
      </c>
      <c r="J1162">
        <v>7.1682840327866399</v>
      </c>
      <c r="K1162">
        <v>1520.3177318958001</v>
      </c>
      <c r="L1162">
        <v>1265.69600022441</v>
      </c>
      <c r="M1162">
        <v>65.971074649261993</v>
      </c>
      <c r="N1162">
        <v>0.46730275642726998</v>
      </c>
      <c r="O1162">
        <v>4.9365997784069897</v>
      </c>
      <c r="P1162">
        <v>132.15204344098299</v>
      </c>
      <c r="Q1162">
        <v>5.5627357618549998E-2</v>
      </c>
    </row>
    <row r="1163" spans="1:17" hidden="1" x14ac:dyDescent="0.3">
      <c r="A1163" t="s">
        <v>2486</v>
      </c>
      <c r="B1163" t="s">
        <v>2487</v>
      </c>
      <c r="C1163" t="s">
        <v>3171</v>
      </c>
      <c r="D1163" t="s">
        <v>582</v>
      </c>
      <c r="E1163">
        <v>2040.7973504700001</v>
      </c>
      <c r="F1163">
        <v>162.30000000000001</v>
      </c>
      <c r="G1163">
        <v>-11.0563082102477</v>
      </c>
      <c r="H1163">
        <v>24.417557981426601</v>
      </c>
      <c r="I1163">
        <v>12.393391142156901</v>
      </c>
      <c r="J1163">
        <v>-6.4439994936956797</v>
      </c>
      <c r="K1163">
        <v>154.42417010355601</v>
      </c>
      <c r="L1163">
        <v>145.611383021764</v>
      </c>
      <c r="M1163">
        <v>52.465981189089099</v>
      </c>
      <c r="N1163">
        <v>1.44014196443162</v>
      </c>
      <c r="O1163">
        <v>15.804066543437999</v>
      </c>
      <c r="P1163">
        <v>41.746724890829697</v>
      </c>
      <c r="Q1163">
        <v>-4.3017263991377001E-2</v>
      </c>
    </row>
    <row r="1164" spans="1:17" hidden="1" x14ac:dyDescent="0.3">
      <c r="A1164" t="s">
        <v>2488</v>
      </c>
      <c r="B1164" t="s">
        <v>2489</v>
      </c>
      <c r="C1164" t="s">
        <v>3171</v>
      </c>
      <c r="D1164" t="s">
        <v>1349</v>
      </c>
      <c r="E1164">
        <v>2039.0104174999999</v>
      </c>
      <c r="F1164">
        <v>785</v>
      </c>
      <c r="G1164">
        <v>-3.7702967876278999</v>
      </c>
      <c r="H1164">
        <v>13.0246936191343</v>
      </c>
      <c r="I1164">
        <v>19.273194085027299</v>
      </c>
      <c r="J1164">
        <v>2.7642724529685898</v>
      </c>
      <c r="K1164">
        <v>774.27576284452198</v>
      </c>
      <c r="L1164">
        <v>730.00888937334798</v>
      </c>
      <c r="M1164">
        <v>61.674326998950598</v>
      </c>
      <c r="N1164">
        <v>0.48032518735236102</v>
      </c>
      <c r="O1164">
        <v>27.197452229299302</v>
      </c>
      <c r="P1164">
        <v>73.864894795127299</v>
      </c>
      <c r="Q1164">
        <v>-3.1859414419841997E-2</v>
      </c>
    </row>
    <row r="1165" spans="1:17" x14ac:dyDescent="0.3">
      <c r="A1165" t="s">
        <v>2490</v>
      </c>
      <c r="B1165" t="s">
        <v>2491</v>
      </c>
      <c r="C1165" t="s">
        <v>3156</v>
      </c>
      <c r="D1165" t="s">
        <v>54</v>
      </c>
      <c r="E1165">
        <v>2034.2113780499999</v>
      </c>
      <c r="F1165">
        <v>202.1</v>
      </c>
      <c r="G1165">
        <v>-88.923130444655598</v>
      </c>
      <c r="H1165">
        <v>-3.8686902811512298</v>
      </c>
      <c r="I1165">
        <v>-66.597057200773506</v>
      </c>
      <c r="J1165">
        <v>-7.7054321616983996</v>
      </c>
      <c r="K1165">
        <v>250.96236053876899</v>
      </c>
      <c r="L1165">
        <v>379.42853666284799</v>
      </c>
      <c r="M1165">
        <v>37.360820553132697</v>
      </c>
      <c r="N1165">
        <v>0.52608220875912404</v>
      </c>
      <c r="O1165">
        <v>233.918852053438</v>
      </c>
      <c r="P1165">
        <v>9.2432432432432297</v>
      </c>
    </row>
    <row r="1166" spans="1:17" hidden="1" x14ac:dyDescent="0.3">
      <c r="A1166" t="s">
        <v>2492</v>
      </c>
      <c r="B1166" t="s">
        <v>2493</v>
      </c>
      <c r="C1166" t="s">
        <v>3171</v>
      </c>
      <c r="D1166" t="s">
        <v>253</v>
      </c>
      <c r="E1166">
        <v>2028.2312106899999</v>
      </c>
      <c r="F1166">
        <v>450.9</v>
      </c>
      <c r="G1166">
        <v>-45.5194065753792</v>
      </c>
      <c r="H1166">
        <v>2.1328927627177601</v>
      </c>
      <c r="I1166">
        <v>-22.4635928344027</v>
      </c>
      <c r="J1166">
        <v>1.1373043917900101</v>
      </c>
      <c r="K1166">
        <v>463.95851934388799</v>
      </c>
      <c r="L1166">
        <v>505.283740313566</v>
      </c>
      <c r="M1166">
        <v>54.689977659643802</v>
      </c>
      <c r="N1166">
        <v>0.72502457784394003</v>
      </c>
      <c r="O1166">
        <v>41.528055001108797</v>
      </c>
      <c r="P1166">
        <v>4.7873576574482799</v>
      </c>
    </row>
    <row r="1167" spans="1:17" hidden="1" x14ac:dyDescent="0.3">
      <c r="A1167" t="s">
        <v>2494</v>
      </c>
      <c r="B1167" t="s">
        <v>2495</v>
      </c>
      <c r="C1167" t="s">
        <v>3171</v>
      </c>
      <c r="D1167" t="s">
        <v>138</v>
      </c>
      <c r="E1167">
        <v>2027.8177904500001</v>
      </c>
      <c r="F1167">
        <v>119.65</v>
      </c>
      <c r="G1167">
        <v>25.684221846935799</v>
      </c>
      <c r="H1167">
        <v>9.2630658477030892</v>
      </c>
      <c r="I1167">
        <v>20.3801601392389</v>
      </c>
      <c r="J1167">
        <v>12.0659492456092</v>
      </c>
      <c r="K1167">
        <v>115.393606942914</v>
      </c>
      <c r="L1167">
        <v>102.183213755667</v>
      </c>
      <c r="M1167">
        <v>56.056453983004502</v>
      </c>
      <c r="N1167">
        <v>1.00186988150783</v>
      </c>
      <c r="O1167">
        <v>23.443376514834899</v>
      </c>
      <c r="P1167">
        <v>63.904109589041099</v>
      </c>
      <c r="Q1167">
        <v>6.6671223394890997E-2</v>
      </c>
    </row>
    <row r="1168" spans="1:17" hidden="1" x14ac:dyDescent="0.3">
      <c r="A1168" t="s">
        <v>2496</v>
      </c>
      <c r="B1168" t="s">
        <v>2497</v>
      </c>
      <c r="C1168" t="s">
        <v>3171</v>
      </c>
      <c r="D1168" t="s">
        <v>468</v>
      </c>
      <c r="E1168">
        <v>2024.26932875999</v>
      </c>
      <c r="F1168">
        <v>312.7</v>
      </c>
      <c r="G1168">
        <v>-2.3552335160531399</v>
      </c>
      <c r="H1168">
        <v>4.1545755291849602</v>
      </c>
      <c r="I1168">
        <v>-26.6628085175801</v>
      </c>
      <c r="J1168">
        <v>-0.42216120209622998</v>
      </c>
      <c r="K1168">
        <v>347.71863624077002</v>
      </c>
      <c r="L1168">
        <v>358.888186934776</v>
      </c>
      <c r="M1168">
        <v>44.541054995191402</v>
      </c>
      <c r="N1168">
        <v>0.83229552141130703</v>
      </c>
      <c r="O1168">
        <v>64.278861528621704</v>
      </c>
      <c r="P1168">
        <v>32.922422954303897</v>
      </c>
      <c r="Q1168">
        <v>0.11569670986130901</v>
      </c>
    </row>
    <row r="1169" spans="1:17" hidden="1" x14ac:dyDescent="0.3">
      <c r="A1169" t="s">
        <v>2498</v>
      </c>
      <c r="B1169" t="s">
        <v>2499</v>
      </c>
      <c r="C1169" t="s">
        <v>3171</v>
      </c>
      <c r="D1169" t="s">
        <v>554</v>
      </c>
      <c r="E1169">
        <v>2010.7911838099999</v>
      </c>
      <c r="F1169">
        <v>829.9</v>
      </c>
      <c r="G1169">
        <v>58.178787852989501</v>
      </c>
      <c r="H1169">
        <v>81.923180388079501</v>
      </c>
      <c r="I1169">
        <v>85.716766029842006</v>
      </c>
      <c r="J1169">
        <v>9.2725318962008796</v>
      </c>
      <c r="K1169">
        <v>647.04893481267197</v>
      </c>
      <c r="L1169">
        <v>542.38429690232499</v>
      </c>
      <c r="M1169">
        <v>62.523049591370103</v>
      </c>
      <c r="N1169">
        <v>3.5533797953321602</v>
      </c>
      <c r="O1169">
        <v>12.664176406796001</v>
      </c>
      <c r="P1169">
        <v>145.859872611464</v>
      </c>
      <c r="Q1169">
        <v>0.18757060805277501</v>
      </c>
    </row>
    <row r="1170" spans="1:17" hidden="1" x14ac:dyDescent="0.3">
      <c r="A1170" t="s">
        <v>2500</v>
      </c>
      <c r="B1170" t="s">
        <v>2501</v>
      </c>
      <c r="C1170" t="s">
        <v>3171</v>
      </c>
      <c r="D1170" t="s">
        <v>978</v>
      </c>
      <c r="E1170">
        <v>2005.4914522500001</v>
      </c>
      <c r="F1170">
        <v>564.85</v>
      </c>
      <c r="G1170">
        <v>63.149825059733097</v>
      </c>
      <c r="H1170">
        <v>6.0294096733689404</v>
      </c>
      <c r="I1170">
        <v>70.814290548822896</v>
      </c>
      <c r="J1170">
        <v>2.6764059939990101</v>
      </c>
      <c r="K1170">
        <v>572.22305094694002</v>
      </c>
      <c r="L1170">
        <v>489.26787102938198</v>
      </c>
      <c r="M1170">
        <v>53.880709796250898</v>
      </c>
      <c r="N1170">
        <v>0.73105332117580202</v>
      </c>
      <c r="O1170">
        <v>29.025404974772002</v>
      </c>
      <c r="P1170">
        <v>121.422971383771</v>
      </c>
      <c r="Q1170">
        <v>0.144149131555317</v>
      </c>
    </row>
    <row r="1171" spans="1:17" hidden="1" x14ac:dyDescent="0.3">
      <c r="A1171" t="s">
        <v>2502</v>
      </c>
      <c r="B1171" t="s">
        <v>2503</v>
      </c>
      <c r="C1171" t="s">
        <v>3171</v>
      </c>
      <c r="D1171" t="s">
        <v>21</v>
      </c>
      <c r="E1171">
        <v>2002.1135034599999</v>
      </c>
      <c r="F1171">
        <v>220.36</v>
      </c>
      <c r="G1171">
        <v>-63.989124998717699</v>
      </c>
      <c r="H1171">
        <v>8.6008382447975293</v>
      </c>
      <c r="I1171">
        <v>-30.050691716429899</v>
      </c>
      <c r="J1171">
        <v>1.36321474019207</v>
      </c>
      <c r="K1171">
        <v>222.784142431851</v>
      </c>
      <c r="M1171">
        <v>56.543153064811897</v>
      </c>
      <c r="N1171">
        <v>0.25914298039503603</v>
      </c>
      <c r="O1171">
        <v>92.276275186059095</v>
      </c>
      <c r="P1171">
        <v>11.394196744515201</v>
      </c>
    </row>
    <row r="1172" spans="1:17" hidden="1" x14ac:dyDescent="0.3">
      <c r="A1172" t="s">
        <v>2504</v>
      </c>
      <c r="B1172" t="s">
        <v>2505</v>
      </c>
      <c r="C1172" t="s">
        <v>3171</v>
      </c>
      <c r="D1172" t="s">
        <v>1557</v>
      </c>
      <c r="E1172">
        <v>2000.497224875</v>
      </c>
      <c r="F1172">
        <v>280.25</v>
      </c>
      <c r="G1172">
        <v>1.98512477308298</v>
      </c>
      <c r="H1172">
        <v>2.60962479229033</v>
      </c>
      <c r="I1172">
        <v>51.229083952434699</v>
      </c>
      <c r="J1172">
        <v>1.9060154873109101</v>
      </c>
      <c r="K1172">
        <v>285.66502515048899</v>
      </c>
      <c r="L1172">
        <v>258.45839445307899</v>
      </c>
      <c r="M1172">
        <v>48.8909112842396</v>
      </c>
      <c r="N1172">
        <v>1.1002235171038699</v>
      </c>
      <c r="O1172">
        <v>28.5459411239964</v>
      </c>
      <c r="P1172">
        <v>107.592592592592</v>
      </c>
      <c r="Q1172">
        <v>7.0204277050139E-2</v>
      </c>
    </row>
    <row r="1173" spans="1:17" hidden="1" x14ac:dyDescent="0.3">
      <c r="A1173" t="s">
        <v>2506</v>
      </c>
      <c r="B1173" t="s">
        <v>2507</v>
      </c>
      <c r="C1173" t="s">
        <v>3171</v>
      </c>
      <c r="D1173" t="s">
        <v>253</v>
      </c>
      <c r="E1173">
        <v>1989.8781452549999</v>
      </c>
      <c r="F1173">
        <v>650.65</v>
      </c>
      <c r="G1173">
        <v>-63.464988274228602</v>
      </c>
      <c r="H1173">
        <v>11.8901844917708</v>
      </c>
      <c r="I1173">
        <v>-27.824440083459699</v>
      </c>
      <c r="J1173">
        <v>-1.5364215013950699</v>
      </c>
      <c r="K1173">
        <v>629.61523239445501</v>
      </c>
      <c r="L1173">
        <v>710.20960352859902</v>
      </c>
      <c r="M1173">
        <v>59.3679986917872</v>
      </c>
      <c r="N1173">
        <v>0.497182546807732</v>
      </c>
      <c r="O1173">
        <v>75.977868285560504</v>
      </c>
      <c r="P1173">
        <v>13.749999999999901</v>
      </c>
    </row>
    <row r="1174" spans="1:17" hidden="1" x14ac:dyDescent="0.3">
      <c r="A1174" t="s">
        <v>2508</v>
      </c>
      <c r="B1174" t="s">
        <v>2509</v>
      </c>
      <c r="C1174" t="s">
        <v>3171</v>
      </c>
      <c r="D1174" t="s">
        <v>99</v>
      </c>
      <c r="E1174">
        <v>1987.367088</v>
      </c>
      <c r="F1174">
        <v>362.6</v>
      </c>
      <c r="G1174">
        <v>-28.029158245022199</v>
      </c>
      <c r="H1174">
        <v>19.7848317920282</v>
      </c>
      <c r="I1174">
        <v>9.3560385370622292</v>
      </c>
      <c r="J1174">
        <v>8.4947387415634292</v>
      </c>
      <c r="K1174">
        <v>338.16863256423801</v>
      </c>
      <c r="L1174">
        <v>340.92818624958699</v>
      </c>
      <c r="M1174">
        <v>63.895638031297302</v>
      </c>
      <c r="N1174">
        <v>1.67214814338809</v>
      </c>
      <c r="O1174">
        <v>22.4489795918367</v>
      </c>
      <c r="P1174">
        <v>28.558766176209801</v>
      </c>
      <c r="Q1174">
        <v>6.0106637796763E-2</v>
      </c>
    </row>
    <row r="1175" spans="1:17" hidden="1" x14ac:dyDescent="0.3">
      <c r="A1175" t="s">
        <v>2510</v>
      </c>
      <c r="B1175" t="s">
        <v>2511</v>
      </c>
      <c r="C1175" t="s">
        <v>3171</v>
      </c>
      <c r="D1175" t="s">
        <v>1701</v>
      </c>
      <c r="E1175">
        <v>1984.1380216</v>
      </c>
      <c r="F1175">
        <v>65.47</v>
      </c>
      <c r="G1175">
        <v>2.2908599676254502</v>
      </c>
      <c r="H1175">
        <v>6.0636918212413597</v>
      </c>
      <c r="I1175">
        <v>-0.59483278662410799</v>
      </c>
      <c r="J1175">
        <v>-1.31070566021584</v>
      </c>
      <c r="K1175">
        <v>64.297508691246406</v>
      </c>
      <c r="L1175">
        <v>60.308878286619098</v>
      </c>
      <c r="M1175">
        <v>58.880462682991599</v>
      </c>
      <c r="N1175">
        <v>0.92787479607548096</v>
      </c>
      <c r="O1175">
        <v>4.5517030701084504</v>
      </c>
      <c r="P1175">
        <v>27.971071149335401</v>
      </c>
      <c r="Q1175">
        <v>-2.8254867209200001E-2</v>
      </c>
    </row>
    <row r="1176" spans="1:17" hidden="1" x14ac:dyDescent="0.3">
      <c r="A1176" t="s">
        <v>2512</v>
      </c>
      <c r="B1176" t="s">
        <v>2513</v>
      </c>
      <c r="C1176" t="s">
        <v>3171</v>
      </c>
      <c r="D1176" t="s">
        <v>69</v>
      </c>
      <c r="E1176">
        <v>1983.31872552</v>
      </c>
      <c r="F1176">
        <v>104.4</v>
      </c>
      <c r="G1176">
        <v>71.382093218129398</v>
      </c>
      <c r="H1176">
        <v>-0.66019257755828198</v>
      </c>
      <c r="I1176">
        <v>32.633950574295298</v>
      </c>
      <c r="J1176">
        <v>-6.9901226775584799</v>
      </c>
      <c r="K1176">
        <v>103.252126385327</v>
      </c>
      <c r="L1176">
        <v>85.3075140007643</v>
      </c>
      <c r="M1176">
        <v>40.987849195009403</v>
      </c>
      <c r="N1176">
        <v>0.36354100366643499</v>
      </c>
      <c r="O1176">
        <v>37.739463601532499</v>
      </c>
      <c r="P1176">
        <v>110.90909090909</v>
      </c>
      <c r="Q1176">
        <v>0.33328175454568598</v>
      </c>
    </row>
    <row r="1177" spans="1:17" hidden="1" x14ac:dyDescent="0.3">
      <c r="A1177" t="s">
        <v>2514</v>
      </c>
      <c r="B1177" t="s">
        <v>2515</v>
      </c>
      <c r="C1177" t="s">
        <v>3171</v>
      </c>
      <c r="D1177" t="s">
        <v>403</v>
      </c>
      <c r="E1177">
        <v>1973.09580798</v>
      </c>
      <c r="F1177">
        <v>225.17</v>
      </c>
      <c r="G1177">
        <v>-41.276502762275001</v>
      </c>
      <c r="H1177">
        <v>13.576207702925499</v>
      </c>
      <c r="I1177">
        <v>-8.5105788281790407</v>
      </c>
      <c r="J1177">
        <v>-1.61375328896181</v>
      </c>
      <c r="K1177">
        <v>223.26063992833801</v>
      </c>
      <c r="L1177">
        <v>236.04073343195</v>
      </c>
      <c r="M1177">
        <v>47.628777904681598</v>
      </c>
      <c r="N1177">
        <v>0.59931429161458205</v>
      </c>
      <c r="O1177">
        <v>52.773460052404801</v>
      </c>
      <c r="P1177">
        <v>14.299492385786801</v>
      </c>
      <c r="Q1177">
        <v>0.15476644752034599</v>
      </c>
    </row>
    <row r="1178" spans="1:17" hidden="1" x14ac:dyDescent="0.3">
      <c r="A1178" t="s">
        <v>2516</v>
      </c>
      <c r="B1178" t="s">
        <v>2517</v>
      </c>
      <c r="C1178" t="s">
        <v>3171</v>
      </c>
      <c r="D1178" t="s">
        <v>387</v>
      </c>
      <c r="E1178">
        <v>1971.39096</v>
      </c>
      <c r="F1178">
        <v>175.6</v>
      </c>
      <c r="G1178">
        <v>136.41379807131901</v>
      </c>
      <c r="H1178">
        <v>17.821038426781101</v>
      </c>
      <c r="I1178">
        <v>12.4530189348934</v>
      </c>
      <c r="J1178">
        <v>-2.8252643543101299</v>
      </c>
      <c r="K1178">
        <v>177.21087768710899</v>
      </c>
      <c r="L1178">
        <v>151.90241296626601</v>
      </c>
      <c r="M1178">
        <v>44.6446446940855</v>
      </c>
      <c r="N1178">
        <v>0.407749541329543</v>
      </c>
      <c r="O1178">
        <v>17.881548974943001</v>
      </c>
      <c r="P1178">
        <v>166.06060606060601</v>
      </c>
      <c r="Q1178">
        <v>0.154345692029419</v>
      </c>
    </row>
    <row r="1179" spans="1:17" hidden="1" x14ac:dyDescent="0.3">
      <c r="A1179" t="s">
        <v>2518</v>
      </c>
      <c r="B1179" t="s">
        <v>2519</v>
      </c>
      <c r="C1179" t="s">
        <v>3171</v>
      </c>
      <c r="D1179" t="s">
        <v>265</v>
      </c>
      <c r="E1179">
        <v>1969.005588406</v>
      </c>
      <c r="F1179">
        <v>40.270000000000003</v>
      </c>
      <c r="G1179">
        <v>2.1206651295638701</v>
      </c>
      <c r="H1179">
        <v>-1.9141119213154301</v>
      </c>
      <c r="I1179">
        <v>-9.0396769540905701</v>
      </c>
      <c r="J1179">
        <v>8.0405244907837098E-2</v>
      </c>
      <c r="K1179">
        <v>44.160543622970003</v>
      </c>
      <c r="L1179">
        <v>44.022120001772997</v>
      </c>
      <c r="M1179">
        <v>43.775660416946003</v>
      </c>
      <c r="N1179">
        <v>0.51211759305663296</v>
      </c>
      <c r="O1179">
        <v>71.045443258008405</v>
      </c>
      <c r="P1179">
        <v>38.005483207676399</v>
      </c>
      <c r="Q1179">
        <v>5.7676233341570002E-2</v>
      </c>
    </row>
    <row r="1180" spans="1:17" hidden="1" x14ac:dyDescent="0.3">
      <c r="A1180" t="s">
        <v>2520</v>
      </c>
      <c r="B1180" t="s">
        <v>2521</v>
      </c>
      <c r="C1180" t="s">
        <v>3171</v>
      </c>
      <c r="D1180" t="s">
        <v>141</v>
      </c>
      <c r="E1180">
        <v>1959.9519534839999</v>
      </c>
      <c r="F1180">
        <v>119.97</v>
      </c>
      <c r="G1180">
        <v>-28.220775271941701</v>
      </c>
      <c r="H1180">
        <v>13.7842730672364</v>
      </c>
      <c r="I1180">
        <v>-10.5006927145613</v>
      </c>
      <c r="J1180">
        <v>4.8095152447833698</v>
      </c>
      <c r="K1180">
        <v>112.752740256756</v>
      </c>
      <c r="L1180">
        <v>121.025578389633</v>
      </c>
      <c r="M1180">
        <v>68.7868529297603</v>
      </c>
      <c r="N1180">
        <v>3.3266005187441201</v>
      </c>
      <c r="O1180">
        <v>128.723847628573</v>
      </c>
      <c r="P1180">
        <v>32.3441809156094</v>
      </c>
    </row>
    <row r="1181" spans="1:17" hidden="1" x14ac:dyDescent="0.3">
      <c r="A1181" t="s">
        <v>2522</v>
      </c>
      <c r="B1181" t="s">
        <v>2523</v>
      </c>
      <c r="C1181" t="s">
        <v>3171</v>
      </c>
      <c r="D1181" t="s">
        <v>468</v>
      </c>
      <c r="E1181">
        <v>1956.6681554649999</v>
      </c>
      <c r="F1181">
        <v>631.85</v>
      </c>
      <c r="G1181">
        <v>-29.92598079227</v>
      </c>
      <c r="H1181">
        <v>-3.8709148610172099</v>
      </c>
      <c r="I1181">
        <v>1.8218241360013301</v>
      </c>
      <c r="J1181">
        <v>9.5718083065755497</v>
      </c>
      <c r="K1181">
        <v>655.61603939041902</v>
      </c>
      <c r="L1181">
        <v>638.08267008936105</v>
      </c>
      <c r="M1181">
        <v>62.540034421699197</v>
      </c>
      <c r="N1181">
        <v>0.83339557818619703</v>
      </c>
      <c r="O1181">
        <v>40.658384110152703</v>
      </c>
      <c r="P1181">
        <v>43.585956141347502</v>
      </c>
      <c r="Q1181">
        <v>0.122102297984054</v>
      </c>
    </row>
    <row r="1182" spans="1:17" hidden="1" x14ac:dyDescent="0.3">
      <c r="A1182" t="s">
        <v>2524</v>
      </c>
      <c r="B1182" t="s">
        <v>2525</v>
      </c>
      <c r="C1182" t="s">
        <v>3171</v>
      </c>
      <c r="D1182" t="s">
        <v>253</v>
      </c>
      <c r="E1182">
        <v>1940.444125515</v>
      </c>
      <c r="F1182">
        <v>538.65</v>
      </c>
      <c r="G1182">
        <v>39.154248230711701</v>
      </c>
      <c r="H1182">
        <v>6.8406058708867601</v>
      </c>
      <c r="I1182">
        <v>39.766021617663299</v>
      </c>
      <c r="J1182">
        <v>6.2205804598900896</v>
      </c>
      <c r="K1182">
        <v>524.36851602942602</v>
      </c>
      <c r="L1182">
        <v>443.159533655448</v>
      </c>
      <c r="M1182">
        <v>52.860718767043899</v>
      </c>
      <c r="N1182">
        <v>0.56632568729861699</v>
      </c>
      <c r="O1182">
        <v>18.7877100157801</v>
      </c>
      <c r="P1182">
        <v>76.983735830458301</v>
      </c>
      <c r="Q1182">
        <v>0.104767589919893</v>
      </c>
    </row>
    <row r="1183" spans="1:17" hidden="1" x14ac:dyDescent="0.3">
      <c r="A1183" t="s">
        <v>2526</v>
      </c>
      <c r="B1183" t="s">
        <v>2527</v>
      </c>
      <c r="C1183" t="s">
        <v>3171</v>
      </c>
      <c r="D1183" t="s">
        <v>91</v>
      </c>
      <c r="E1183">
        <v>1936.7257500000001</v>
      </c>
      <c r="F1183">
        <v>191.85</v>
      </c>
      <c r="G1183">
        <v>-19.589359786663699</v>
      </c>
      <c r="H1183">
        <v>55.793310443257703</v>
      </c>
      <c r="I1183">
        <v>35.809863885115298</v>
      </c>
      <c r="J1183">
        <v>5.4776424163385702</v>
      </c>
      <c r="K1183">
        <v>151.67092153934101</v>
      </c>
      <c r="L1183">
        <v>148.95039714507499</v>
      </c>
      <c r="M1183">
        <v>84.943359185381098</v>
      </c>
      <c r="N1183">
        <v>3.4060360471079099</v>
      </c>
      <c r="O1183">
        <v>0.96429502215271601</v>
      </c>
      <c r="P1183">
        <v>69.105332745702896</v>
      </c>
      <c r="Q1183">
        <v>8.7716349526112999E-2</v>
      </c>
    </row>
    <row r="1184" spans="1:17" hidden="1" x14ac:dyDescent="0.3">
      <c r="A1184" t="s">
        <v>2528</v>
      </c>
      <c r="B1184" t="s">
        <v>2529</v>
      </c>
      <c r="C1184" t="s">
        <v>3171</v>
      </c>
      <c r="D1184" t="s">
        <v>417</v>
      </c>
      <c r="E1184">
        <v>1933.4378662500001</v>
      </c>
      <c r="F1184">
        <v>1001.95</v>
      </c>
      <c r="G1184">
        <v>212.933103597506</v>
      </c>
      <c r="H1184">
        <v>12.90060405276</v>
      </c>
      <c r="I1184">
        <v>64.727785830950594</v>
      </c>
      <c r="J1184">
        <v>7.74408185924859</v>
      </c>
      <c r="K1184">
        <v>931.54100245718598</v>
      </c>
      <c r="L1184">
        <v>725.90128541462695</v>
      </c>
      <c r="M1184">
        <v>69.316268181526894</v>
      </c>
      <c r="N1184">
        <v>0.58695842376182505</v>
      </c>
      <c r="O1184">
        <v>21.273516642547001</v>
      </c>
      <c r="P1184">
        <v>237.12987886944799</v>
      </c>
      <c r="Q1184">
        <v>0.20551552849552401</v>
      </c>
    </row>
    <row r="1185" spans="1:17" hidden="1" x14ac:dyDescent="0.3">
      <c r="A1185" t="s">
        <v>2530</v>
      </c>
      <c r="B1185" t="s">
        <v>2531</v>
      </c>
      <c r="C1185" t="s">
        <v>3171</v>
      </c>
      <c r="D1185" t="s">
        <v>1434</v>
      </c>
      <c r="E1185">
        <v>1933.0227455950001</v>
      </c>
      <c r="F1185">
        <v>97.21</v>
      </c>
      <c r="G1185">
        <v>-35.984434074119598</v>
      </c>
      <c r="H1185">
        <v>3.3074542579865298</v>
      </c>
      <c r="I1185">
        <v>-15.668342197834299</v>
      </c>
      <c r="J1185">
        <v>-2.5676391503437701</v>
      </c>
      <c r="K1185">
        <v>102.92301712289699</v>
      </c>
      <c r="L1185">
        <v>106.096376959151</v>
      </c>
      <c r="M1185">
        <v>37.4762973216056</v>
      </c>
      <c r="N1185">
        <v>0.49693031468239302</v>
      </c>
      <c r="O1185">
        <v>33.659088571134603</v>
      </c>
      <c r="P1185">
        <v>5.6056491037479601</v>
      </c>
      <c r="Q1185">
        <v>8.8443975967426994E-2</v>
      </c>
    </row>
    <row r="1186" spans="1:17" hidden="1" x14ac:dyDescent="0.3">
      <c r="A1186" t="s">
        <v>2532</v>
      </c>
      <c r="B1186" t="s">
        <v>2533</v>
      </c>
      <c r="C1186" t="s">
        <v>3171</v>
      </c>
      <c r="D1186" t="s">
        <v>253</v>
      </c>
      <c r="E1186">
        <v>1925.597676695</v>
      </c>
      <c r="F1186">
        <v>1782.55</v>
      </c>
      <c r="G1186">
        <v>312.14661060879803</v>
      </c>
      <c r="H1186">
        <v>16.901314435273701</v>
      </c>
      <c r="I1186">
        <v>99.151866715575693</v>
      </c>
      <c r="J1186">
        <v>13.334530561306099</v>
      </c>
      <c r="K1186">
        <v>1442.12419469268</v>
      </c>
      <c r="L1186">
        <v>1121.9636886616499</v>
      </c>
      <c r="M1186">
        <v>87.637612897556707</v>
      </c>
      <c r="N1186">
        <v>1.35599455521149</v>
      </c>
      <c r="O1186">
        <v>0.23281254382767599</v>
      </c>
      <c r="P1186">
        <v>436.91265060240897</v>
      </c>
      <c r="Q1186">
        <v>0.27409254517872</v>
      </c>
    </row>
    <row r="1187" spans="1:17" hidden="1" x14ac:dyDescent="0.3">
      <c r="A1187" t="s">
        <v>2534</v>
      </c>
      <c r="B1187" t="s">
        <v>2535</v>
      </c>
      <c r="C1187" t="s">
        <v>3171</v>
      </c>
      <c r="D1187" t="s">
        <v>138</v>
      </c>
      <c r="E1187">
        <v>1918.9394270684299</v>
      </c>
      <c r="F1187">
        <v>121.23</v>
      </c>
      <c r="G1187">
        <v>150.79471843339999</v>
      </c>
      <c r="H1187">
        <v>-3.1610665171072401</v>
      </c>
      <c r="I1187">
        <v>-4.3049133589812403</v>
      </c>
      <c r="J1187">
        <v>5.8463402421179298</v>
      </c>
      <c r="K1187">
        <v>119.72575988553</v>
      </c>
      <c r="L1187">
        <v>104.855799273377</v>
      </c>
      <c r="M1187">
        <v>24.4279847900584</v>
      </c>
      <c r="N1187">
        <v>0.76698610605414896</v>
      </c>
      <c r="O1187">
        <v>17.495669388765101</v>
      </c>
      <c r="P1187">
        <v>180.950173812282</v>
      </c>
    </row>
    <row r="1188" spans="1:17" hidden="1" x14ac:dyDescent="0.3">
      <c r="A1188" t="s">
        <v>2536</v>
      </c>
      <c r="B1188" t="s">
        <v>2537</v>
      </c>
      <c r="C1188" t="s">
        <v>3171</v>
      </c>
      <c r="D1188" t="s">
        <v>260</v>
      </c>
      <c r="E1188">
        <v>1912.5750356650001</v>
      </c>
      <c r="F1188">
        <v>1232.3499999999999</v>
      </c>
      <c r="G1188">
        <v>-31.441243132848001</v>
      </c>
      <c r="H1188">
        <v>1.7450548529316601</v>
      </c>
      <c r="I1188">
        <v>-15.5481390913249</v>
      </c>
      <c r="J1188">
        <v>2.5793941416047201</v>
      </c>
      <c r="K1188">
        <v>1265.4208758935699</v>
      </c>
      <c r="L1188">
        <v>1299.25909239219</v>
      </c>
      <c r="M1188">
        <v>50.332043367673499</v>
      </c>
      <c r="N1188">
        <v>0.727164536305134</v>
      </c>
      <c r="O1188">
        <v>23.6377652452631</v>
      </c>
      <c r="P1188">
        <v>7.5442883323151904</v>
      </c>
      <c r="Q1188">
        <v>-7.0556215172500004E-3</v>
      </c>
    </row>
    <row r="1189" spans="1:17" hidden="1" x14ac:dyDescent="0.3">
      <c r="A1189" t="s">
        <v>2538</v>
      </c>
      <c r="B1189" t="s">
        <v>2539</v>
      </c>
      <c r="C1189" t="s">
        <v>3171</v>
      </c>
      <c r="D1189" t="s">
        <v>1701</v>
      </c>
      <c r="E1189">
        <v>1906.0882018</v>
      </c>
      <c r="F1189">
        <v>66.900000000000006</v>
      </c>
      <c r="G1189">
        <v>2.05346062162304</v>
      </c>
      <c r="H1189">
        <v>5.5765605867750097</v>
      </c>
      <c r="I1189">
        <v>-0.961028141469354</v>
      </c>
      <c r="J1189">
        <v>-1.74679980810365</v>
      </c>
      <c r="K1189">
        <v>65.851069632079501</v>
      </c>
      <c r="L1189">
        <v>61.8148684983572</v>
      </c>
      <c r="M1189">
        <v>59.453032016997597</v>
      </c>
      <c r="N1189">
        <v>1.08692359955775</v>
      </c>
      <c r="O1189">
        <v>6.2630792227204601</v>
      </c>
      <c r="P1189">
        <v>27.623044639450601</v>
      </c>
      <c r="Q1189">
        <v>-2.8326200589973E-2</v>
      </c>
    </row>
    <row r="1190" spans="1:17" hidden="1" x14ac:dyDescent="0.3">
      <c r="A1190" t="s">
        <v>2540</v>
      </c>
      <c r="B1190" t="s">
        <v>2541</v>
      </c>
      <c r="C1190" t="s">
        <v>3171</v>
      </c>
      <c r="D1190" t="s">
        <v>1701</v>
      </c>
      <c r="E1190">
        <v>1905.052968</v>
      </c>
      <c r="F1190">
        <v>67.03</v>
      </c>
      <c r="G1190">
        <v>2.4661121052313102</v>
      </c>
      <c r="H1190">
        <v>5.8193461232688302</v>
      </c>
      <c r="I1190">
        <v>-0.92469682452153901</v>
      </c>
      <c r="J1190">
        <v>-1.6692409416526699</v>
      </c>
      <c r="K1190">
        <v>65.901378665176594</v>
      </c>
      <c r="L1190">
        <v>61.814401176434998</v>
      </c>
      <c r="M1190">
        <v>55.931821315525497</v>
      </c>
      <c r="N1190">
        <v>1.1727309400147099</v>
      </c>
      <c r="O1190">
        <v>4.5800387886021099</v>
      </c>
      <c r="P1190">
        <v>29.7773475314617</v>
      </c>
      <c r="Q1190">
        <v>-2.9924776916618E-2</v>
      </c>
    </row>
    <row r="1191" spans="1:17" hidden="1" x14ac:dyDescent="0.3">
      <c r="A1191" t="s">
        <v>2542</v>
      </c>
      <c r="B1191" t="s">
        <v>2543</v>
      </c>
      <c r="C1191" t="s">
        <v>3171</v>
      </c>
      <c r="D1191" t="s">
        <v>1434</v>
      </c>
      <c r="E1191">
        <v>1904.3424872999999</v>
      </c>
      <c r="F1191">
        <v>301.95</v>
      </c>
      <c r="G1191">
        <v>-34.743360962950497</v>
      </c>
      <c r="H1191">
        <v>-1.29217312384616</v>
      </c>
      <c r="I1191">
        <v>-14.922839942208199</v>
      </c>
      <c r="J1191">
        <v>1.261571748655</v>
      </c>
      <c r="K1191">
        <v>324.17734684973101</v>
      </c>
      <c r="L1191">
        <v>331.95235857296802</v>
      </c>
      <c r="M1191">
        <v>41.954285967092801</v>
      </c>
      <c r="N1191">
        <v>0.46367204869338402</v>
      </c>
      <c r="O1191">
        <v>26.941546613677701</v>
      </c>
      <c r="P1191">
        <v>7.83928571428571</v>
      </c>
      <c r="Q1191">
        <v>6.3274190263458999E-2</v>
      </c>
    </row>
    <row r="1192" spans="1:17" hidden="1" x14ac:dyDescent="0.3">
      <c r="A1192" t="s">
        <v>2544</v>
      </c>
      <c r="B1192" t="s">
        <v>2545</v>
      </c>
      <c r="C1192" t="s">
        <v>3171</v>
      </c>
      <c r="D1192" t="s">
        <v>744</v>
      </c>
      <c r="E1192">
        <v>1901.11000107</v>
      </c>
      <c r="F1192">
        <v>744.97</v>
      </c>
      <c r="G1192">
        <v>29.051393904393201</v>
      </c>
      <c r="H1192">
        <v>0.55498795372544196</v>
      </c>
      <c r="I1192">
        <v>-3.4562411722086801E-2</v>
      </c>
      <c r="J1192">
        <v>0.34228053553584797</v>
      </c>
      <c r="K1192">
        <v>776.54811934108102</v>
      </c>
      <c r="L1192">
        <v>718.63296404154198</v>
      </c>
      <c r="M1192">
        <v>43.078312623575101</v>
      </c>
      <c r="N1192">
        <v>1.1337087780700701</v>
      </c>
      <c r="O1192">
        <v>11.4138824382189</v>
      </c>
      <c r="P1192">
        <v>58.150939390722797</v>
      </c>
      <c r="Q1192">
        <v>-3.6227040049000002E-5</v>
      </c>
    </row>
    <row r="1193" spans="1:17" hidden="1" x14ac:dyDescent="0.3">
      <c r="A1193" t="s">
        <v>2546</v>
      </c>
      <c r="B1193" t="s">
        <v>2547</v>
      </c>
      <c r="C1193" t="s">
        <v>3171</v>
      </c>
      <c r="D1193" t="s">
        <v>582</v>
      </c>
      <c r="E1193">
        <v>1896.37410318</v>
      </c>
      <c r="F1193">
        <v>381.1</v>
      </c>
      <c r="G1193">
        <v>-2.2447752719417702</v>
      </c>
      <c r="H1193">
        <v>-2.3632247192654399</v>
      </c>
      <c r="I1193">
        <v>-16.775153599159601</v>
      </c>
      <c r="J1193">
        <v>-2.8900289953012699</v>
      </c>
      <c r="K1193">
        <v>410.723153331395</v>
      </c>
      <c r="L1193">
        <v>407.66516924556697</v>
      </c>
      <c r="M1193">
        <v>36.996617393729203</v>
      </c>
      <c r="N1193">
        <v>0.23570128181952901</v>
      </c>
      <c r="O1193">
        <v>65.297822093938507</v>
      </c>
      <c r="P1193">
        <v>24.971306771601899</v>
      </c>
      <c r="Q1193">
        <v>4.0539973757566003E-2</v>
      </c>
    </row>
    <row r="1194" spans="1:17" hidden="1" x14ac:dyDescent="0.3">
      <c r="A1194" t="s">
        <v>2548</v>
      </c>
      <c r="B1194" t="s">
        <v>2549</v>
      </c>
      <c r="C1194" t="s">
        <v>3171</v>
      </c>
      <c r="D1194" t="s">
        <v>75</v>
      </c>
      <c r="E1194">
        <v>1889.183721975</v>
      </c>
      <c r="F1194">
        <v>2505.25</v>
      </c>
      <c r="G1194">
        <v>-26.159286033466401</v>
      </c>
      <c r="H1194">
        <v>-1.47707469023816</v>
      </c>
      <c r="I1194">
        <v>-9.1129134339358693</v>
      </c>
      <c r="J1194">
        <v>-2.1733341462772802</v>
      </c>
      <c r="K1194">
        <v>2799.0786774653002</v>
      </c>
      <c r="L1194">
        <v>2817.1467109178102</v>
      </c>
      <c r="M1194">
        <v>20.9534169229727</v>
      </c>
      <c r="N1194">
        <v>0.80516979292510404</v>
      </c>
      <c r="O1194">
        <v>26.5801816186009</v>
      </c>
      <c r="P1194">
        <v>6.8040841557777103</v>
      </c>
      <c r="Q1194">
        <v>-0.12586643218923299</v>
      </c>
    </row>
    <row r="1195" spans="1:17" hidden="1" x14ac:dyDescent="0.3">
      <c r="A1195" t="s">
        <v>2550</v>
      </c>
      <c r="B1195" t="s">
        <v>2551</v>
      </c>
      <c r="C1195" t="s">
        <v>3171</v>
      </c>
      <c r="D1195" t="s">
        <v>2552</v>
      </c>
      <c r="E1195">
        <v>1877.57508712</v>
      </c>
      <c r="F1195">
        <v>1738.4</v>
      </c>
      <c r="G1195">
        <v>309.77344805311998</v>
      </c>
      <c r="H1195">
        <v>12.733210459738499</v>
      </c>
      <c r="I1195">
        <v>10.075337150293899</v>
      </c>
      <c r="J1195">
        <v>0.23277858451821801</v>
      </c>
      <c r="K1195">
        <v>1793.7071624316</v>
      </c>
      <c r="L1195">
        <v>1567.1180417830101</v>
      </c>
      <c r="M1195">
        <v>45.7070879338889</v>
      </c>
      <c r="N1195">
        <v>0.76505862525489199</v>
      </c>
      <c r="O1195">
        <v>30.004601932811699</v>
      </c>
      <c r="P1195">
        <v>380.75221238938002</v>
      </c>
      <c r="Q1195">
        <v>0.239714575312727</v>
      </c>
    </row>
    <row r="1196" spans="1:17" hidden="1" x14ac:dyDescent="0.3">
      <c r="A1196" t="s">
        <v>2553</v>
      </c>
      <c r="B1196" t="s">
        <v>2554</v>
      </c>
      <c r="C1196" t="s">
        <v>3171</v>
      </c>
      <c r="D1196" t="s">
        <v>477</v>
      </c>
      <c r="E1196">
        <v>1877.1187848489999</v>
      </c>
      <c r="F1196">
        <v>112.07</v>
      </c>
      <c r="G1196">
        <v>-37.555878480291199</v>
      </c>
      <c r="H1196">
        <v>16.5586790082215</v>
      </c>
      <c r="I1196">
        <v>3.4033692300018998</v>
      </c>
      <c r="J1196">
        <v>5.1376876032813099</v>
      </c>
      <c r="K1196">
        <v>105.683797281024</v>
      </c>
      <c r="L1196">
        <v>111.787255200589</v>
      </c>
      <c r="M1196">
        <v>64.390594745049</v>
      </c>
      <c r="N1196">
        <v>0.92515683285940897</v>
      </c>
      <c r="O1196">
        <v>27.955741946997399</v>
      </c>
      <c r="P1196">
        <v>40.1751094434021</v>
      </c>
      <c r="Q1196">
        <v>-5.5679316726021999E-2</v>
      </c>
    </row>
    <row r="1197" spans="1:17" hidden="1" x14ac:dyDescent="0.3">
      <c r="A1197" t="s">
        <v>2555</v>
      </c>
      <c r="B1197" t="s">
        <v>2556</v>
      </c>
      <c r="C1197" t="s">
        <v>3171</v>
      </c>
      <c r="D1197" t="s">
        <v>1654</v>
      </c>
      <c r="E1197">
        <v>1870.3031592959901</v>
      </c>
      <c r="F1197">
        <v>85.93</v>
      </c>
      <c r="G1197">
        <v>-36.825143345149698</v>
      </c>
      <c r="H1197">
        <v>0.40906686636240303</v>
      </c>
      <c r="I1197">
        <v>-20.3678254505088</v>
      </c>
      <c r="J1197">
        <v>-1.42908550733849</v>
      </c>
      <c r="K1197">
        <v>91.463800505619801</v>
      </c>
      <c r="L1197">
        <v>94.887784093510504</v>
      </c>
      <c r="M1197">
        <v>32.946531913213597</v>
      </c>
      <c r="N1197">
        <v>0.30231240763469802</v>
      </c>
      <c r="O1197">
        <v>50.704061445362498</v>
      </c>
      <c r="P1197">
        <v>3.5301204819277099</v>
      </c>
      <c r="Q1197">
        <v>2.4503302577316002E-2</v>
      </c>
    </row>
    <row r="1198" spans="1:17" hidden="1" x14ac:dyDescent="0.3">
      <c r="A1198" t="s">
        <v>2557</v>
      </c>
      <c r="B1198" t="s">
        <v>2558</v>
      </c>
      <c r="C1198" t="s">
        <v>3171</v>
      </c>
      <c r="D1198" t="s">
        <v>206</v>
      </c>
      <c r="E1198">
        <v>1863.88148925</v>
      </c>
      <c r="F1198">
        <v>301.95</v>
      </c>
      <c r="G1198">
        <v>1.2498387704346201</v>
      </c>
      <c r="H1198">
        <v>5.9663423059537601</v>
      </c>
      <c r="I1198">
        <v>-4.2268220680633997</v>
      </c>
      <c r="J1198">
        <v>-2.6393147823478702</v>
      </c>
      <c r="K1198">
        <v>319.68004510558598</v>
      </c>
      <c r="L1198">
        <v>305.18623017754101</v>
      </c>
      <c r="M1198">
        <v>41.241906524152498</v>
      </c>
      <c r="N1198">
        <v>0.51097583821043202</v>
      </c>
      <c r="O1198">
        <v>31.081304851796599</v>
      </c>
      <c r="P1198">
        <v>37.125340599455001</v>
      </c>
      <c r="Q1198">
        <v>0.151431465045027</v>
      </c>
    </row>
    <row r="1199" spans="1:17" hidden="1" x14ac:dyDescent="0.3">
      <c r="A1199" t="s">
        <v>2559</v>
      </c>
      <c r="B1199" t="s">
        <v>2560</v>
      </c>
      <c r="C1199" t="s">
        <v>3171</v>
      </c>
      <c r="D1199" t="s">
        <v>122</v>
      </c>
      <c r="E1199">
        <v>1858.9986637299901</v>
      </c>
      <c r="F1199">
        <v>1447.7</v>
      </c>
      <c r="G1199">
        <v>457.20884721801798</v>
      </c>
      <c r="H1199">
        <v>-19.7821244389567</v>
      </c>
      <c r="I1199">
        <v>257.81351155459902</v>
      </c>
      <c r="J1199">
        <v>-5.5093337675794603</v>
      </c>
      <c r="K1199">
        <v>1528.3199754596301</v>
      </c>
      <c r="L1199">
        <v>1047.5779733367201</v>
      </c>
      <c r="M1199">
        <v>40.9415006044648</v>
      </c>
      <c r="N1199">
        <v>0.29017121240365501</v>
      </c>
      <c r="O1199">
        <v>80.192719486081302</v>
      </c>
      <c r="P1199">
        <v>579.67136150234705</v>
      </c>
      <c r="Q1199">
        <v>0.21670091549227899</v>
      </c>
    </row>
    <row r="1200" spans="1:17" hidden="1" x14ac:dyDescent="0.3">
      <c r="A1200" t="s">
        <v>2561</v>
      </c>
      <c r="B1200" t="s">
        <v>2562</v>
      </c>
      <c r="C1200" t="s">
        <v>3171</v>
      </c>
      <c r="D1200" t="s">
        <v>426</v>
      </c>
      <c r="E1200">
        <v>1855.5099173999999</v>
      </c>
      <c r="F1200">
        <v>221.85</v>
      </c>
      <c r="G1200">
        <v>-15.659593275855601</v>
      </c>
      <c r="H1200">
        <v>3.5736137459252602</v>
      </c>
      <c r="I1200">
        <v>3.1226895451279302</v>
      </c>
      <c r="J1200">
        <v>-5.0706114240618598</v>
      </c>
      <c r="K1200">
        <v>238.71348543728701</v>
      </c>
      <c r="L1200">
        <v>238.273881890871</v>
      </c>
      <c r="M1200">
        <v>34.905951371718999</v>
      </c>
      <c r="N1200">
        <v>0.47491199367255299</v>
      </c>
      <c r="O1200">
        <v>39.508677034031997</v>
      </c>
      <c r="P1200">
        <v>22.874549986153401</v>
      </c>
      <c r="Q1200">
        <v>6.9499993072954999E-2</v>
      </c>
    </row>
    <row r="1201" spans="1:17" hidden="1" x14ac:dyDescent="0.3">
      <c r="A1201" t="s">
        <v>2563</v>
      </c>
      <c r="B1201" t="s">
        <v>2564</v>
      </c>
      <c r="C1201" t="s">
        <v>3171</v>
      </c>
      <c r="D1201" t="s">
        <v>512</v>
      </c>
      <c r="E1201">
        <v>1855.4124593700001</v>
      </c>
      <c r="F1201">
        <v>92.21</v>
      </c>
      <c r="G1201">
        <v>61.8417599847918</v>
      </c>
      <c r="H1201">
        <v>0.19542284197146201</v>
      </c>
      <c r="I1201">
        <v>-2.2872480921292602</v>
      </c>
      <c r="J1201">
        <v>-3.0688626250118198</v>
      </c>
      <c r="K1201">
        <v>93.8915975161852</v>
      </c>
      <c r="L1201">
        <v>83.004972749242995</v>
      </c>
      <c r="M1201">
        <v>47.738313924808899</v>
      </c>
      <c r="N1201">
        <v>0.24236239511844601</v>
      </c>
      <c r="O1201">
        <v>40.982539854679501</v>
      </c>
      <c r="P1201">
        <v>92.1041666666666</v>
      </c>
      <c r="Q1201">
        <v>0.17022946866074401</v>
      </c>
    </row>
    <row r="1202" spans="1:17" hidden="1" x14ac:dyDescent="0.3">
      <c r="A1202" t="s">
        <v>2565</v>
      </c>
      <c r="B1202" t="s">
        <v>2566</v>
      </c>
      <c r="C1202" t="s">
        <v>3171</v>
      </c>
      <c r="D1202" t="s">
        <v>238</v>
      </c>
      <c r="E1202">
        <v>1843.5182168700001</v>
      </c>
      <c r="F1202">
        <v>806.9</v>
      </c>
      <c r="G1202">
        <v>25.107495322388701</v>
      </c>
      <c r="H1202">
        <v>4.1364652095198302</v>
      </c>
      <c r="I1202">
        <v>22.995802092285899</v>
      </c>
      <c r="J1202">
        <v>2.06489137427717</v>
      </c>
      <c r="K1202">
        <v>828.91605058152197</v>
      </c>
      <c r="L1202">
        <v>730.511724553411</v>
      </c>
      <c r="M1202">
        <v>47.042890449256902</v>
      </c>
      <c r="N1202">
        <v>0.17382706129262701</v>
      </c>
      <c r="O1202">
        <v>30.0037179328293</v>
      </c>
      <c r="P1202">
        <v>73.885871907594193</v>
      </c>
      <c r="Q1202">
        <v>2.227478655765E-2</v>
      </c>
    </row>
    <row r="1203" spans="1:17" hidden="1" x14ac:dyDescent="0.3">
      <c r="A1203" t="s">
        <v>2567</v>
      </c>
      <c r="B1203" t="s">
        <v>2568</v>
      </c>
      <c r="C1203" t="s">
        <v>3171</v>
      </c>
      <c r="D1203" t="s">
        <v>751</v>
      </c>
      <c r="E1203">
        <v>1841.62617447</v>
      </c>
      <c r="F1203">
        <v>713.1</v>
      </c>
      <c r="G1203">
        <v>-0.91028505726811204</v>
      </c>
      <c r="H1203">
        <v>1.8837631436943201</v>
      </c>
      <c r="I1203">
        <v>-27.722237883310999</v>
      </c>
      <c r="J1203">
        <v>8.5535886922848405</v>
      </c>
      <c r="K1203">
        <v>743.63980476395795</v>
      </c>
      <c r="L1203">
        <v>784.59659104939897</v>
      </c>
      <c r="M1203">
        <v>60.1584528064488</v>
      </c>
      <c r="N1203">
        <v>0.65544093046215601</v>
      </c>
      <c r="O1203">
        <v>82.302622353106102</v>
      </c>
      <c r="P1203">
        <v>30.7001466275659</v>
      </c>
      <c r="Q1203">
        <v>0.17309464235137101</v>
      </c>
    </row>
    <row r="1204" spans="1:17" hidden="1" x14ac:dyDescent="0.3">
      <c r="A1204" t="s">
        <v>2569</v>
      </c>
      <c r="B1204" t="s">
        <v>2570</v>
      </c>
      <c r="C1204" t="s">
        <v>3171</v>
      </c>
      <c r="D1204" t="s">
        <v>138</v>
      </c>
      <c r="E1204">
        <v>1840.4928072279999</v>
      </c>
      <c r="F1204">
        <v>108.04</v>
      </c>
      <c r="G1204">
        <v>-20.3620804137005</v>
      </c>
      <c r="H1204">
        <v>0.64767665229166205</v>
      </c>
      <c r="I1204">
        <v>-16.170041989298301</v>
      </c>
      <c r="J1204">
        <v>3.0647810546654899</v>
      </c>
      <c r="K1204">
        <v>116.381529327617</v>
      </c>
      <c r="L1204">
        <v>114.57779569968601</v>
      </c>
      <c r="M1204">
        <v>44.836701450131599</v>
      </c>
      <c r="N1204">
        <v>0.465670157711849</v>
      </c>
      <c r="O1204">
        <v>36.616068122917397</v>
      </c>
      <c r="P1204">
        <v>18.660076880834701</v>
      </c>
      <c r="Q1204">
        <v>1.8967520536160999E-2</v>
      </c>
    </row>
    <row r="1205" spans="1:17" hidden="1" x14ac:dyDescent="0.3">
      <c r="A1205" t="s">
        <v>2571</v>
      </c>
      <c r="B1205" t="s">
        <v>2572</v>
      </c>
      <c r="C1205" t="s">
        <v>3171</v>
      </c>
      <c r="D1205" t="s">
        <v>105</v>
      </c>
      <c r="E1205">
        <v>1833.4944194</v>
      </c>
      <c r="F1205">
        <v>82.6</v>
      </c>
      <c r="G1205">
        <v>74.360917035750504</v>
      </c>
      <c r="H1205">
        <v>7.9489612962131204</v>
      </c>
      <c r="I1205">
        <v>1.2805827878415701</v>
      </c>
      <c r="J1205">
        <v>0.73915431833385004</v>
      </c>
      <c r="K1205">
        <v>84.267440074811304</v>
      </c>
      <c r="L1205">
        <v>78.897697586054704</v>
      </c>
      <c r="M1205">
        <v>62.488492431752</v>
      </c>
      <c r="N1205">
        <v>0.52646967370375097</v>
      </c>
      <c r="O1205">
        <v>30.6295399515738</v>
      </c>
      <c r="P1205">
        <v>102.94840294840201</v>
      </c>
      <c r="Q1205">
        <v>7.8772877057864996E-2</v>
      </c>
    </row>
    <row r="1206" spans="1:17" hidden="1" x14ac:dyDescent="0.3">
      <c r="A1206" t="s">
        <v>2573</v>
      </c>
      <c r="B1206" t="s">
        <v>2574</v>
      </c>
      <c r="C1206" t="s">
        <v>3171</v>
      </c>
      <c r="D1206" t="s">
        <v>253</v>
      </c>
      <c r="E1206">
        <v>1830.4355108</v>
      </c>
      <c r="F1206">
        <v>291.39999999999998</v>
      </c>
      <c r="G1206">
        <v>28.508583040648201</v>
      </c>
      <c r="H1206">
        <v>12.5294443980026</v>
      </c>
      <c r="I1206">
        <v>34.760201492686797</v>
      </c>
      <c r="J1206">
        <v>-0.25858248949765</v>
      </c>
      <c r="K1206">
        <v>277.23358970589499</v>
      </c>
      <c r="L1206">
        <v>254.59089182935799</v>
      </c>
      <c r="M1206">
        <v>70.251073719594203</v>
      </c>
      <c r="N1206">
        <v>0.74068924923230295</v>
      </c>
      <c r="O1206">
        <v>28.105696636925099</v>
      </c>
      <c r="P1206">
        <v>95.439302481555899</v>
      </c>
      <c r="Q1206">
        <v>0.114884863347425</v>
      </c>
    </row>
    <row r="1207" spans="1:17" hidden="1" x14ac:dyDescent="0.3">
      <c r="A1207" t="s">
        <v>2575</v>
      </c>
      <c r="B1207" t="s">
        <v>2576</v>
      </c>
      <c r="C1207" t="s">
        <v>3171</v>
      </c>
      <c r="D1207" t="s">
        <v>114</v>
      </c>
      <c r="E1207">
        <v>1828.20671505</v>
      </c>
      <c r="F1207">
        <v>264.75</v>
      </c>
      <c r="G1207">
        <v>-45.242343684204599</v>
      </c>
      <c r="H1207">
        <v>12.048158075493699</v>
      </c>
      <c r="I1207">
        <v>-29.321322251518598</v>
      </c>
      <c r="J1207">
        <v>1.0285069929384401</v>
      </c>
      <c r="K1207">
        <v>281.75204588451197</v>
      </c>
      <c r="M1207">
        <v>53.516077275511002</v>
      </c>
      <c r="N1207">
        <v>0.44110189189313198</v>
      </c>
      <c r="O1207">
        <v>51.085930122757297</v>
      </c>
      <c r="P1207">
        <v>17.353723404255302</v>
      </c>
    </row>
    <row r="1208" spans="1:17" hidden="1" x14ac:dyDescent="0.3">
      <c r="A1208" t="s">
        <v>2577</v>
      </c>
      <c r="B1208" t="s">
        <v>2578</v>
      </c>
      <c r="C1208" t="s">
        <v>3171</v>
      </c>
      <c r="D1208" t="s">
        <v>477</v>
      </c>
      <c r="E1208">
        <v>1814.27858775</v>
      </c>
      <c r="F1208">
        <v>589.15</v>
      </c>
      <c r="G1208">
        <v>6.8565002257781504</v>
      </c>
      <c r="H1208">
        <v>10.888434981881799</v>
      </c>
      <c r="I1208">
        <v>4.9569964970887304</v>
      </c>
      <c r="J1208">
        <v>1.26817398984776</v>
      </c>
      <c r="K1208">
        <v>587.18114772402305</v>
      </c>
      <c r="L1208">
        <v>563.30928392415797</v>
      </c>
      <c r="M1208">
        <v>62.300970033481498</v>
      </c>
      <c r="N1208">
        <v>0.41561669228384202</v>
      </c>
      <c r="O1208">
        <v>23.398115929729201</v>
      </c>
      <c r="P1208">
        <v>46.372670807453403</v>
      </c>
      <c r="Q1208">
        <v>-5.8874652559431001E-2</v>
      </c>
    </row>
    <row r="1209" spans="1:17" hidden="1" x14ac:dyDescent="0.3">
      <c r="A1209" t="s">
        <v>2579</v>
      </c>
      <c r="B1209" t="s">
        <v>2580</v>
      </c>
      <c r="C1209" t="s">
        <v>3171</v>
      </c>
      <c r="D1209" t="s">
        <v>246</v>
      </c>
      <c r="E1209">
        <v>1804.258069795</v>
      </c>
      <c r="F1209">
        <v>1020.35</v>
      </c>
      <c r="G1209">
        <v>155.35116993353699</v>
      </c>
      <c r="H1209">
        <v>20.510817827795702</v>
      </c>
      <c r="I1209">
        <v>23.127980867762901</v>
      </c>
      <c r="J1209">
        <v>-0.60438243252803503</v>
      </c>
      <c r="K1209">
        <v>1022.94022350991</v>
      </c>
      <c r="L1209">
        <v>847.17542484784201</v>
      </c>
      <c r="M1209">
        <v>41.524606528392397</v>
      </c>
      <c r="N1209">
        <v>0.50499715108216403</v>
      </c>
      <c r="O1209">
        <v>17.508697995785699</v>
      </c>
      <c r="P1209">
        <v>181.475862068965</v>
      </c>
      <c r="Q1209">
        <v>0.155716589263726</v>
      </c>
    </row>
    <row r="1210" spans="1:17" hidden="1" x14ac:dyDescent="0.3">
      <c r="A1210" t="s">
        <v>2581</v>
      </c>
      <c r="B1210" t="s">
        <v>2582</v>
      </c>
      <c r="C1210" t="s">
        <v>3171</v>
      </c>
      <c r="D1210" t="s">
        <v>158</v>
      </c>
      <c r="E1210">
        <v>1801.3943904</v>
      </c>
      <c r="F1210">
        <v>352</v>
      </c>
      <c r="G1210">
        <v>-21.632672707839198</v>
      </c>
      <c r="H1210">
        <v>19.269669413628598</v>
      </c>
      <c r="I1210">
        <v>-5.7116512751531197</v>
      </c>
      <c r="J1210">
        <v>-0.10877450563761699</v>
      </c>
      <c r="O1210">
        <v>5.9659090909090802</v>
      </c>
      <c r="P1210">
        <v>14.285714285714199</v>
      </c>
    </row>
    <row r="1211" spans="1:17" hidden="1" x14ac:dyDescent="0.3">
      <c r="A1211" t="s">
        <v>2583</v>
      </c>
      <c r="B1211" t="s">
        <v>2584</v>
      </c>
      <c r="C1211" t="s">
        <v>3171</v>
      </c>
      <c r="D1211" t="s">
        <v>91</v>
      </c>
      <c r="E1211">
        <v>1799.8067302439999</v>
      </c>
      <c r="F1211">
        <v>187.17</v>
      </c>
      <c r="G1211">
        <v>42.770218483633499</v>
      </c>
      <c r="H1211">
        <v>53.027781892576698</v>
      </c>
      <c r="I1211">
        <v>70.577566753195299</v>
      </c>
      <c r="J1211">
        <v>7.6047835678699602</v>
      </c>
      <c r="K1211">
        <v>151.694774188693</v>
      </c>
      <c r="L1211">
        <v>122.76278124975001</v>
      </c>
      <c r="M1211">
        <v>63.994255119162297</v>
      </c>
      <c r="N1211">
        <v>0.72666899611585001</v>
      </c>
      <c r="O1211">
        <v>4.5573542768606101</v>
      </c>
      <c r="P1211">
        <v>114.15331807780299</v>
      </c>
      <c r="Q1211">
        <v>3.9184766516400002E-4</v>
      </c>
    </row>
    <row r="1212" spans="1:17" hidden="1" x14ac:dyDescent="0.3">
      <c r="A1212" t="s">
        <v>2585</v>
      </c>
      <c r="B1212" t="s">
        <v>2586</v>
      </c>
      <c r="C1212" t="s">
        <v>3171</v>
      </c>
      <c r="D1212" t="s">
        <v>21</v>
      </c>
      <c r="E1212">
        <v>1792.79978112</v>
      </c>
      <c r="F1212">
        <v>1522.65</v>
      </c>
      <c r="G1212">
        <v>193.45151429809599</v>
      </c>
      <c r="H1212">
        <v>26.8341868897217</v>
      </c>
      <c r="I1212">
        <v>34.508379694127598</v>
      </c>
      <c r="J1212">
        <v>2.4669319034718802</v>
      </c>
      <c r="K1212">
        <v>1499.19686634192</v>
      </c>
      <c r="L1212">
        <v>1234.2784340537</v>
      </c>
      <c r="M1212">
        <v>56.680138667412699</v>
      </c>
      <c r="N1212">
        <v>0.82424514718455799</v>
      </c>
      <c r="O1212">
        <v>22.418152562965801</v>
      </c>
      <c r="P1212">
        <v>246.096147289464</v>
      </c>
      <c r="Q1212">
        <v>0.139218595113037</v>
      </c>
    </row>
    <row r="1213" spans="1:17" hidden="1" x14ac:dyDescent="0.3">
      <c r="A1213" t="s">
        <v>2587</v>
      </c>
      <c r="B1213" t="s">
        <v>2588</v>
      </c>
      <c r="C1213" t="s">
        <v>3171</v>
      </c>
      <c r="D1213" t="s">
        <v>253</v>
      </c>
      <c r="E1213">
        <v>1791.8420000000001</v>
      </c>
      <c r="F1213">
        <v>3445.85</v>
      </c>
      <c r="G1213">
        <v>185.75150446720801</v>
      </c>
      <c r="H1213">
        <v>13.321256141686</v>
      </c>
      <c r="I1213">
        <v>158.28648024444499</v>
      </c>
      <c r="J1213">
        <v>-0.63752241882627303</v>
      </c>
      <c r="K1213">
        <v>2924.5580864337899</v>
      </c>
      <c r="L1213">
        <v>2052.2823145798702</v>
      </c>
      <c r="M1213">
        <v>66.152421106016902</v>
      </c>
      <c r="N1213">
        <v>1.0009849853607899</v>
      </c>
      <c r="O1213">
        <v>8.0720286721708696</v>
      </c>
      <c r="P1213">
        <v>234.353774500291</v>
      </c>
      <c r="Q1213">
        <v>0.124429044497747</v>
      </c>
    </row>
    <row r="1214" spans="1:17" hidden="1" x14ac:dyDescent="0.3">
      <c r="A1214" t="s">
        <v>2589</v>
      </c>
      <c r="B1214" t="s">
        <v>2590</v>
      </c>
      <c r="C1214" t="s">
        <v>3171</v>
      </c>
      <c r="D1214" t="s">
        <v>289</v>
      </c>
      <c r="E1214">
        <v>1784.28</v>
      </c>
      <c r="F1214">
        <v>1486.9</v>
      </c>
      <c r="G1214">
        <v>-32.939525448392502</v>
      </c>
      <c r="H1214">
        <v>7.3491262301989</v>
      </c>
      <c r="I1214">
        <v>2.1266815631797198</v>
      </c>
      <c r="J1214">
        <v>0.40914424784039799</v>
      </c>
      <c r="K1214">
        <v>1475.3602650215701</v>
      </c>
      <c r="L1214">
        <v>1445.9578353747099</v>
      </c>
      <c r="M1214">
        <v>52.060802891923103</v>
      </c>
      <c r="N1214">
        <v>0.61399955116639604</v>
      </c>
      <c r="O1214">
        <v>13.736633263837501</v>
      </c>
      <c r="P1214">
        <v>25.896448075864701</v>
      </c>
      <c r="Q1214">
        <v>0.17148706180087001</v>
      </c>
    </row>
    <row r="1215" spans="1:17" hidden="1" x14ac:dyDescent="0.3">
      <c r="A1215" t="s">
        <v>2591</v>
      </c>
      <c r="B1215" t="s">
        <v>2592</v>
      </c>
      <c r="C1215" t="s">
        <v>3171</v>
      </c>
      <c r="D1215" t="s">
        <v>114</v>
      </c>
      <c r="E1215">
        <v>1765.9538051520001</v>
      </c>
      <c r="F1215">
        <v>45.12</v>
      </c>
      <c r="G1215">
        <v>137.36844211936199</v>
      </c>
      <c r="H1215">
        <v>-1.83529500678636</v>
      </c>
      <c r="I1215">
        <v>67.288448495374595</v>
      </c>
      <c r="J1215">
        <v>3.8725956475582302</v>
      </c>
      <c r="K1215">
        <v>46.253462172393697</v>
      </c>
      <c r="L1215">
        <v>35.581738209158402</v>
      </c>
      <c r="M1215">
        <v>44.575810665333499</v>
      </c>
      <c r="N1215">
        <v>0.34958421782607402</v>
      </c>
      <c r="O1215">
        <v>42.996453900709199</v>
      </c>
      <c r="P1215">
        <v>166.98224852070999</v>
      </c>
      <c r="Q1215">
        <v>0.13240684553491899</v>
      </c>
    </row>
    <row r="1216" spans="1:17" hidden="1" x14ac:dyDescent="0.3">
      <c r="A1216" t="s">
        <v>2593</v>
      </c>
      <c r="B1216" t="s">
        <v>2594</v>
      </c>
      <c r="C1216" t="s">
        <v>3171</v>
      </c>
      <c r="D1216" t="s">
        <v>128</v>
      </c>
      <c r="E1216">
        <v>1765.9348360219999</v>
      </c>
      <c r="F1216">
        <v>112.54</v>
      </c>
      <c r="G1216">
        <v>-42.8523589365604</v>
      </c>
      <c r="H1216">
        <v>-0.65772137739846404</v>
      </c>
      <c r="I1216">
        <v>-27.048759974225</v>
      </c>
      <c r="J1216">
        <v>-0.95209408973382503</v>
      </c>
      <c r="K1216">
        <v>123.05436849869</v>
      </c>
      <c r="L1216">
        <v>135.89148411630899</v>
      </c>
      <c r="M1216">
        <v>44.472884077091599</v>
      </c>
      <c r="N1216">
        <v>0.32628046876307498</v>
      </c>
      <c r="O1216">
        <v>72.383152656833104</v>
      </c>
      <c r="P1216">
        <v>9.0609555189456294</v>
      </c>
    </row>
    <row r="1217" spans="1:17" hidden="1" x14ac:dyDescent="0.3">
      <c r="A1217" t="s">
        <v>2595</v>
      </c>
      <c r="B1217" t="s">
        <v>2596</v>
      </c>
      <c r="C1217" t="s">
        <v>3171</v>
      </c>
      <c r="D1217" t="s">
        <v>403</v>
      </c>
      <c r="E1217">
        <v>1761.3721593</v>
      </c>
      <c r="F1217">
        <v>148.62</v>
      </c>
      <c r="G1217">
        <v>8.2041155966551003</v>
      </c>
      <c r="H1217">
        <v>23.731418601940302</v>
      </c>
      <c r="I1217">
        <v>29.144495814003601</v>
      </c>
      <c r="J1217">
        <v>11.9101850110667</v>
      </c>
      <c r="K1217">
        <v>134.69169905805799</v>
      </c>
      <c r="L1217">
        <v>125.396490841502</v>
      </c>
      <c r="M1217">
        <v>63.888752182150903</v>
      </c>
      <c r="N1217">
        <v>1.97258396805269</v>
      </c>
      <c r="O1217">
        <v>9.9986542860987608</v>
      </c>
      <c r="P1217">
        <v>57.436440677966097</v>
      </c>
      <c r="Q1217">
        <v>7.7140763413084998E-2</v>
      </c>
    </row>
    <row r="1218" spans="1:17" hidden="1" x14ac:dyDescent="0.3">
      <c r="A1218" t="s">
        <v>2597</v>
      </c>
      <c r="B1218" t="s">
        <v>2598</v>
      </c>
      <c r="C1218" t="s">
        <v>3171</v>
      </c>
      <c r="D1218" t="s">
        <v>206</v>
      </c>
      <c r="E1218">
        <v>1760.5921080000001</v>
      </c>
      <c r="F1218">
        <v>410.1</v>
      </c>
      <c r="G1218">
        <v>-27.895260654118601</v>
      </c>
      <c r="H1218">
        <v>1.0507713308031801</v>
      </c>
      <c r="I1218">
        <v>-8.6885755973907006</v>
      </c>
      <c r="J1218">
        <v>2.2474158527786701</v>
      </c>
      <c r="K1218">
        <v>420.65380258819198</v>
      </c>
      <c r="L1218">
        <v>422.60720420095498</v>
      </c>
      <c r="M1218">
        <v>48.740447944925499</v>
      </c>
      <c r="N1218">
        <v>0.309533674593446</v>
      </c>
      <c r="O1218">
        <v>26.554498902706602</v>
      </c>
      <c r="P1218">
        <v>14.809630459126501</v>
      </c>
      <c r="Q1218">
        <v>-2.2590293734620001E-3</v>
      </c>
    </row>
    <row r="1219" spans="1:17" hidden="1" x14ac:dyDescent="0.3">
      <c r="A1219" t="s">
        <v>2599</v>
      </c>
      <c r="B1219" t="s">
        <v>2600</v>
      </c>
      <c r="C1219" t="s">
        <v>3171</v>
      </c>
      <c r="D1219" t="s">
        <v>246</v>
      </c>
      <c r="E1219">
        <v>1758.7193351999999</v>
      </c>
      <c r="F1219">
        <v>1160.2</v>
      </c>
      <c r="G1219">
        <v>53.070372188546102</v>
      </c>
      <c r="H1219">
        <v>9.8731596733689404</v>
      </c>
      <c r="I1219">
        <v>-17.411517632966699</v>
      </c>
      <c r="J1219">
        <v>2.514352447621</v>
      </c>
      <c r="K1219">
        <v>1159.7033150689299</v>
      </c>
      <c r="L1219">
        <v>1070.7651403939999</v>
      </c>
      <c r="M1219">
        <v>50.344079080570701</v>
      </c>
      <c r="N1219">
        <v>0.41559281084362698</v>
      </c>
      <c r="O1219">
        <v>28.6631615238751</v>
      </c>
      <c r="P1219">
        <v>139.85941699400399</v>
      </c>
      <c r="Q1219">
        <v>0.13828103699137001</v>
      </c>
    </row>
    <row r="1220" spans="1:17" hidden="1" x14ac:dyDescent="0.3">
      <c r="A1220" t="s">
        <v>2601</v>
      </c>
      <c r="B1220" t="s">
        <v>2602</v>
      </c>
      <c r="C1220" t="s">
        <v>3171</v>
      </c>
      <c r="D1220" t="s">
        <v>138</v>
      </c>
      <c r="E1220">
        <v>1757.7416736</v>
      </c>
      <c r="F1220">
        <v>1438.8</v>
      </c>
      <c r="G1220">
        <v>114.885976472823</v>
      </c>
      <c r="H1220">
        <v>54.201080889626098</v>
      </c>
      <c r="I1220">
        <v>52.304603303601397</v>
      </c>
      <c r="J1220">
        <v>8.7094486618434406</v>
      </c>
      <c r="K1220">
        <v>1054.3257805134499</v>
      </c>
      <c r="L1220">
        <v>920.90169780500003</v>
      </c>
      <c r="M1220">
        <v>95.383752301576394</v>
      </c>
      <c r="N1220">
        <v>3.3977275935622102</v>
      </c>
      <c r="O1220">
        <v>3.1415068112315701</v>
      </c>
      <c r="P1220">
        <v>145.94871794871699</v>
      </c>
    </row>
    <row r="1221" spans="1:17" hidden="1" x14ac:dyDescent="0.3">
      <c r="A1221" t="s">
        <v>2603</v>
      </c>
      <c r="B1221" t="s">
        <v>2604</v>
      </c>
      <c r="C1221" t="s">
        <v>3171</v>
      </c>
      <c r="D1221" t="s">
        <v>21</v>
      </c>
      <c r="E1221">
        <v>1750.421906409</v>
      </c>
      <c r="F1221">
        <v>165.21</v>
      </c>
      <c r="G1221">
        <v>393.70291124843402</v>
      </c>
      <c r="H1221">
        <v>18.077198183790902</v>
      </c>
      <c r="I1221">
        <v>162.782490623418</v>
      </c>
      <c r="J1221">
        <v>7.0097166828910202</v>
      </c>
      <c r="K1221">
        <v>143.90675407738399</v>
      </c>
      <c r="L1221">
        <v>98.687756211754206</v>
      </c>
      <c r="M1221">
        <v>66.681576868810893</v>
      </c>
      <c r="N1221">
        <v>0.19787127739374699</v>
      </c>
      <c r="O1221">
        <v>9.2730464257611391</v>
      </c>
      <c r="P1221">
        <v>455.32773109243698</v>
      </c>
    </row>
    <row r="1222" spans="1:17" hidden="1" x14ac:dyDescent="0.3">
      <c r="A1222" t="s">
        <v>2605</v>
      </c>
      <c r="B1222" t="s">
        <v>2606</v>
      </c>
      <c r="C1222" t="s">
        <v>3171</v>
      </c>
      <c r="D1222" t="s">
        <v>46</v>
      </c>
      <c r="E1222">
        <v>1750.0907199999999</v>
      </c>
      <c r="F1222">
        <v>77.63</v>
      </c>
      <c r="G1222">
        <v>-7.7226567423093897</v>
      </c>
      <c r="H1222">
        <v>-4.5122876230453199</v>
      </c>
      <c r="I1222">
        <v>13.4013621482051</v>
      </c>
      <c r="J1222">
        <v>-3.5594031473109702</v>
      </c>
      <c r="K1222">
        <v>89.444832115781495</v>
      </c>
      <c r="L1222">
        <v>84.829354113865605</v>
      </c>
      <c r="M1222">
        <v>33.4953453702026</v>
      </c>
      <c r="N1222">
        <v>0.53407524478798396</v>
      </c>
      <c r="O1222">
        <v>55.429601958005897</v>
      </c>
      <c r="P1222">
        <v>28.739635157545599</v>
      </c>
      <c r="Q1222">
        <v>0.109889160657233</v>
      </c>
    </row>
    <row r="1223" spans="1:17" hidden="1" x14ac:dyDescent="0.3">
      <c r="A1223" t="s">
        <v>2607</v>
      </c>
      <c r="B1223" t="s">
        <v>2608</v>
      </c>
      <c r="C1223" t="s">
        <v>3171</v>
      </c>
      <c r="D1223" t="s">
        <v>1058</v>
      </c>
      <c r="E1223">
        <v>1749.9936937499999</v>
      </c>
      <c r="F1223">
        <v>255.05</v>
      </c>
      <c r="G1223">
        <v>326.34199879624401</v>
      </c>
      <c r="H1223">
        <v>30.8079811019403</v>
      </c>
      <c r="I1223">
        <v>26.436124891003601</v>
      </c>
      <c r="J1223">
        <v>13.2917478155832</v>
      </c>
      <c r="K1223">
        <v>220.273166853661</v>
      </c>
      <c r="L1223">
        <v>181.03721383174201</v>
      </c>
      <c r="M1223">
        <v>76.1274940365102</v>
      </c>
      <c r="N1223">
        <v>1.1550345591745099</v>
      </c>
      <c r="O1223">
        <v>1.5291119388355101</v>
      </c>
      <c r="P1223">
        <v>400.09803921568601</v>
      </c>
      <c r="Q1223">
        <v>0.213489450227133</v>
      </c>
    </row>
    <row r="1224" spans="1:17" hidden="1" x14ac:dyDescent="0.3">
      <c r="A1224" t="s">
        <v>2609</v>
      </c>
      <c r="B1224" t="s">
        <v>2610</v>
      </c>
      <c r="C1224" t="s">
        <v>3171</v>
      </c>
      <c r="D1224" t="s">
        <v>477</v>
      </c>
      <c r="E1224">
        <v>1748.843301613</v>
      </c>
      <c r="F1224">
        <v>53.09</v>
      </c>
      <c r="G1224">
        <v>-57.041817626038501</v>
      </c>
      <c r="H1224">
        <v>-0.95908050943402201</v>
      </c>
      <c r="I1224">
        <v>-7.5922641325334101</v>
      </c>
      <c r="J1224">
        <v>-1.9087400454207799</v>
      </c>
      <c r="K1224">
        <v>53.9214099059107</v>
      </c>
      <c r="L1224">
        <v>57.643740662461802</v>
      </c>
      <c r="M1224">
        <v>62.126700227566097</v>
      </c>
      <c r="N1224">
        <v>0.52766555002780102</v>
      </c>
      <c r="O1224">
        <v>58.826970448633404</v>
      </c>
      <c r="P1224">
        <v>40.669804356031499</v>
      </c>
    </row>
    <row r="1225" spans="1:17" hidden="1" x14ac:dyDescent="0.3">
      <c r="A1225" t="s">
        <v>2611</v>
      </c>
      <c r="B1225" t="s">
        <v>2612</v>
      </c>
      <c r="C1225" t="s">
        <v>3171</v>
      </c>
      <c r="D1225" t="s">
        <v>1463</v>
      </c>
      <c r="E1225">
        <v>1747.7526337500001</v>
      </c>
      <c r="F1225">
        <v>123.45</v>
      </c>
      <c r="G1225">
        <v>36.023860678739602</v>
      </c>
      <c r="H1225">
        <v>20.3295407349679</v>
      </c>
      <c r="I1225">
        <v>-8.5383270567874998</v>
      </c>
      <c r="J1225">
        <v>-4.9945594558632997</v>
      </c>
      <c r="K1225">
        <v>126.342766047086</v>
      </c>
      <c r="L1225">
        <v>116.625493508446</v>
      </c>
      <c r="M1225">
        <v>39.606495628229197</v>
      </c>
      <c r="N1225">
        <v>0.85126196766281303</v>
      </c>
      <c r="O1225">
        <v>20.291616038882101</v>
      </c>
      <c r="P1225">
        <v>64.599999999999994</v>
      </c>
      <c r="Q1225">
        <v>0.17067496383613501</v>
      </c>
    </row>
    <row r="1226" spans="1:17" hidden="1" x14ac:dyDescent="0.3">
      <c r="A1226" t="s">
        <v>2613</v>
      </c>
      <c r="B1226" t="s">
        <v>2614</v>
      </c>
      <c r="C1226" t="s">
        <v>3171</v>
      </c>
      <c r="D1226" t="s">
        <v>46</v>
      </c>
      <c r="E1226">
        <v>1745.1224910000001</v>
      </c>
      <c r="F1226">
        <v>1823.8</v>
      </c>
      <c r="G1226">
        <v>73.988500468346103</v>
      </c>
      <c r="H1226">
        <v>27.8103817145793</v>
      </c>
      <c r="I1226">
        <v>49.2539373721457</v>
      </c>
      <c r="J1226">
        <v>14.518746752134501</v>
      </c>
      <c r="K1226">
        <v>1604.8582185164601</v>
      </c>
      <c r="L1226">
        <v>1325.3013751954099</v>
      </c>
      <c r="M1226">
        <v>55.257149573282398</v>
      </c>
      <c r="N1226">
        <v>1.35145759237503</v>
      </c>
      <c r="O1226">
        <v>6.6482070402456399</v>
      </c>
      <c r="P1226">
        <v>118.157894736842</v>
      </c>
    </row>
    <row r="1227" spans="1:17" hidden="1" x14ac:dyDescent="0.3">
      <c r="A1227" t="s">
        <v>2615</v>
      </c>
      <c r="B1227" t="s">
        <v>2616</v>
      </c>
      <c r="C1227" t="s">
        <v>3171</v>
      </c>
      <c r="D1227" t="s">
        <v>57</v>
      </c>
      <c r="E1227">
        <v>1737.24071775999</v>
      </c>
      <c r="F1227">
        <v>17.84</v>
      </c>
      <c r="G1227">
        <v>-19.869289891824799</v>
      </c>
      <c r="H1227">
        <v>1.8319648417777701</v>
      </c>
      <c r="I1227">
        <v>-5.1543665560187</v>
      </c>
      <c r="J1227">
        <v>0.91872067509636701</v>
      </c>
      <c r="K1227">
        <v>18.473458103380299</v>
      </c>
      <c r="L1227">
        <v>18.490668803561999</v>
      </c>
      <c r="M1227">
        <v>46.639568378462599</v>
      </c>
      <c r="N1227">
        <v>0.35267725199227501</v>
      </c>
      <c r="O1227">
        <v>57.2309417040358</v>
      </c>
      <c r="P1227">
        <v>22.191780821917799</v>
      </c>
      <c r="Q1227">
        <v>2.5867913657739001E-2</v>
      </c>
    </row>
    <row r="1228" spans="1:17" hidden="1" x14ac:dyDescent="0.3">
      <c r="A1228" t="s">
        <v>2617</v>
      </c>
      <c r="B1228" t="s">
        <v>2618</v>
      </c>
      <c r="C1228" t="s">
        <v>3171</v>
      </c>
      <c r="D1228" t="s">
        <v>206</v>
      </c>
      <c r="E1228">
        <v>1736.9428230799999</v>
      </c>
      <c r="F1228">
        <v>710.9</v>
      </c>
      <c r="G1228">
        <v>-18.044766909988599</v>
      </c>
      <c r="H1228">
        <v>5.1931085806939201</v>
      </c>
      <c r="I1228">
        <v>14.346065910636501</v>
      </c>
      <c r="J1228">
        <v>4.0696501637930602</v>
      </c>
      <c r="K1228">
        <v>748.512820263506</v>
      </c>
      <c r="L1228">
        <v>733.86474801948896</v>
      </c>
      <c r="M1228">
        <v>46.323625963297097</v>
      </c>
      <c r="N1228">
        <v>1.4270768125353099</v>
      </c>
      <c r="O1228">
        <v>28.7030524687016</v>
      </c>
      <c r="P1228">
        <v>29.7262773722627</v>
      </c>
      <c r="Q1228">
        <v>-1.2889183996513001E-2</v>
      </c>
    </row>
    <row r="1229" spans="1:17" hidden="1" x14ac:dyDescent="0.3">
      <c r="A1229" t="s">
        <v>2619</v>
      </c>
      <c r="B1229" t="s">
        <v>2620</v>
      </c>
      <c r="C1229" t="s">
        <v>3171</v>
      </c>
      <c r="D1229" t="s">
        <v>362</v>
      </c>
      <c r="E1229">
        <v>1731.2106900000001</v>
      </c>
      <c r="F1229">
        <v>348.15</v>
      </c>
      <c r="G1229">
        <v>39.407548036328798</v>
      </c>
      <c r="H1229">
        <v>13.6767311019403</v>
      </c>
      <c r="I1229">
        <v>46.698650790167797</v>
      </c>
      <c r="J1229">
        <v>10.878451952169099</v>
      </c>
      <c r="K1229">
        <v>299.35159845212303</v>
      </c>
      <c r="L1229">
        <v>250.278076160756</v>
      </c>
      <c r="M1229">
        <v>62.487684271813997</v>
      </c>
      <c r="N1229">
        <v>0.88031263505705204</v>
      </c>
      <c r="O1229">
        <v>9.6653741203504406</v>
      </c>
      <c r="P1229">
        <v>89.882737932915106</v>
      </c>
      <c r="Q1229">
        <v>0.140886036482196</v>
      </c>
    </row>
    <row r="1230" spans="1:17" hidden="1" x14ac:dyDescent="0.3">
      <c r="A1230" t="s">
        <v>2621</v>
      </c>
      <c r="B1230" t="s">
        <v>2622</v>
      </c>
      <c r="C1230" t="s">
        <v>3171</v>
      </c>
      <c r="D1230" t="s">
        <v>408</v>
      </c>
      <c r="E1230">
        <v>1729.83956754</v>
      </c>
      <c r="F1230">
        <v>3243.45</v>
      </c>
      <c r="G1230">
        <v>212.23015693078801</v>
      </c>
      <c r="H1230">
        <v>16.877150867947101</v>
      </c>
      <c r="I1230">
        <v>90.2567296913532</v>
      </c>
      <c r="J1230">
        <v>2.3854458636393199</v>
      </c>
      <c r="K1230">
        <v>3323.5166625461302</v>
      </c>
      <c r="L1230">
        <v>2728.5305965480002</v>
      </c>
      <c r="M1230">
        <v>44.606923529793598</v>
      </c>
      <c r="N1230">
        <v>0.56786239961177598</v>
      </c>
      <c r="O1230">
        <v>48.457660824122399</v>
      </c>
      <c r="P1230">
        <v>239.628272251308</v>
      </c>
      <c r="Q1230">
        <v>0.22685686132862901</v>
      </c>
    </row>
    <row r="1231" spans="1:17" hidden="1" x14ac:dyDescent="0.3">
      <c r="A1231" t="s">
        <v>2623</v>
      </c>
      <c r="B1231" t="s">
        <v>2624</v>
      </c>
      <c r="C1231" t="s">
        <v>3171</v>
      </c>
      <c r="D1231" t="s">
        <v>253</v>
      </c>
      <c r="E1231">
        <v>1728.20940125999</v>
      </c>
      <c r="F1231">
        <v>311.8</v>
      </c>
      <c r="G1231">
        <v>57.240524698963</v>
      </c>
      <c r="H1231">
        <v>17.8519204958797</v>
      </c>
      <c r="I1231">
        <v>52.570261120764897</v>
      </c>
      <c r="J1231">
        <v>13.912704407392701</v>
      </c>
      <c r="K1231">
        <v>306.70371536517399</v>
      </c>
      <c r="L1231">
        <v>268.72924344152</v>
      </c>
      <c r="M1231">
        <v>60.253257840176403</v>
      </c>
      <c r="N1231">
        <v>1.5828199133713301</v>
      </c>
      <c r="O1231">
        <v>40.6991661321359</v>
      </c>
      <c r="P1231">
        <v>85.099436034431506</v>
      </c>
      <c r="Q1231">
        <v>0.15554904744788101</v>
      </c>
    </row>
    <row r="1232" spans="1:17" hidden="1" x14ac:dyDescent="0.3">
      <c r="A1232" t="s">
        <v>2625</v>
      </c>
      <c r="B1232" t="s">
        <v>2626</v>
      </c>
      <c r="C1232" t="s">
        <v>3171</v>
      </c>
      <c r="D1232" t="s">
        <v>51</v>
      </c>
      <c r="E1232">
        <v>1719.26</v>
      </c>
      <c r="F1232">
        <v>20.49</v>
      </c>
      <c r="G1232">
        <v>100.968059892893</v>
      </c>
      <c r="H1232">
        <v>13.318590291408601</v>
      </c>
      <c r="I1232">
        <v>45.784396536684099</v>
      </c>
      <c r="J1232">
        <v>2.0724108509544701</v>
      </c>
      <c r="K1232">
        <v>20.292298958584901</v>
      </c>
      <c r="L1232">
        <v>16.593059387912302</v>
      </c>
      <c r="M1232">
        <v>26.246969455177101</v>
      </c>
      <c r="N1232">
        <v>0.28501458455636702</v>
      </c>
      <c r="O1232">
        <v>36.1639824304538</v>
      </c>
      <c r="P1232">
        <v>126.40883977900501</v>
      </c>
    </row>
    <row r="1233" spans="1:17" hidden="1" x14ac:dyDescent="0.3">
      <c r="A1233" t="s">
        <v>2627</v>
      </c>
      <c r="B1233" t="s">
        <v>2628</v>
      </c>
      <c r="C1233" t="s">
        <v>3171</v>
      </c>
      <c r="D1233" t="s">
        <v>206</v>
      </c>
      <c r="E1233">
        <v>1717.53680184</v>
      </c>
      <c r="F1233">
        <v>722.1</v>
      </c>
      <c r="G1233">
        <v>64.205807729819298</v>
      </c>
      <c r="H1233">
        <v>9.4509305731507194</v>
      </c>
      <c r="I1233">
        <v>66.704557543793896</v>
      </c>
      <c r="J1233">
        <v>-2.0482192077588599</v>
      </c>
      <c r="K1233">
        <v>768.352271541704</v>
      </c>
      <c r="L1233">
        <v>585.24819649810797</v>
      </c>
      <c r="M1233">
        <v>33.674805674237902</v>
      </c>
      <c r="N1233">
        <v>0.29788803519855001</v>
      </c>
      <c r="O1233">
        <v>44.017449106771899</v>
      </c>
      <c r="P1233">
        <v>105.975896741068</v>
      </c>
      <c r="Q1233">
        <v>0.20445277482285901</v>
      </c>
    </row>
    <row r="1234" spans="1:17" hidden="1" x14ac:dyDescent="0.3">
      <c r="A1234" t="s">
        <v>2629</v>
      </c>
      <c r="B1234" t="s">
        <v>2630</v>
      </c>
      <c r="C1234" t="s">
        <v>3171</v>
      </c>
      <c r="D1234" t="s">
        <v>751</v>
      </c>
      <c r="E1234">
        <v>1713.7250701769999</v>
      </c>
      <c r="F1234">
        <v>8.49</v>
      </c>
      <c r="G1234">
        <v>-73.960088881409206</v>
      </c>
      <c r="H1234">
        <v>-7.1735978454280298</v>
      </c>
      <c r="I1234">
        <v>-44.917544884031798</v>
      </c>
      <c r="J1234">
        <v>0.64247758117373099</v>
      </c>
      <c r="K1234">
        <v>10.2483953937574</v>
      </c>
      <c r="L1234">
        <v>15.4756808251012</v>
      </c>
      <c r="M1234">
        <v>51.306827621526203</v>
      </c>
      <c r="N1234">
        <v>0.79569068341867599</v>
      </c>
      <c r="O1234">
        <v>170.31802120141299</v>
      </c>
      <c r="P1234">
        <v>24.852941176470502</v>
      </c>
      <c r="Q1234">
        <v>-5.6203877960324E-2</v>
      </c>
    </row>
    <row r="1235" spans="1:17" hidden="1" x14ac:dyDescent="0.3">
      <c r="A1235" t="s">
        <v>2631</v>
      </c>
      <c r="B1235" t="s">
        <v>2632</v>
      </c>
      <c r="C1235" t="s">
        <v>3171</v>
      </c>
      <c r="D1235" t="s">
        <v>46</v>
      </c>
      <c r="E1235">
        <v>1707.9439336</v>
      </c>
      <c r="F1235">
        <v>135.16</v>
      </c>
      <c r="G1235">
        <v>103.153939614517</v>
      </c>
      <c r="H1235">
        <v>2.8567496640555401</v>
      </c>
      <c r="I1235">
        <v>18.042003170089998</v>
      </c>
      <c r="J1235">
        <v>-3.0627855767210002</v>
      </c>
      <c r="K1235">
        <v>145.49637513534199</v>
      </c>
      <c r="L1235">
        <v>129.003535105145</v>
      </c>
      <c r="M1235">
        <v>47.098930952670003</v>
      </c>
      <c r="N1235">
        <v>0.59039846896385595</v>
      </c>
      <c r="O1235">
        <v>50.932228469961501</v>
      </c>
      <c r="P1235">
        <v>127.542087542087</v>
      </c>
      <c r="Q1235">
        <v>0.18067495524338101</v>
      </c>
    </row>
    <row r="1236" spans="1:17" hidden="1" x14ac:dyDescent="0.3">
      <c r="A1236" t="s">
        <v>2633</v>
      </c>
      <c r="B1236" t="s">
        <v>2634</v>
      </c>
      <c r="C1236" t="s">
        <v>3171</v>
      </c>
      <c r="D1236" t="s">
        <v>105</v>
      </c>
      <c r="E1236">
        <v>1705.9439698000001</v>
      </c>
      <c r="F1236">
        <v>6.95</v>
      </c>
      <c r="G1236">
        <v>-84.254246536309594</v>
      </c>
      <c r="H1236">
        <v>-11.265945278427701</v>
      </c>
      <c r="I1236">
        <v>-68.787117475619297</v>
      </c>
      <c r="J1236">
        <v>0.64247758117373099</v>
      </c>
      <c r="K1236">
        <v>8.9369312028713299</v>
      </c>
      <c r="L1236">
        <v>13.180690065431699</v>
      </c>
      <c r="M1236">
        <v>14.126694847374701</v>
      </c>
      <c r="N1236">
        <v>0.51418054060180096</v>
      </c>
      <c r="O1236">
        <v>290.647482014388</v>
      </c>
      <c r="P1236">
        <v>14.309210526315701</v>
      </c>
      <c r="Q1236">
        <v>1.2852222847885E-2</v>
      </c>
    </row>
    <row r="1237" spans="1:17" hidden="1" x14ac:dyDescent="0.3">
      <c r="A1237" t="s">
        <v>2635</v>
      </c>
      <c r="B1237" t="s">
        <v>2636</v>
      </c>
      <c r="C1237" t="s">
        <v>3171</v>
      </c>
      <c r="D1237" t="s">
        <v>582</v>
      </c>
      <c r="E1237">
        <v>1701.0937799999999</v>
      </c>
      <c r="F1237">
        <v>103.84</v>
      </c>
      <c r="G1237">
        <v>12.2283708884733</v>
      </c>
      <c r="H1237">
        <v>-3.6836118184135902</v>
      </c>
      <c r="I1237">
        <v>21.629794418703899</v>
      </c>
      <c r="J1237">
        <v>1.44947152871912</v>
      </c>
      <c r="K1237">
        <v>113.25337247108899</v>
      </c>
      <c r="L1237">
        <v>103.509295925451</v>
      </c>
      <c r="M1237">
        <v>54.219977380712301</v>
      </c>
      <c r="N1237">
        <v>0.43094348069139199</v>
      </c>
      <c r="O1237">
        <v>53.6402157164868</v>
      </c>
      <c r="P1237">
        <v>44.2222222222222</v>
      </c>
    </row>
    <row r="1238" spans="1:17" hidden="1" x14ac:dyDescent="0.3">
      <c r="A1238" t="s">
        <v>2637</v>
      </c>
      <c r="B1238" t="s">
        <v>2638</v>
      </c>
      <c r="C1238" t="s">
        <v>3171</v>
      </c>
      <c r="D1238" t="s">
        <v>238</v>
      </c>
      <c r="E1238">
        <v>1698.9024240000001</v>
      </c>
      <c r="F1238">
        <v>939.7</v>
      </c>
      <c r="G1238">
        <v>75.039946873717099</v>
      </c>
      <c r="H1238">
        <v>10.9087618215602</v>
      </c>
      <c r="I1238">
        <v>66.845379220751695</v>
      </c>
      <c r="J1238">
        <v>2.5471883870541898</v>
      </c>
      <c r="K1238">
        <v>907.391469491002</v>
      </c>
      <c r="L1238">
        <v>736.75129288799906</v>
      </c>
      <c r="M1238">
        <v>56.1241787887095</v>
      </c>
      <c r="N1238">
        <v>0.53125379783362103</v>
      </c>
      <c r="O1238">
        <v>10.3969351920825</v>
      </c>
      <c r="P1238">
        <v>136.10552763819001</v>
      </c>
      <c r="Q1238">
        <v>5.1820796740929001E-2</v>
      </c>
    </row>
    <row r="1239" spans="1:17" hidden="1" x14ac:dyDescent="0.3">
      <c r="A1239" t="s">
        <v>2639</v>
      </c>
      <c r="B1239" t="s">
        <v>2640</v>
      </c>
      <c r="C1239" t="s">
        <v>3171</v>
      </c>
      <c r="D1239" t="s">
        <v>138</v>
      </c>
      <c r="E1239">
        <v>1695.49838426</v>
      </c>
      <c r="F1239">
        <v>52.33</v>
      </c>
      <c r="G1239">
        <v>3.2819092591179002</v>
      </c>
      <c r="H1239">
        <v>12.810645998816</v>
      </c>
      <c r="I1239">
        <v>-22.908706530935898</v>
      </c>
      <c r="J1239">
        <v>9.2631672363461401</v>
      </c>
      <c r="K1239">
        <v>52.3846084822625</v>
      </c>
      <c r="L1239">
        <v>54.206711147094403</v>
      </c>
      <c r="M1239">
        <v>63.350534873222003</v>
      </c>
      <c r="N1239">
        <v>0.91993464396782998</v>
      </c>
      <c r="O1239">
        <v>49.493598318364199</v>
      </c>
      <c r="P1239">
        <v>29.851116625310102</v>
      </c>
      <c r="Q1239">
        <v>0.13725658835982099</v>
      </c>
    </row>
    <row r="1240" spans="1:17" hidden="1" x14ac:dyDescent="0.3">
      <c r="A1240" t="s">
        <v>2641</v>
      </c>
      <c r="B1240" t="s">
        <v>2642</v>
      </c>
      <c r="C1240" t="s">
        <v>3171</v>
      </c>
      <c r="D1240" t="s">
        <v>54</v>
      </c>
      <c r="E1240">
        <v>1694.5854087329999</v>
      </c>
      <c r="F1240">
        <v>154.07</v>
      </c>
      <c r="G1240">
        <v>-64.270676477698302</v>
      </c>
      <c r="H1240">
        <v>-4.4125184794160202</v>
      </c>
      <c r="I1240">
        <v>-46.2757538392556</v>
      </c>
      <c r="J1240">
        <v>1.12342242471447</v>
      </c>
      <c r="K1240">
        <v>183.00008770634199</v>
      </c>
      <c r="L1240">
        <v>208.82178465139299</v>
      </c>
      <c r="M1240">
        <v>31.8675420103663</v>
      </c>
      <c r="N1240">
        <v>1.02591178001547</v>
      </c>
      <c r="O1240">
        <v>84.039722204192898</v>
      </c>
      <c r="P1240">
        <v>3.6252354048963999</v>
      </c>
      <c r="Q1240">
        <v>8.0215994685988001E-2</v>
      </c>
    </row>
    <row r="1241" spans="1:17" hidden="1" x14ac:dyDescent="0.3">
      <c r="A1241" t="s">
        <v>2643</v>
      </c>
      <c r="B1241" t="s">
        <v>2644</v>
      </c>
      <c r="C1241" t="s">
        <v>3171</v>
      </c>
      <c r="D1241" t="s">
        <v>582</v>
      </c>
      <c r="E1241">
        <v>1692.3029750000001</v>
      </c>
      <c r="F1241">
        <v>59.97</v>
      </c>
      <c r="G1241">
        <v>0.87100366445028099</v>
      </c>
      <c r="H1241">
        <v>11.677159184132099</v>
      </c>
      <c r="I1241">
        <v>-3.7984019228793802</v>
      </c>
      <c r="J1241">
        <v>-2.2625503517871599</v>
      </c>
      <c r="K1241">
        <v>58.8690155475376</v>
      </c>
      <c r="L1241">
        <v>57.813611783948602</v>
      </c>
      <c r="M1241">
        <v>29.188193916460101</v>
      </c>
      <c r="N1241">
        <v>0.49900167864544898</v>
      </c>
      <c r="O1241">
        <v>30.0650325162581</v>
      </c>
      <c r="P1241">
        <v>33.414905450500498</v>
      </c>
      <c r="Q1241">
        <v>7.1071011628524999E-2</v>
      </c>
    </row>
    <row r="1242" spans="1:17" hidden="1" x14ac:dyDescent="0.3">
      <c r="A1242" t="s">
        <v>2645</v>
      </c>
      <c r="B1242" t="s">
        <v>2646</v>
      </c>
      <c r="C1242" t="s">
        <v>3171</v>
      </c>
      <c r="D1242" t="s">
        <v>91</v>
      </c>
      <c r="E1242">
        <v>1690.2866045999999</v>
      </c>
      <c r="F1242">
        <v>253.3</v>
      </c>
      <c r="G1242">
        <v>71.175380532146093</v>
      </c>
      <c r="H1242">
        <v>13.2943861547463</v>
      </c>
      <c r="I1242">
        <v>113.528099050411</v>
      </c>
      <c r="J1242">
        <v>-2.3212984890787398</v>
      </c>
      <c r="K1242">
        <v>258.05524773006402</v>
      </c>
      <c r="L1242">
        <v>185.664637013565</v>
      </c>
      <c r="M1242">
        <v>32.674780600939201</v>
      </c>
      <c r="N1242">
        <v>0.19845163283800099</v>
      </c>
      <c r="O1242">
        <v>42.2660876431109</v>
      </c>
      <c r="P1242">
        <v>172.219236969371</v>
      </c>
      <c r="Q1242">
        <v>0.110811137566293</v>
      </c>
    </row>
    <row r="1243" spans="1:17" hidden="1" x14ac:dyDescent="0.3">
      <c r="A1243" t="s">
        <v>2647</v>
      </c>
      <c r="B1243" t="s">
        <v>2648</v>
      </c>
      <c r="C1243" t="s">
        <v>3171</v>
      </c>
      <c r="D1243" t="s">
        <v>24</v>
      </c>
      <c r="E1243">
        <v>1688.8658533600001</v>
      </c>
      <c r="F1243">
        <v>158.9</v>
      </c>
      <c r="G1243">
        <v>-28.095648253970399</v>
      </c>
      <c r="H1243">
        <v>-1.17738233219657</v>
      </c>
      <c r="I1243">
        <v>-30.1346178667944</v>
      </c>
      <c r="J1243">
        <v>5.1283480771884804</v>
      </c>
      <c r="K1243">
        <v>167.47210565252001</v>
      </c>
      <c r="L1243">
        <v>176.889329611069</v>
      </c>
      <c r="M1243">
        <v>60.774613620193001</v>
      </c>
      <c r="N1243">
        <v>1.87832726164498</v>
      </c>
      <c r="O1243">
        <v>37.004405286343598</v>
      </c>
      <c r="P1243">
        <v>21.641276888922899</v>
      </c>
      <c r="Q1243">
        <v>-1.7569914234099999E-4</v>
      </c>
    </row>
    <row r="1244" spans="1:17" hidden="1" x14ac:dyDescent="0.3">
      <c r="A1244" t="s">
        <v>2649</v>
      </c>
      <c r="B1244" t="s">
        <v>2650</v>
      </c>
      <c r="C1244" t="s">
        <v>3171</v>
      </c>
      <c r="D1244" t="s">
        <v>1746</v>
      </c>
      <c r="E1244">
        <v>1687.8112115199999</v>
      </c>
      <c r="F1244">
        <v>160.84</v>
      </c>
      <c r="G1244">
        <v>-58.920801245967702</v>
      </c>
      <c r="H1244">
        <v>3.9794534945784101</v>
      </c>
      <c r="I1244">
        <v>-32.066324794005702</v>
      </c>
      <c r="J1244">
        <v>-1.2378745357195</v>
      </c>
      <c r="K1244">
        <v>174.28174377827901</v>
      </c>
      <c r="L1244">
        <v>201.49159035914499</v>
      </c>
      <c r="M1244">
        <v>38.829271353062602</v>
      </c>
      <c r="N1244">
        <v>0.33045063774275901</v>
      </c>
      <c r="O1244">
        <v>87.7331509574732</v>
      </c>
      <c r="P1244">
        <v>1.79746835443037</v>
      </c>
      <c r="Q1244">
        <v>0.14335347999897699</v>
      </c>
    </row>
    <row r="1245" spans="1:17" hidden="1" x14ac:dyDescent="0.3">
      <c r="A1245" t="s">
        <v>2651</v>
      </c>
      <c r="B1245" t="s">
        <v>2652</v>
      </c>
      <c r="C1245" t="s">
        <v>3171</v>
      </c>
      <c r="D1245" t="s">
        <v>122</v>
      </c>
      <c r="E1245">
        <v>1683.9068546999999</v>
      </c>
      <c r="F1245">
        <v>57.05</v>
      </c>
      <c r="G1245">
        <v>-13.741789792754901</v>
      </c>
      <c r="H1245">
        <v>9.1410412112300001</v>
      </c>
      <c r="I1245">
        <v>-5.8520554550546198</v>
      </c>
      <c r="J1245">
        <v>1.54682540726069</v>
      </c>
      <c r="K1245">
        <v>57.5376865063715</v>
      </c>
      <c r="L1245">
        <v>57.955941948614502</v>
      </c>
      <c r="M1245">
        <v>51.4890807626455</v>
      </c>
      <c r="N1245">
        <v>0.462256927122221</v>
      </c>
      <c r="O1245">
        <v>51.270815074495999</v>
      </c>
      <c r="P1245">
        <v>24.4274809160305</v>
      </c>
      <c r="Q1245">
        <v>8.9134699359795996E-2</v>
      </c>
    </row>
    <row r="1246" spans="1:17" hidden="1" x14ac:dyDescent="0.3">
      <c r="A1246" t="s">
        <v>2653</v>
      </c>
      <c r="B1246" t="s">
        <v>2654</v>
      </c>
      <c r="C1246" t="s">
        <v>3171</v>
      </c>
      <c r="D1246" t="s">
        <v>191</v>
      </c>
      <c r="E1246">
        <v>1674.208329675</v>
      </c>
      <c r="F1246">
        <v>407.75</v>
      </c>
      <c r="G1246">
        <v>-37.487578036428701</v>
      </c>
      <c r="H1246">
        <v>3.6043225653550199</v>
      </c>
      <c r="I1246">
        <v>-36.292348419536303</v>
      </c>
      <c r="J1246">
        <v>1.27973248313452</v>
      </c>
      <c r="K1246">
        <v>417.89917032938803</v>
      </c>
      <c r="L1246">
        <v>462.597405416622</v>
      </c>
      <c r="M1246">
        <v>57.5054584335833</v>
      </c>
      <c r="N1246">
        <v>0.32840656363738902</v>
      </c>
      <c r="O1246">
        <v>57.204169221336599</v>
      </c>
      <c r="P1246">
        <v>12.2041827187671</v>
      </c>
    </row>
    <row r="1247" spans="1:17" hidden="1" x14ac:dyDescent="0.3">
      <c r="A1247" t="s">
        <v>2655</v>
      </c>
      <c r="B1247" t="s">
        <v>2656</v>
      </c>
      <c r="C1247" t="s">
        <v>3171</v>
      </c>
      <c r="D1247" t="s">
        <v>206</v>
      </c>
      <c r="E1247">
        <v>1672.4791360899901</v>
      </c>
      <c r="F1247">
        <v>890.65</v>
      </c>
      <c r="G1247">
        <v>106.272884451178</v>
      </c>
      <c r="H1247">
        <v>8.7646336017928093</v>
      </c>
      <c r="I1247">
        <v>-20.772683642271801</v>
      </c>
      <c r="J1247">
        <v>10.970245051798299</v>
      </c>
      <c r="K1247">
        <v>852.65057377950495</v>
      </c>
      <c r="L1247">
        <v>814.22092551661694</v>
      </c>
      <c r="M1247">
        <v>75.0004149294911</v>
      </c>
      <c r="N1247">
        <v>0.69395447511513098</v>
      </c>
      <c r="O1247">
        <v>43.765789030483297</v>
      </c>
      <c r="P1247">
        <v>132.94102262325001</v>
      </c>
      <c r="Q1247">
        <v>0.12374554823764999</v>
      </c>
    </row>
    <row r="1248" spans="1:17" hidden="1" x14ac:dyDescent="0.3">
      <c r="A1248" t="s">
        <v>2657</v>
      </c>
      <c r="B1248" t="s">
        <v>2658</v>
      </c>
      <c r="C1248" t="s">
        <v>3171</v>
      </c>
      <c r="D1248" t="s">
        <v>75</v>
      </c>
      <c r="E1248">
        <v>1671.5233319399999</v>
      </c>
      <c r="F1248">
        <v>29.82</v>
      </c>
      <c r="G1248">
        <v>-37.003792815801397</v>
      </c>
      <c r="H1248">
        <v>1.0592776983747301</v>
      </c>
      <c r="I1248">
        <v>-29.072566588259601</v>
      </c>
      <c r="J1248">
        <v>-2.44731965088291</v>
      </c>
      <c r="K1248">
        <v>31.889166578334901</v>
      </c>
      <c r="L1248">
        <v>34.870478007969503</v>
      </c>
      <c r="M1248">
        <v>40.9751265181702</v>
      </c>
      <c r="N1248">
        <v>0.497804422433691</v>
      </c>
      <c r="O1248">
        <v>62.977867203219297</v>
      </c>
      <c r="P1248">
        <v>6.9200430261742598</v>
      </c>
    </row>
    <row r="1249" spans="1:17" hidden="1" x14ac:dyDescent="0.3">
      <c r="A1249" t="s">
        <v>2659</v>
      </c>
      <c r="B1249" t="s">
        <v>2660</v>
      </c>
      <c r="C1249" t="s">
        <v>3171</v>
      </c>
      <c r="D1249" t="s">
        <v>461</v>
      </c>
      <c r="E1249">
        <v>1667.3420000000001</v>
      </c>
      <c r="F1249">
        <v>1104.2</v>
      </c>
      <c r="G1249">
        <v>-19.184887492578898</v>
      </c>
      <c r="H1249">
        <v>4.6812907104813002</v>
      </c>
      <c r="I1249">
        <v>-20.077343359603901</v>
      </c>
      <c r="J1249">
        <v>1.66805030360313</v>
      </c>
      <c r="K1249">
        <v>1172.7333996039399</v>
      </c>
      <c r="L1249">
        <v>1212.6754807377699</v>
      </c>
      <c r="M1249">
        <v>40.699377156463498</v>
      </c>
      <c r="N1249">
        <v>0.52086014859102803</v>
      </c>
      <c r="O1249">
        <v>45.354102517659797</v>
      </c>
      <c r="P1249">
        <v>7.9638230261549703</v>
      </c>
      <c r="Q1249">
        <v>5.7225388860820001E-2</v>
      </c>
    </row>
    <row r="1250" spans="1:17" hidden="1" x14ac:dyDescent="0.3">
      <c r="A1250" t="s">
        <v>2661</v>
      </c>
      <c r="B1250" t="s">
        <v>2662</v>
      </c>
      <c r="C1250" t="s">
        <v>3171</v>
      </c>
      <c r="D1250" t="s">
        <v>1996</v>
      </c>
      <c r="E1250">
        <v>1667.2645383500001</v>
      </c>
      <c r="F1250">
        <v>148.25</v>
      </c>
      <c r="G1250">
        <v>-39.239755214635103</v>
      </c>
      <c r="H1250">
        <v>-5.4428588279647503</v>
      </c>
      <c r="I1250">
        <v>-23.050114287660399</v>
      </c>
      <c r="J1250">
        <v>1.20948445196286</v>
      </c>
      <c r="K1250">
        <v>158.32734049408501</v>
      </c>
      <c r="L1250">
        <v>166.150036403771</v>
      </c>
      <c r="M1250">
        <v>36.947639398486899</v>
      </c>
      <c r="N1250">
        <v>0.88702547751949101</v>
      </c>
      <c r="O1250">
        <v>46.913996627318703</v>
      </c>
      <c r="P1250">
        <v>2.48876598686484</v>
      </c>
      <c r="Q1250">
        <v>-9.7965354834620003E-2</v>
      </c>
    </row>
    <row r="1251" spans="1:17" hidden="1" x14ac:dyDescent="0.3">
      <c r="A1251" t="s">
        <v>2663</v>
      </c>
      <c r="B1251" t="s">
        <v>2664</v>
      </c>
      <c r="C1251" t="s">
        <v>3171</v>
      </c>
      <c r="D1251" t="s">
        <v>289</v>
      </c>
      <c r="E1251">
        <v>1666.56895566</v>
      </c>
      <c r="F1251">
        <v>49.98</v>
      </c>
      <c r="G1251">
        <v>-17.287684362850801</v>
      </c>
      <c r="H1251">
        <v>2.2801475433383298</v>
      </c>
      <c r="I1251">
        <v>-34.829758247778798</v>
      </c>
      <c r="J1251">
        <v>1.15308245155864</v>
      </c>
      <c r="K1251">
        <v>52.888080916701199</v>
      </c>
      <c r="L1251">
        <v>57.1603926110242</v>
      </c>
      <c r="M1251">
        <v>51.146451816529499</v>
      </c>
      <c r="N1251">
        <v>0.93249105072604799</v>
      </c>
      <c r="O1251">
        <v>91.876750700280098</v>
      </c>
      <c r="P1251">
        <v>15.427251732101601</v>
      </c>
      <c r="Q1251">
        <v>-7.2547290391830003E-3</v>
      </c>
    </row>
    <row r="1252" spans="1:17" hidden="1" x14ac:dyDescent="0.3">
      <c r="A1252" t="s">
        <v>2665</v>
      </c>
      <c r="B1252" t="s">
        <v>2666</v>
      </c>
      <c r="C1252" t="s">
        <v>3171</v>
      </c>
      <c r="D1252" t="s">
        <v>21</v>
      </c>
      <c r="E1252">
        <v>1665.5471613</v>
      </c>
      <c r="F1252">
        <v>1310.0999999999999</v>
      </c>
      <c r="G1252">
        <v>73.300775040864394</v>
      </c>
      <c r="H1252">
        <v>5.12593179531481</v>
      </c>
      <c r="I1252">
        <v>-4.9962899054756402</v>
      </c>
      <c r="J1252">
        <v>0.61974944753230898</v>
      </c>
      <c r="K1252">
        <v>1333.38911711792</v>
      </c>
      <c r="L1252">
        <v>1178.220962736</v>
      </c>
      <c r="M1252">
        <v>54.846381458611098</v>
      </c>
      <c r="N1252">
        <v>0.611495591127583</v>
      </c>
      <c r="O1252">
        <v>32.5776658270361</v>
      </c>
      <c r="P1252">
        <v>120.94611687326</v>
      </c>
      <c r="Q1252">
        <v>0.16988895943061399</v>
      </c>
    </row>
    <row r="1253" spans="1:17" hidden="1" x14ac:dyDescent="0.3">
      <c r="A1253" t="s">
        <v>2667</v>
      </c>
      <c r="B1253" t="s">
        <v>2668</v>
      </c>
      <c r="C1253" t="s">
        <v>3171</v>
      </c>
      <c r="D1253" t="s">
        <v>362</v>
      </c>
      <c r="E1253">
        <v>1660.15885854</v>
      </c>
      <c r="F1253">
        <v>190.84</v>
      </c>
      <c r="G1253">
        <v>28.292237912237098</v>
      </c>
      <c r="H1253">
        <v>3.9607801896451198</v>
      </c>
      <c r="I1253">
        <v>-12.5926252355956</v>
      </c>
      <c r="J1253">
        <v>5.4478829865791196</v>
      </c>
      <c r="K1253">
        <v>192.388056459062</v>
      </c>
      <c r="L1253">
        <v>190.24623502275099</v>
      </c>
      <c r="M1253">
        <v>59.943759217825097</v>
      </c>
      <c r="N1253">
        <v>0.811384133303792</v>
      </c>
      <c r="O1253">
        <v>27.069796688325201</v>
      </c>
      <c r="P1253">
        <v>56.298116298116298</v>
      </c>
      <c r="Q1253">
        <v>7.4454599619633993E-2</v>
      </c>
    </row>
    <row r="1254" spans="1:17" hidden="1" x14ac:dyDescent="0.3">
      <c r="A1254" t="s">
        <v>2669</v>
      </c>
      <c r="B1254" t="s">
        <v>2670</v>
      </c>
      <c r="C1254" t="s">
        <v>3171</v>
      </c>
      <c r="D1254" t="s">
        <v>2671</v>
      </c>
      <c r="E1254">
        <v>1658.2777364000001</v>
      </c>
      <c r="F1254">
        <v>597.54999999999995</v>
      </c>
      <c r="G1254">
        <v>-33.802705231853999</v>
      </c>
      <c r="H1254">
        <v>3.4091052466129201</v>
      </c>
      <c r="I1254">
        <v>-3.8089706224724802</v>
      </c>
      <c r="J1254">
        <v>-1.8062424061056399</v>
      </c>
      <c r="K1254">
        <v>628.01306729184603</v>
      </c>
      <c r="L1254">
        <v>604.25266046673698</v>
      </c>
      <c r="M1254">
        <v>43.690357303859003</v>
      </c>
      <c r="N1254">
        <v>1.57740837665501</v>
      </c>
      <c r="O1254">
        <v>41.310350598276301</v>
      </c>
      <c r="P1254">
        <v>27.138297872340399</v>
      </c>
      <c r="Q1254">
        <v>9.2388488811371003E-2</v>
      </c>
    </row>
    <row r="1255" spans="1:17" hidden="1" x14ac:dyDescent="0.3">
      <c r="A1255" t="s">
        <v>2672</v>
      </c>
      <c r="B1255" t="s">
        <v>2673</v>
      </c>
      <c r="C1255" t="s">
        <v>3171</v>
      </c>
      <c r="D1255" t="s">
        <v>656</v>
      </c>
      <c r="E1255">
        <v>1656.1937027020001</v>
      </c>
      <c r="F1255">
        <v>186.34</v>
      </c>
      <c r="G1255">
        <v>-5.2816508303336001</v>
      </c>
      <c r="H1255">
        <v>8.5272575479487394</v>
      </c>
      <c r="I1255">
        <v>10.6393706023524</v>
      </c>
      <c r="J1255">
        <v>2.00027963909247</v>
      </c>
      <c r="K1255">
        <v>187.438919266277</v>
      </c>
      <c r="M1255">
        <v>52.096921664118</v>
      </c>
      <c r="N1255">
        <v>0.61380334383025703</v>
      </c>
      <c r="O1255">
        <v>23.430288719544901</v>
      </c>
      <c r="P1255">
        <v>35.028985507246297</v>
      </c>
    </row>
    <row r="1256" spans="1:17" hidden="1" x14ac:dyDescent="0.3">
      <c r="A1256" t="s">
        <v>2674</v>
      </c>
      <c r="B1256" t="s">
        <v>2675</v>
      </c>
      <c r="C1256" t="s">
        <v>3171</v>
      </c>
      <c r="D1256" t="s">
        <v>426</v>
      </c>
      <c r="E1256">
        <v>1646.9551641600001</v>
      </c>
      <c r="F1256">
        <v>794.4</v>
      </c>
      <c r="G1256">
        <v>-14.6394728308991</v>
      </c>
      <c r="H1256">
        <v>7.3332970244340698</v>
      </c>
      <c r="I1256">
        <v>8.0431567691343595</v>
      </c>
      <c r="J1256">
        <v>2.8747628034455599</v>
      </c>
      <c r="K1256">
        <v>784.69868273211205</v>
      </c>
      <c r="L1256">
        <v>723.90399062074198</v>
      </c>
      <c r="M1256">
        <v>48.560860809027403</v>
      </c>
      <c r="N1256">
        <v>0.26900075432148002</v>
      </c>
      <c r="O1256">
        <v>16.943605236656499</v>
      </c>
      <c r="P1256">
        <v>40.601769911504398</v>
      </c>
      <c r="Q1256">
        <v>3.8308741493025003E-2</v>
      </c>
    </row>
    <row r="1257" spans="1:17" hidden="1" x14ac:dyDescent="0.3">
      <c r="A1257" t="s">
        <v>2676</v>
      </c>
      <c r="B1257" t="s">
        <v>2677</v>
      </c>
      <c r="C1257" t="s">
        <v>3171</v>
      </c>
      <c r="D1257" t="s">
        <v>387</v>
      </c>
      <c r="E1257">
        <v>1643.2140999999999</v>
      </c>
      <c r="F1257">
        <v>1542.2</v>
      </c>
      <c r="G1257">
        <v>264.95285884362698</v>
      </c>
      <c r="H1257">
        <v>30.516756811232302</v>
      </c>
      <c r="I1257">
        <v>59.756497195828203</v>
      </c>
      <c r="J1257">
        <v>-0.43663634287689801</v>
      </c>
      <c r="K1257">
        <v>1410.5379617976</v>
      </c>
      <c r="L1257">
        <v>1016.1411904045</v>
      </c>
      <c r="M1257">
        <v>50.874524846303999</v>
      </c>
      <c r="N1257">
        <v>0.72272190362529898</v>
      </c>
      <c r="O1257">
        <v>11.217740889638099</v>
      </c>
      <c r="P1257">
        <v>304.67069010758303</v>
      </c>
      <c r="Q1257">
        <v>0.16490818490621101</v>
      </c>
    </row>
    <row r="1258" spans="1:17" hidden="1" x14ac:dyDescent="0.3">
      <c r="A1258" t="s">
        <v>2678</v>
      </c>
      <c r="B1258" t="s">
        <v>2679</v>
      </c>
      <c r="C1258" t="s">
        <v>3171</v>
      </c>
      <c r="D1258" t="s">
        <v>515</v>
      </c>
      <c r="E1258">
        <v>1638.8638862339999</v>
      </c>
      <c r="F1258">
        <v>163.38999999999999</v>
      </c>
      <c r="G1258">
        <v>7.4101518323675002</v>
      </c>
      <c r="H1258">
        <v>-2.7010147139591898</v>
      </c>
      <c r="I1258">
        <v>-9.8776809696381207</v>
      </c>
      <c r="J1258">
        <v>-2.74063557218639</v>
      </c>
      <c r="K1258">
        <v>178.72413214237801</v>
      </c>
      <c r="L1258">
        <v>163.47527897326501</v>
      </c>
      <c r="M1258">
        <v>35.127979047081098</v>
      </c>
      <c r="N1258">
        <v>0.32353247923506601</v>
      </c>
      <c r="O1258">
        <v>41.312197808923401</v>
      </c>
      <c r="P1258">
        <v>49.078467153284599</v>
      </c>
      <c r="Q1258">
        <v>9.3787969457711007E-2</v>
      </c>
    </row>
    <row r="1259" spans="1:17" hidden="1" x14ac:dyDescent="0.3">
      <c r="A1259" t="s">
        <v>2680</v>
      </c>
      <c r="B1259" t="s">
        <v>2681</v>
      </c>
      <c r="C1259" t="s">
        <v>3171</v>
      </c>
      <c r="D1259" t="s">
        <v>128</v>
      </c>
      <c r="E1259">
        <v>1634.3533310099999</v>
      </c>
      <c r="F1259">
        <v>734.1</v>
      </c>
      <c r="G1259">
        <v>2.5579514827849699</v>
      </c>
      <c r="H1259">
        <v>13.682984430391899</v>
      </c>
      <c r="I1259">
        <v>24.797752913214101</v>
      </c>
      <c r="J1259">
        <v>3.64073585437602</v>
      </c>
      <c r="K1259">
        <v>773.95221008083399</v>
      </c>
      <c r="L1259">
        <v>673.19964014239599</v>
      </c>
      <c r="M1259">
        <v>27.098009297732698</v>
      </c>
      <c r="N1259">
        <v>0.36110170223318599</v>
      </c>
      <c r="O1259">
        <v>15.774417654270501</v>
      </c>
      <c r="P1259">
        <v>47.040560841261801</v>
      </c>
      <c r="Q1259">
        <v>-7.4474385093066003E-2</v>
      </c>
    </row>
    <row r="1260" spans="1:17" hidden="1" x14ac:dyDescent="0.3">
      <c r="A1260" t="s">
        <v>2682</v>
      </c>
      <c r="B1260" t="s">
        <v>2683</v>
      </c>
      <c r="C1260" t="s">
        <v>3171</v>
      </c>
      <c r="D1260" t="s">
        <v>403</v>
      </c>
      <c r="E1260">
        <v>1623.8280392639999</v>
      </c>
      <c r="F1260">
        <v>79.739999999999995</v>
      </c>
      <c r="G1260">
        <v>-8.3797818078894899</v>
      </c>
      <c r="H1260">
        <v>5.0239766276674498</v>
      </c>
      <c r="I1260">
        <v>-3.9040260905645998</v>
      </c>
      <c r="J1260">
        <v>1.8437159712666</v>
      </c>
      <c r="K1260">
        <v>82.049406761408605</v>
      </c>
      <c r="L1260">
        <v>81.3388564222995</v>
      </c>
      <c r="M1260">
        <v>50.2083840808966</v>
      </c>
      <c r="N1260">
        <v>0.34178534041363501</v>
      </c>
      <c r="O1260">
        <v>34.8131427138199</v>
      </c>
      <c r="P1260">
        <v>23.819875776397499</v>
      </c>
      <c r="Q1260">
        <v>5.5007233305786003E-2</v>
      </c>
    </row>
    <row r="1261" spans="1:17" hidden="1" x14ac:dyDescent="0.3">
      <c r="A1261" t="s">
        <v>2684</v>
      </c>
      <c r="B1261" t="s">
        <v>2685</v>
      </c>
      <c r="C1261" t="s">
        <v>3171</v>
      </c>
      <c r="D1261" t="s">
        <v>40</v>
      </c>
      <c r="E1261">
        <v>1619.3222499999999</v>
      </c>
      <c r="F1261">
        <v>48.23</v>
      </c>
      <c r="G1261">
        <v>-23.884795238663902</v>
      </c>
      <c r="H1261">
        <v>6.1511895328537198</v>
      </c>
      <c r="I1261">
        <v>-6.2232781727300903</v>
      </c>
      <c r="J1261">
        <v>2.3826167923106198</v>
      </c>
      <c r="K1261">
        <v>43.374625083308104</v>
      </c>
      <c r="L1261">
        <v>44.705548935933599</v>
      </c>
      <c r="M1261">
        <v>72.397828650995905</v>
      </c>
      <c r="N1261">
        <v>1.09960613412264</v>
      </c>
      <c r="O1261">
        <v>64.607091022185301</v>
      </c>
      <c r="P1261">
        <v>33.232044198894997</v>
      </c>
      <c r="Q1261">
        <v>0.13949302535348401</v>
      </c>
    </row>
    <row r="1262" spans="1:17" hidden="1" x14ac:dyDescent="0.3">
      <c r="A1262" t="s">
        <v>2686</v>
      </c>
      <c r="B1262" t="s">
        <v>2687</v>
      </c>
      <c r="C1262" t="s">
        <v>3171</v>
      </c>
      <c r="D1262" t="s">
        <v>21</v>
      </c>
      <c r="E1262">
        <v>1617.5734679899999</v>
      </c>
      <c r="F1262">
        <v>388.45</v>
      </c>
      <c r="G1262">
        <v>4.2589125587460499</v>
      </c>
      <c r="H1262">
        <v>53.359010397268896</v>
      </c>
      <c r="I1262">
        <v>20.179933991432101</v>
      </c>
      <c r="J1262">
        <v>24.708663688644201</v>
      </c>
      <c r="K1262">
        <v>303.36376632064503</v>
      </c>
      <c r="M1262">
        <v>81.001756080746702</v>
      </c>
      <c r="O1262">
        <v>6.5774230917749996</v>
      </c>
      <c r="P1262">
        <v>57.235377453956602</v>
      </c>
    </row>
    <row r="1263" spans="1:17" hidden="1" x14ac:dyDescent="0.3">
      <c r="A1263" t="s">
        <v>2688</v>
      </c>
      <c r="B1263" t="s">
        <v>2689</v>
      </c>
      <c r="C1263" t="s">
        <v>3171</v>
      </c>
      <c r="D1263" t="s">
        <v>403</v>
      </c>
      <c r="E1263">
        <v>1616.6515455000001</v>
      </c>
      <c r="F1263">
        <v>100.35</v>
      </c>
      <c r="G1263">
        <v>4.1280329122014203</v>
      </c>
      <c r="H1263">
        <v>12.000431959322199</v>
      </c>
      <c r="I1263">
        <v>6.5411797991882299</v>
      </c>
      <c r="J1263">
        <v>6.61430281596345</v>
      </c>
      <c r="K1263">
        <v>100.368991475266</v>
      </c>
      <c r="L1263">
        <v>99.500894482537205</v>
      </c>
      <c r="M1263">
        <v>58.591231691118303</v>
      </c>
      <c r="N1263">
        <v>0.58872366026780398</v>
      </c>
      <c r="O1263">
        <v>33.532635774788197</v>
      </c>
      <c r="P1263">
        <v>33.001988071570501</v>
      </c>
      <c r="Q1263">
        <v>0.118511730791242</v>
      </c>
    </row>
    <row r="1264" spans="1:17" hidden="1" x14ac:dyDescent="0.3">
      <c r="A1264" t="s">
        <v>2690</v>
      </c>
      <c r="B1264" t="s">
        <v>2691</v>
      </c>
      <c r="C1264" t="s">
        <v>3171</v>
      </c>
      <c r="D1264" t="s">
        <v>114</v>
      </c>
      <c r="E1264">
        <v>1614.9495999999999</v>
      </c>
      <c r="F1264">
        <v>797.9</v>
      </c>
      <c r="G1264">
        <v>2.3134514602605201</v>
      </c>
      <c r="H1264">
        <v>9.3802025930241406</v>
      </c>
      <c r="I1264">
        <v>10.627457545886999</v>
      </c>
      <c r="J1264">
        <v>1.12312676968809</v>
      </c>
      <c r="K1264">
        <v>760.27653924787796</v>
      </c>
      <c r="L1264">
        <v>689.93613266287298</v>
      </c>
      <c r="M1264">
        <v>53.625513305351902</v>
      </c>
      <c r="N1264">
        <v>0.44815988353631397</v>
      </c>
      <c r="O1264">
        <v>5.8904624639679097</v>
      </c>
      <c r="P1264">
        <v>38.6446568201563</v>
      </c>
      <c r="Q1264">
        <v>0.114903178308445</v>
      </c>
    </row>
    <row r="1265" spans="1:17" hidden="1" x14ac:dyDescent="0.3">
      <c r="A1265" t="s">
        <v>2692</v>
      </c>
      <c r="B1265" t="s">
        <v>2693</v>
      </c>
      <c r="C1265" t="s">
        <v>3171</v>
      </c>
      <c r="D1265" t="s">
        <v>477</v>
      </c>
      <c r="E1265">
        <v>1613.1322358899999</v>
      </c>
      <c r="F1265">
        <v>5233.8500000000004</v>
      </c>
      <c r="G1265">
        <v>-39.156439260373098</v>
      </c>
      <c r="H1265">
        <v>3.2101508222875301</v>
      </c>
      <c r="I1265">
        <v>-11.408214833869801</v>
      </c>
      <c r="J1265">
        <v>-2.68182148424683</v>
      </c>
      <c r="K1265">
        <v>5416.11739617696</v>
      </c>
      <c r="L1265">
        <v>5645.8488676430297</v>
      </c>
      <c r="M1265">
        <v>47.812010146308701</v>
      </c>
      <c r="N1265">
        <v>0.78510570218845499</v>
      </c>
      <c r="O1265">
        <v>22.261814916361701</v>
      </c>
      <c r="P1265">
        <v>17.245743727598501</v>
      </c>
      <c r="Q1265">
        <v>-0.126280005302085</v>
      </c>
    </row>
    <row r="1266" spans="1:17" hidden="1" x14ac:dyDescent="0.3">
      <c r="A1266" t="s">
        <v>2694</v>
      </c>
      <c r="B1266" t="s">
        <v>2695</v>
      </c>
      <c r="C1266" t="s">
        <v>3171</v>
      </c>
      <c r="D1266" t="s">
        <v>46</v>
      </c>
      <c r="E1266">
        <v>1611.9989522000001</v>
      </c>
      <c r="F1266">
        <v>282.10000000000002</v>
      </c>
      <c r="G1266">
        <v>290.656165904528</v>
      </c>
      <c r="H1266">
        <v>36.112009537959302</v>
      </c>
      <c r="I1266">
        <v>114.816377437928</v>
      </c>
      <c r="J1266">
        <v>-3.9424891820783698</v>
      </c>
      <c r="K1266">
        <v>232.679721837454</v>
      </c>
      <c r="L1266">
        <v>162.41185685483899</v>
      </c>
      <c r="M1266">
        <v>62.542027605162801</v>
      </c>
      <c r="N1266">
        <v>0.81473063753740405</v>
      </c>
      <c r="O1266">
        <v>9.12796880538815</v>
      </c>
      <c r="P1266">
        <v>326.77760968229899</v>
      </c>
      <c r="Q1266">
        <v>0.151529211486396</v>
      </c>
    </row>
    <row r="1267" spans="1:17" hidden="1" x14ac:dyDescent="0.3">
      <c r="A1267" t="s">
        <v>2696</v>
      </c>
      <c r="B1267" t="s">
        <v>2697</v>
      </c>
      <c r="C1267" t="s">
        <v>3171</v>
      </c>
      <c r="D1267" t="s">
        <v>253</v>
      </c>
      <c r="E1267">
        <v>1610.6739619799901</v>
      </c>
      <c r="F1267">
        <v>460.55</v>
      </c>
      <c r="G1267">
        <v>-17.104576690381499</v>
      </c>
      <c r="H1267">
        <v>17.6300985830228</v>
      </c>
      <c r="I1267">
        <v>8.5261736271404498</v>
      </c>
      <c r="J1267">
        <v>0.51906234500185799</v>
      </c>
      <c r="K1267">
        <v>431.68711969339898</v>
      </c>
      <c r="L1267">
        <v>414.39214427090798</v>
      </c>
      <c r="M1267">
        <v>66.216005432977099</v>
      </c>
      <c r="N1267">
        <v>0.62759697099342804</v>
      </c>
      <c r="O1267">
        <v>8.6526978612528396</v>
      </c>
      <c r="P1267">
        <v>58.455186650610699</v>
      </c>
      <c r="Q1267">
        <v>6.4959499333899995E-2</v>
      </c>
    </row>
    <row r="1268" spans="1:17" hidden="1" x14ac:dyDescent="0.3">
      <c r="A1268" t="s">
        <v>2698</v>
      </c>
      <c r="B1268" t="s">
        <v>2699</v>
      </c>
      <c r="C1268" t="s">
        <v>3171</v>
      </c>
      <c r="D1268" t="s">
        <v>138</v>
      </c>
      <c r="E1268">
        <v>1603.9184883299999</v>
      </c>
      <c r="F1268">
        <v>125.87</v>
      </c>
      <c r="G1268">
        <v>-1.93354069204863</v>
      </c>
      <c r="H1268">
        <v>15.463425748038301</v>
      </c>
      <c r="I1268">
        <v>28.613860081353302</v>
      </c>
      <c r="J1268">
        <v>4.6711332912453702</v>
      </c>
      <c r="K1268">
        <v>120.879181233054</v>
      </c>
      <c r="L1268">
        <v>116.31055576528399</v>
      </c>
      <c r="M1268">
        <v>68.366748791596606</v>
      </c>
      <c r="N1268">
        <v>0.78502393354988798</v>
      </c>
      <c r="O1268">
        <v>19.925319774370301</v>
      </c>
      <c r="P1268">
        <v>47.216374269005797</v>
      </c>
      <c r="Q1268">
        <v>7.7592694260358003E-2</v>
      </c>
    </row>
    <row r="1269" spans="1:17" hidden="1" x14ac:dyDescent="0.3">
      <c r="A1269" t="s">
        <v>2700</v>
      </c>
      <c r="B1269" t="s">
        <v>2701</v>
      </c>
      <c r="C1269" t="s">
        <v>3171</v>
      </c>
      <c r="D1269" t="s">
        <v>289</v>
      </c>
      <c r="E1269">
        <v>1598.9876440999999</v>
      </c>
      <c r="F1269">
        <v>1069</v>
      </c>
      <c r="G1269">
        <v>-5.4123983621134597</v>
      </c>
      <c r="H1269">
        <v>5.45006860484939</v>
      </c>
      <c r="I1269">
        <v>21.772907961230899</v>
      </c>
      <c r="J1269">
        <v>1.6286981443333199</v>
      </c>
      <c r="K1269">
        <v>1117.77252712275</v>
      </c>
      <c r="L1269">
        <v>1060.79379315442</v>
      </c>
      <c r="M1269">
        <v>45.354379433013101</v>
      </c>
      <c r="N1269">
        <v>0.48046578520767103</v>
      </c>
      <c r="O1269">
        <v>25.453695042095401</v>
      </c>
      <c r="P1269">
        <v>37.7044956846579</v>
      </c>
      <c r="Q1269">
        <v>0.11292374685854099</v>
      </c>
    </row>
    <row r="1270" spans="1:17" hidden="1" x14ac:dyDescent="0.3">
      <c r="A1270" t="s">
        <v>2702</v>
      </c>
      <c r="B1270" t="s">
        <v>2703</v>
      </c>
      <c r="C1270" t="s">
        <v>3171</v>
      </c>
      <c r="D1270" t="s">
        <v>289</v>
      </c>
      <c r="E1270">
        <v>1596.6804</v>
      </c>
      <c r="F1270">
        <v>290.2</v>
      </c>
      <c r="G1270">
        <v>55.271375624780497</v>
      </c>
      <c r="H1270">
        <v>7.0656868812748801</v>
      </c>
      <c r="I1270">
        <v>35.7798430830575</v>
      </c>
      <c r="J1270">
        <v>2.6776621275690502</v>
      </c>
      <c r="K1270">
        <v>298.03958831157001</v>
      </c>
      <c r="L1270">
        <v>255.34207769455199</v>
      </c>
      <c r="M1270">
        <v>49.080563314652601</v>
      </c>
      <c r="N1270">
        <v>0.19831847556391799</v>
      </c>
      <c r="O1270">
        <v>24.035148173673299</v>
      </c>
      <c r="P1270">
        <v>94.7651006711409</v>
      </c>
    </row>
    <row r="1271" spans="1:17" hidden="1" x14ac:dyDescent="0.3">
      <c r="A1271" t="s">
        <v>2704</v>
      </c>
      <c r="B1271" t="s">
        <v>2705</v>
      </c>
      <c r="C1271" t="s">
        <v>3171</v>
      </c>
      <c r="D1271" t="s">
        <v>2183</v>
      </c>
      <c r="E1271">
        <v>1591.5509790000001</v>
      </c>
      <c r="F1271">
        <v>1006.05</v>
      </c>
      <c r="G1271">
        <v>-41.760688742934903</v>
      </c>
      <c r="H1271">
        <v>5.7673689388304599</v>
      </c>
      <c r="I1271">
        <v>-24.12971837589</v>
      </c>
      <c r="J1271">
        <v>-10.5618702449132</v>
      </c>
      <c r="K1271">
        <v>1063.72191275675</v>
      </c>
      <c r="L1271">
        <v>1109.8474751026499</v>
      </c>
      <c r="M1271">
        <v>39.841530053387899</v>
      </c>
      <c r="N1271">
        <v>1.89496906051281</v>
      </c>
      <c r="O1271">
        <v>44.222454152378099</v>
      </c>
      <c r="P1271">
        <v>8.2414331056000805</v>
      </c>
      <c r="Q1271">
        <v>9.7252585190253996E-2</v>
      </c>
    </row>
    <row r="1272" spans="1:17" hidden="1" x14ac:dyDescent="0.3">
      <c r="A1272" t="s">
        <v>2706</v>
      </c>
      <c r="B1272" t="s">
        <v>2707</v>
      </c>
      <c r="C1272" t="s">
        <v>3171</v>
      </c>
      <c r="D1272" t="s">
        <v>114</v>
      </c>
      <c r="E1272">
        <v>1589.0407491999999</v>
      </c>
      <c r="F1272">
        <v>232.15</v>
      </c>
      <c r="G1272">
        <v>-39.144567907955697</v>
      </c>
      <c r="H1272">
        <v>0.42051366054586697</v>
      </c>
      <c r="I1272">
        <v>-20.340147778649602</v>
      </c>
      <c r="J1272">
        <v>1.0033237031148301</v>
      </c>
      <c r="K1272">
        <v>252.00675434495099</v>
      </c>
      <c r="L1272">
        <v>264.55099757985198</v>
      </c>
      <c r="M1272">
        <v>41.988659260516599</v>
      </c>
      <c r="N1272">
        <v>0.57219794516072597</v>
      </c>
      <c r="O1272">
        <v>72.560844281714395</v>
      </c>
      <c r="P1272">
        <v>6.5152557926129804</v>
      </c>
      <c r="Q1272">
        <v>0.129104340181353</v>
      </c>
    </row>
    <row r="1273" spans="1:17" hidden="1" x14ac:dyDescent="0.3">
      <c r="A1273" t="s">
        <v>2708</v>
      </c>
      <c r="B1273" t="s">
        <v>2709</v>
      </c>
      <c r="C1273" t="s">
        <v>3171</v>
      </c>
      <c r="D1273" t="s">
        <v>69</v>
      </c>
      <c r="E1273">
        <v>1588.2852399999999</v>
      </c>
      <c r="F1273">
        <v>287.5</v>
      </c>
      <c r="G1273">
        <v>73.737820253015201</v>
      </c>
      <c r="H1273">
        <v>9.5690922130514906</v>
      </c>
      <c r="I1273">
        <v>84.871710050566193</v>
      </c>
      <c r="J1273">
        <v>0.81730275599890601</v>
      </c>
      <c r="K1273">
        <v>277.30324673854398</v>
      </c>
      <c r="L1273">
        <v>222.80809636729299</v>
      </c>
      <c r="M1273">
        <v>65.391101792845006</v>
      </c>
      <c r="N1273">
        <v>0.23783318901179601</v>
      </c>
      <c r="O1273">
        <v>29.2521739130434</v>
      </c>
      <c r="P1273">
        <v>102.464788732394</v>
      </c>
      <c r="Q1273">
        <v>8.4998490887993994E-2</v>
      </c>
    </row>
    <row r="1274" spans="1:17" hidden="1" x14ac:dyDescent="0.3">
      <c r="A1274" t="s">
        <v>2710</v>
      </c>
      <c r="B1274" t="s">
        <v>2711</v>
      </c>
      <c r="C1274" t="s">
        <v>3171</v>
      </c>
      <c r="D1274" t="s">
        <v>766</v>
      </c>
      <c r="E1274">
        <v>1588.1005600000001</v>
      </c>
      <c r="F1274">
        <v>258.39999999999998</v>
      </c>
      <c r="G1274">
        <v>83.9385449052631</v>
      </c>
      <c r="H1274">
        <v>5.5064349132462702</v>
      </c>
      <c r="I1274">
        <v>-9.5367397009293597</v>
      </c>
      <c r="J1274">
        <v>0.27709296578912002</v>
      </c>
      <c r="K1274">
        <v>271.21799520287499</v>
      </c>
      <c r="L1274">
        <v>265.44375437140201</v>
      </c>
      <c r="M1274">
        <v>55.155287792509803</v>
      </c>
      <c r="N1274">
        <v>1.1641069795189101</v>
      </c>
      <c r="O1274">
        <v>72.213622291021593</v>
      </c>
      <c r="P1274">
        <v>134.05797101449201</v>
      </c>
      <c r="Q1274">
        <v>8.0406627702550998E-2</v>
      </c>
    </row>
    <row r="1275" spans="1:17" hidden="1" x14ac:dyDescent="0.3">
      <c r="A1275" t="s">
        <v>2712</v>
      </c>
      <c r="B1275" t="s">
        <v>2713</v>
      </c>
      <c r="C1275" t="s">
        <v>3171</v>
      </c>
      <c r="D1275" t="s">
        <v>206</v>
      </c>
      <c r="E1275">
        <v>1585.1508765000001</v>
      </c>
      <c r="F1275">
        <v>1747.05</v>
      </c>
      <c r="G1275">
        <v>88.417317462632795</v>
      </c>
      <c r="H1275">
        <v>10.868253379168101</v>
      </c>
      <c r="I1275">
        <v>55.558822050461501</v>
      </c>
      <c r="J1275">
        <v>-2.3774129093838701</v>
      </c>
      <c r="K1275">
        <v>1622.3757312549001</v>
      </c>
      <c r="L1275">
        <v>1272.97456218815</v>
      </c>
      <c r="M1275">
        <v>56.540466312874898</v>
      </c>
      <c r="N1275">
        <v>0.3308998897289</v>
      </c>
      <c r="O1275">
        <v>11.4450072980166</v>
      </c>
      <c r="P1275">
        <v>129.875</v>
      </c>
      <c r="Q1275">
        <v>0.14211832981835601</v>
      </c>
    </row>
    <row r="1276" spans="1:17" hidden="1" x14ac:dyDescent="0.3">
      <c r="A1276" t="s">
        <v>2714</v>
      </c>
      <c r="B1276" t="s">
        <v>2715</v>
      </c>
      <c r="C1276" t="s">
        <v>3171</v>
      </c>
      <c r="D1276" t="s">
        <v>387</v>
      </c>
      <c r="E1276">
        <v>1577.2281353999999</v>
      </c>
      <c r="F1276">
        <v>202.9</v>
      </c>
      <c r="G1276">
        <v>32.846568381308998</v>
      </c>
      <c r="H1276">
        <v>54.781510513705001</v>
      </c>
      <c r="I1276">
        <v>48.828388630740399</v>
      </c>
      <c r="J1276">
        <v>14.880612468767399</v>
      </c>
      <c r="K1276">
        <v>176.586494061694</v>
      </c>
      <c r="L1276">
        <v>140.430726337246</v>
      </c>
      <c r="M1276">
        <v>51.793361212905602</v>
      </c>
      <c r="N1276">
        <v>0.33464441865634298</v>
      </c>
      <c r="O1276">
        <v>37.210448496796403</v>
      </c>
      <c r="P1276">
        <v>107.995899538698</v>
      </c>
      <c r="Q1276">
        <v>4.4309262967784001E-2</v>
      </c>
    </row>
    <row r="1277" spans="1:17" hidden="1" x14ac:dyDescent="0.3">
      <c r="A1277" t="s">
        <v>2716</v>
      </c>
      <c r="B1277" t="s">
        <v>2717</v>
      </c>
      <c r="C1277" t="s">
        <v>3171</v>
      </c>
      <c r="D1277" t="s">
        <v>173</v>
      </c>
      <c r="E1277">
        <v>1573.359639</v>
      </c>
      <c r="F1277">
        <v>799</v>
      </c>
      <c r="G1277">
        <v>9.3036424390022407</v>
      </c>
      <c r="H1277">
        <v>39.1112069083919</v>
      </c>
      <c r="I1277">
        <v>25.2246638716883</v>
      </c>
      <c r="J1277">
        <v>22.049911720473599</v>
      </c>
      <c r="O1277">
        <v>5.3692115143929797</v>
      </c>
      <c r="P1277">
        <v>47.553093259464397</v>
      </c>
    </row>
    <row r="1278" spans="1:17" hidden="1" x14ac:dyDescent="0.3">
      <c r="A1278" t="s">
        <v>2718</v>
      </c>
      <c r="B1278" t="s">
        <v>2719</v>
      </c>
      <c r="C1278" t="s">
        <v>3171</v>
      </c>
      <c r="D1278" t="s">
        <v>122</v>
      </c>
      <c r="E1278">
        <v>1571.159612574</v>
      </c>
      <c r="F1278">
        <v>14.58</v>
      </c>
      <c r="G1278">
        <v>-11.599733698842</v>
      </c>
      <c r="H1278">
        <v>7.7375816725537803</v>
      </c>
      <c r="I1278">
        <v>-27.500130570557602</v>
      </c>
      <c r="J1278">
        <v>-0.57373863504249401</v>
      </c>
      <c r="K1278">
        <v>14.749918424583001</v>
      </c>
      <c r="L1278">
        <v>15.8474409354546</v>
      </c>
      <c r="M1278">
        <v>54.565400395493</v>
      </c>
      <c r="N1278">
        <v>0.68971520113099405</v>
      </c>
      <c r="O1278">
        <v>80.762321345303206</v>
      </c>
      <c r="P1278">
        <v>13.909361404954</v>
      </c>
      <c r="Q1278">
        <v>4.2786694643272997E-2</v>
      </c>
    </row>
    <row r="1279" spans="1:17" hidden="1" x14ac:dyDescent="0.3">
      <c r="A1279" t="s">
        <v>2720</v>
      </c>
      <c r="B1279" t="s">
        <v>2721</v>
      </c>
      <c r="C1279" t="s">
        <v>3171</v>
      </c>
      <c r="D1279" t="s">
        <v>21</v>
      </c>
      <c r="E1279">
        <v>1569.98910918</v>
      </c>
      <c r="F1279">
        <v>422.85</v>
      </c>
      <c r="G1279">
        <v>33.877991083198403</v>
      </c>
      <c r="H1279">
        <v>17.374270091543099</v>
      </c>
      <c r="I1279">
        <v>5.5772348521821202</v>
      </c>
      <c r="J1279">
        <v>8.9567995076629607</v>
      </c>
      <c r="K1279">
        <v>399.01703053737299</v>
      </c>
      <c r="L1279">
        <v>362.29906422710798</v>
      </c>
      <c r="M1279">
        <v>63.418653408825399</v>
      </c>
      <c r="N1279">
        <v>0.86193672935188903</v>
      </c>
      <c r="O1279">
        <v>7.6031689724488496</v>
      </c>
      <c r="P1279">
        <v>62.3224568138195</v>
      </c>
      <c r="Q1279">
        <v>1.0783666177758999E-2</v>
      </c>
    </row>
    <row r="1280" spans="1:17" hidden="1" x14ac:dyDescent="0.3">
      <c r="A1280" t="s">
        <v>2722</v>
      </c>
      <c r="B1280" t="s">
        <v>2723</v>
      </c>
      <c r="C1280" t="s">
        <v>3171</v>
      </c>
      <c r="D1280" t="s">
        <v>51</v>
      </c>
      <c r="E1280">
        <v>1568.3576363</v>
      </c>
      <c r="F1280">
        <v>591.5</v>
      </c>
      <c r="G1280">
        <v>25.512159175033599</v>
      </c>
      <c r="H1280">
        <v>49.153829147721403</v>
      </c>
      <c r="I1280">
        <v>67.792113402893406</v>
      </c>
      <c r="J1280">
        <v>8.0571993046925705</v>
      </c>
      <c r="K1280">
        <v>467.946487469582</v>
      </c>
      <c r="L1280">
        <v>396.62173297771398</v>
      </c>
      <c r="M1280">
        <v>72.052575900680907</v>
      </c>
      <c r="N1280">
        <v>1.7551748940654599</v>
      </c>
      <c r="O1280">
        <v>6.3144547759932301</v>
      </c>
      <c r="P1280">
        <v>116.191520467836</v>
      </c>
      <c r="Q1280">
        <v>0.13574766933785901</v>
      </c>
    </row>
    <row r="1281" spans="1:17" hidden="1" x14ac:dyDescent="0.3">
      <c r="A1281" t="s">
        <v>2724</v>
      </c>
      <c r="B1281" t="s">
        <v>2725</v>
      </c>
      <c r="C1281" t="s">
        <v>3171</v>
      </c>
      <c r="D1281" t="s">
        <v>477</v>
      </c>
      <c r="E1281">
        <v>1567.53286527</v>
      </c>
      <c r="F1281">
        <v>447.55</v>
      </c>
      <c r="G1281">
        <v>16.123024069647801</v>
      </c>
      <c r="H1281">
        <v>4.6590137655389903</v>
      </c>
      <c r="I1281">
        <v>34.917335266487299</v>
      </c>
      <c r="J1281">
        <v>-2.9550621977091601E-2</v>
      </c>
      <c r="K1281">
        <v>450.187753588992</v>
      </c>
      <c r="L1281">
        <v>399.99591646295102</v>
      </c>
      <c r="M1281">
        <v>51.484010059375201</v>
      </c>
      <c r="N1281">
        <v>0.24660310049505699</v>
      </c>
      <c r="O1281">
        <v>24.8352139425762</v>
      </c>
      <c r="P1281">
        <v>58.705673758865203</v>
      </c>
      <c r="Q1281">
        <v>5.583408469646E-2</v>
      </c>
    </row>
    <row r="1282" spans="1:17" hidden="1" x14ac:dyDescent="0.3">
      <c r="A1282" t="s">
        <v>2726</v>
      </c>
      <c r="B1282" t="s">
        <v>2727</v>
      </c>
      <c r="C1282" t="s">
        <v>3171</v>
      </c>
      <c r="D1282" t="s">
        <v>51</v>
      </c>
      <c r="E1282">
        <v>1565.6579646350001</v>
      </c>
      <c r="F1282">
        <v>590.04999999999995</v>
      </c>
      <c r="G1282">
        <v>14.818420864234399</v>
      </c>
      <c r="H1282">
        <v>4.1386533708479298</v>
      </c>
      <c r="I1282">
        <v>15.049567510937599</v>
      </c>
      <c r="J1282">
        <v>-0.82145859778836905</v>
      </c>
      <c r="K1282">
        <v>615.16314079692597</v>
      </c>
      <c r="L1282">
        <v>561.87231486315102</v>
      </c>
      <c r="M1282">
        <v>33.142374770552102</v>
      </c>
      <c r="N1282">
        <v>0.36320688879281499</v>
      </c>
      <c r="O1282">
        <v>22.8794169985594</v>
      </c>
      <c r="P1282">
        <v>47.512499999999903</v>
      </c>
      <c r="Q1282">
        <v>4.9696699931934998E-2</v>
      </c>
    </row>
    <row r="1283" spans="1:17" hidden="1" x14ac:dyDescent="0.3">
      <c r="A1283" t="s">
        <v>2728</v>
      </c>
      <c r="B1283" t="s">
        <v>2729</v>
      </c>
      <c r="C1283" t="s">
        <v>3171</v>
      </c>
      <c r="D1283" t="s">
        <v>387</v>
      </c>
      <c r="E1283">
        <v>1564.42711648</v>
      </c>
      <c r="F1283">
        <v>4901.8</v>
      </c>
      <c r="G1283">
        <v>50.219677901983601</v>
      </c>
      <c r="H1283">
        <v>17.211547898308702</v>
      </c>
      <c r="I1283">
        <v>52.813996070369903</v>
      </c>
      <c r="J1283">
        <v>5.9787094304188599</v>
      </c>
      <c r="K1283">
        <v>4182.9427758846796</v>
      </c>
      <c r="L1283">
        <v>3723.0202074809499</v>
      </c>
      <c r="M1283">
        <v>74.731299608708795</v>
      </c>
      <c r="N1283">
        <v>1.3276114394054701</v>
      </c>
      <c r="O1283">
        <v>11.775266228732299</v>
      </c>
      <c r="P1283">
        <v>102.136082474226</v>
      </c>
      <c r="Q1283">
        <v>4.0058296971362997E-2</v>
      </c>
    </row>
    <row r="1284" spans="1:17" hidden="1" x14ac:dyDescent="0.3">
      <c r="A1284" t="s">
        <v>2730</v>
      </c>
      <c r="B1284" t="s">
        <v>2731</v>
      </c>
      <c r="C1284" t="s">
        <v>3171</v>
      </c>
      <c r="D1284" t="s">
        <v>387</v>
      </c>
      <c r="E1284">
        <v>1562.4678068999999</v>
      </c>
      <c r="F1284">
        <v>500.5</v>
      </c>
      <c r="G1284">
        <v>-11.3444641107241</v>
      </c>
      <c r="H1284">
        <v>3.2815105137050899</v>
      </c>
      <c r="I1284">
        <v>-11.457879770196699</v>
      </c>
      <c r="J1284">
        <v>-0.50315348678742899</v>
      </c>
      <c r="K1284">
        <v>519.61457542338803</v>
      </c>
      <c r="L1284">
        <v>512.80698220604904</v>
      </c>
      <c r="M1284">
        <v>39.212498897043901</v>
      </c>
      <c r="N1284">
        <v>0.28455752860939099</v>
      </c>
      <c r="O1284">
        <v>51.538461538461497</v>
      </c>
      <c r="P1284">
        <v>15.242919640801199</v>
      </c>
      <c r="Q1284">
        <v>1.0531049247847001E-2</v>
      </c>
    </row>
    <row r="1285" spans="1:17" hidden="1" x14ac:dyDescent="0.3">
      <c r="A1285" t="s">
        <v>2732</v>
      </c>
      <c r="B1285" t="s">
        <v>2733</v>
      </c>
      <c r="C1285" t="s">
        <v>3171</v>
      </c>
      <c r="D1285" t="s">
        <v>46</v>
      </c>
      <c r="E1285">
        <v>1561.049920312</v>
      </c>
      <c r="F1285">
        <v>219.71</v>
      </c>
      <c r="G1285">
        <v>290.35039453937901</v>
      </c>
      <c r="H1285">
        <v>1.3893115740433799</v>
      </c>
      <c r="I1285">
        <v>58.994897093367001</v>
      </c>
      <c r="J1285">
        <v>2.1009035482702099</v>
      </c>
      <c r="K1285">
        <v>233.976054008679</v>
      </c>
      <c r="L1285">
        <v>181.53671432158501</v>
      </c>
      <c r="M1285">
        <v>41.833120653336799</v>
      </c>
      <c r="N1285">
        <v>0.24967564631966499</v>
      </c>
      <c r="O1285">
        <v>37.863547403395302</v>
      </c>
      <c r="P1285">
        <v>318.09705042816302</v>
      </c>
      <c r="Q1285">
        <v>0.207876624987717</v>
      </c>
    </row>
    <row r="1286" spans="1:17" hidden="1" x14ac:dyDescent="0.3">
      <c r="A1286" t="s">
        <v>2734</v>
      </c>
      <c r="B1286" t="s">
        <v>2735</v>
      </c>
      <c r="C1286" t="s">
        <v>3171</v>
      </c>
      <c r="D1286" t="s">
        <v>1349</v>
      </c>
      <c r="E1286">
        <v>1556.39624439</v>
      </c>
      <c r="F1286">
        <v>1031.55</v>
      </c>
      <c r="G1286">
        <v>97.332270148438297</v>
      </c>
      <c r="H1286">
        <v>47.833729007803903</v>
      </c>
      <c r="I1286">
        <v>91.772728658562599</v>
      </c>
      <c r="J1286">
        <v>29.948818754141801</v>
      </c>
      <c r="K1286">
        <v>830.62166859603997</v>
      </c>
      <c r="L1286">
        <v>658.02254895305396</v>
      </c>
      <c r="M1286">
        <v>74.320149618911898</v>
      </c>
      <c r="N1286">
        <v>1.56202400590688</v>
      </c>
      <c r="O1286">
        <v>6.5387038922010499</v>
      </c>
      <c r="P1286">
        <v>207.87942098194199</v>
      </c>
      <c r="Q1286">
        <v>0.178499939304819</v>
      </c>
    </row>
    <row r="1287" spans="1:17" hidden="1" x14ac:dyDescent="0.3">
      <c r="A1287" t="s">
        <v>2736</v>
      </c>
      <c r="B1287" t="s">
        <v>2737</v>
      </c>
      <c r="C1287" t="s">
        <v>3171</v>
      </c>
      <c r="D1287" t="s">
        <v>289</v>
      </c>
      <c r="E1287">
        <v>1552.5640000000001</v>
      </c>
      <c r="F1287">
        <v>531.70000000000005</v>
      </c>
      <c r="G1287">
        <v>11.095845593198099</v>
      </c>
      <c r="H1287">
        <v>16.1264171983062</v>
      </c>
      <c r="I1287">
        <v>35.874984943447302</v>
      </c>
      <c r="J1287">
        <v>2.16013762532384</v>
      </c>
      <c r="K1287">
        <v>521.04117090989405</v>
      </c>
      <c r="L1287">
        <v>467.04441789639498</v>
      </c>
      <c r="M1287">
        <v>52.820280471587402</v>
      </c>
      <c r="N1287">
        <v>0.92773448270397796</v>
      </c>
      <c r="O1287">
        <v>8.3317660334775105</v>
      </c>
      <c r="P1287">
        <v>62.004875076173001</v>
      </c>
      <c r="Q1287">
        <v>2.3448933470267001E-2</v>
      </c>
    </row>
    <row r="1288" spans="1:17" hidden="1" x14ac:dyDescent="0.3">
      <c r="A1288" t="s">
        <v>2738</v>
      </c>
      <c r="B1288" t="s">
        <v>2739</v>
      </c>
      <c r="C1288" t="s">
        <v>3171</v>
      </c>
      <c r="D1288" t="s">
        <v>206</v>
      </c>
      <c r="E1288">
        <v>1548.0971514400001</v>
      </c>
      <c r="F1288">
        <v>684.35</v>
      </c>
      <c r="G1288">
        <v>6.8796468694104398</v>
      </c>
      <c r="H1288">
        <v>4.5521840004911001</v>
      </c>
      <c r="I1288">
        <v>-5.0477577611200797</v>
      </c>
      <c r="J1288">
        <v>-0.88914297218595495</v>
      </c>
      <c r="K1288">
        <v>728.13488293035698</v>
      </c>
      <c r="L1288">
        <v>704.88126580931896</v>
      </c>
      <c r="M1288">
        <v>41.380870395252998</v>
      </c>
      <c r="N1288">
        <v>0.400490287223775</v>
      </c>
      <c r="O1288">
        <v>26.689559435961101</v>
      </c>
      <c r="P1288">
        <v>44.958695191696599</v>
      </c>
      <c r="Q1288">
        <v>6.0282210590869002E-2</v>
      </c>
    </row>
    <row r="1289" spans="1:17" hidden="1" x14ac:dyDescent="0.3">
      <c r="A1289" t="s">
        <v>2740</v>
      </c>
      <c r="B1289" t="s">
        <v>2741</v>
      </c>
      <c r="C1289" t="s">
        <v>3171</v>
      </c>
      <c r="D1289" t="s">
        <v>253</v>
      </c>
      <c r="E1289">
        <v>1545.3119082000001</v>
      </c>
      <c r="F1289">
        <v>237.99</v>
      </c>
      <c r="G1289">
        <v>220.716268206319</v>
      </c>
      <c r="H1289">
        <v>28.9910563050815</v>
      </c>
      <c r="I1289">
        <v>170.89140158596399</v>
      </c>
      <c r="J1289">
        <v>15.968128883778901</v>
      </c>
      <c r="K1289">
        <v>196.777656493948</v>
      </c>
      <c r="L1289">
        <v>148.20806760381799</v>
      </c>
      <c r="M1289">
        <v>83.819199988176095</v>
      </c>
      <c r="N1289">
        <v>1.6126080530512199</v>
      </c>
      <c r="O1289">
        <v>6.3910248329761696</v>
      </c>
      <c r="P1289">
        <v>273.025078369906</v>
      </c>
      <c r="Q1289">
        <v>0.17064585409962399</v>
      </c>
    </row>
    <row r="1290" spans="1:17" hidden="1" x14ac:dyDescent="0.3">
      <c r="A1290" t="s">
        <v>2742</v>
      </c>
      <c r="B1290" t="s">
        <v>2743</v>
      </c>
      <c r="C1290" t="s">
        <v>3171</v>
      </c>
      <c r="D1290" t="s">
        <v>2744</v>
      </c>
      <c r="E1290">
        <v>1545.140625</v>
      </c>
      <c r="F1290">
        <v>19.39</v>
      </c>
      <c r="G1290">
        <v>114.89077096726901</v>
      </c>
      <c r="H1290">
        <v>16.557396306618699</v>
      </c>
      <c r="I1290">
        <v>44.281287860193501</v>
      </c>
      <c r="J1290">
        <v>6.3833195713322901</v>
      </c>
      <c r="K1290">
        <v>16.8706916470266</v>
      </c>
      <c r="L1290">
        <v>15.0827252886791</v>
      </c>
      <c r="M1290">
        <v>69.889789429152202</v>
      </c>
      <c r="N1290">
        <v>0.746201340110492</v>
      </c>
      <c r="O1290">
        <v>2.11449200618876</v>
      </c>
      <c r="P1290">
        <v>154.461942257217</v>
      </c>
      <c r="Q1290">
        <v>0.24151784285459499</v>
      </c>
    </row>
    <row r="1291" spans="1:17" hidden="1" x14ac:dyDescent="0.3">
      <c r="A1291" t="s">
        <v>2745</v>
      </c>
      <c r="B1291" t="s">
        <v>2746</v>
      </c>
      <c r="C1291" t="s">
        <v>3171</v>
      </c>
      <c r="D1291" t="s">
        <v>253</v>
      </c>
      <c r="E1291">
        <v>1542.8892499999999</v>
      </c>
      <c r="F1291">
        <v>1217.75</v>
      </c>
      <c r="G1291">
        <v>36.669631648747597</v>
      </c>
      <c r="H1291">
        <v>85.324740296943801</v>
      </c>
      <c r="I1291">
        <v>52.557634525005</v>
      </c>
      <c r="J1291">
        <v>13.128527885920899</v>
      </c>
      <c r="M1291">
        <v>66.585715969020498</v>
      </c>
      <c r="O1291">
        <v>10.248408950934101</v>
      </c>
      <c r="P1291">
        <v>78.555718475073306</v>
      </c>
    </row>
    <row r="1292" spans="1:17" hidden="1" x14ac:dyDescent="0.3">
      <c r="A1292" t="s">
        <v>2747</v>
      </c>
      <c r="B1292" t="s">
        <v>2748</v>
      </c>
      <c r="C1292" t="s">
        <v>3171</v>
      </c>
      <c r="D1292" t="s">
        <v>161</v>
      </c>
      <c r="E1292">
        <v>1541.7126289949999</v>
      </c>
      <c r="F1292">
        <v>694.05</v>
      </c>
      <c r="G1292">
        <v>43.671165228723297</v>
      </c>
      <c r="H1292">
        <v>15.594468112409499</v>
      </c>
      <c r="I1292">
        <v>31.049750526899</v>
      </c>
      <c r="J1292">
        <v>2.4913946440369101</v>
      </c>
      <c r="K1292">
        <v>564.45637351527796</v>
      </c>
      <c r="L1292">
        <v>523.47739802020999</v>
      </c>
      <c r="M1292">
        <v>86.728841745860393</v>
      </c>
      <c r="N1292">
        <v>1.01847242493072</v>
      </c>
      <c r="O1292">
        <v>0.82847057128447799</v>
      </c>
      <c r="P1292">
        <v>77.824750192159797</v>
      </c>
      <c r="Q1292">
        <v>7.0221781232434E-2</v>
      </c>
    </row>
    <row r="1293" spans="1:17" hidden="1" x14ac:dyDescent="0.3">
      <c r="A1293" t="s">
        <v>2749</v>
      </c>
      <c r="B1293" t="s">
        <v>2750</v>
      </c>
      <c r="C1293" t="s">
        <v>3171</v>
      </c>
      <c r="D1293" t="s">
        <v>72</v>
      </c>
      <c r="E1293">
        <v>1533.84426048</v>
      </c>
      <c r="F1293">
        <v>344.05</v>
      </c>
      <c r="G1293">
        <v>61.025297406389299</v>
      </c>
      <c r="H1293">
        <v>1.7583041810245199</v>
      </c>
      <c r="I1293">
        <v>9.6909871173704101</v>
      </c>
      <c r="J1293">
        <v>-8.1029299234840202E-2</v>
      </c>
      <c r="K1293">
        <v>357.85840139931202</v>
      </c>
      <c r="L1293">
        <v>315.51060889585102</v>
      </c>
      <c r="M1293">
        <v>43.314281640786298</v>
      </c>
      <c r="N1293">
        <v>0.52010717435484399</v>
      </c>
      <c r="O1293">
        <v>29.094608341810702</v>
      </c>
      <c r="P1293">
        <v>104.062870699881</v>
      </c>
      <c r="Q1293">
        <v>8.5582224745397006E-2</v>
      </c>
    </row>
    <row r="1294" spans="1:17" hidden="1" x14ac:dyDescent="0.3">
      <c r="A1294" t="s">
        <v>2751</v>
      </c>
      <c r="B1294" t="s">
        <v>2752</v>
      </c>
      <c r="C1294" t="s">
        <v>3171</v>
      </c>
      <c r="D1294" t="s">
        <v>21</v>
      </c>
      <c r="E1294">
        <v>1529.1149480399999</v>
      </c>
      <c r="F1294">
        <v>884.85</v>
      </c>
      <c r="G1294">
        <v>734.46406897842201</v>
      </c>
      <c r="H1294">
        <v>12.080175615656</v>
      </c>
      <c r="I1294">
        <v>131.74865956098799</v>
      </c>
      <c r="J1294">
        <v>22.175680706173701</v>
      </c>
      <c r="K1294">
        <v>765.35846865712404</v>
      </c>
      <c r="L1294">
        <v>532.92728279547396</v>
      </c>
      <c r="M1294">
        <v>79.580866301063494</v>
      </c>
      <c r="N1294">
        <v>1.27648448696595</v>
      </c>
      <c r="O1294">
        <v>12.787478103633299</v>
      </c>
      <c r="P1294">
        <v>848.900804289544</v>
      </c>
    </row>
    <row r="1295" spans="1:17" hidden="1" x14ac:dyDescent="0.3">
      <c r="A1295" t="s">
        <v>2753</v>
      </c>
      <c r="B1295" t="s">
        <v>2754</v>
      </c>
      <c r="C1295" t="s">
        <v>3171</v>
      </c>
      <c r="D1295" t="s">
        <v>21</v>
      </c>
      <c r="E1295">
        <v>1524.82411536</v>
      </c>
      <c r="F1295">
        <v>271.2</v>
      </c>
      <c r="G1295">
        <v>106.709993565861</v>
      </c>
      <c r="H1295">
        <v>16.982900716088199</v>
      </c>
      <c r="I1295">
        <v>85.231202992709996</v>
      </c>
      <c r="J1295">
        <v>2.0061955068869901</v>
      </c>
      <c r="K1295">
        <v>271.12314253323899</v>
      </c>
      <c r="L1295">
        <v>213.00926476346399</v>
      </c>
      <c r="M1295">
        <v>44.098521929676799</v>
      </c>
      <c r="N1295">
        <v>0.30729651648621398</v>
      </c>
      <c r="O1295">
        <v>17.957227138642999</v>
      </c>
      <c r="P1295">
        <v>135.82608695652101</v>
      </c>
      <c r="Q1295">
        <v>8.4253358707239004E-2</v>
      </c>
    </row>
    <row r="1296" spans="1:17" hidden="1" x14ac:dyDescent="0.3">
      <c r="A1296" t="s">
        <v>2755</v>
      </c>
      <c r="B1296" t="s">
        <v>2756</v>
      </c>
      <c r="C1296" t="s">
        <v>3171</v>
      </c>
      <c r="D1296" t="s">
        <v>1590</v>
      </c>
      <c r="E1296">
        <v>1523.508504782</v>
      </c>
      <c r="F1296">
        <v>127.59</v>
      </c>
      <c r="G1296">
        <v>180.96945290313499</v>
      </c>
      <c r="H1296">
        <v>6.43920175921739</v>
      </c>
      <c r="I1296">
        <v>100.20463831760701</v>
      </c>
      <c r="J1296">
        <v>1.0697953988005899</v>
      </c>
      <c r="K1296">
        <v>119.718098652216</v>
      </c>
      <c r="L1296">
        <v>85.757609265104904</v>
      </c>
      <c r="N1296">
        <v>0.62089871971539601</v>
      </c>
      <c r="O1296">
        <v>12.0777490398934</v>
      </c>
      <c r="P1296">
        <v>221.95306585919701</v>
      </c>
    </row>
    <row r="1297" spans="1:17" hidden="1" x14ac:dyDescent="0.3">
      <c r="A1297" t="s">
        <v>2757</v>
      </c>
      <c r="B1297" t="s">
        <v>2758</v>
      </c>
      <c r="C1297" t="s">
        <v>3171</v>
      </c>
      <c r="D1297" t="s">
        <v>512</v>
      </c>
      <c r="E1297">
        <v>1511.4492</v>
      </c>
      <c r="F1297">
        <v>144.36000000000001</v>
      </c>
      <c r="G1297">
        <v>33.746331949064697</v>
      </c>
      <c r="H1297">
        <v>1.2191243479424201</v>
      </c>
      <c r="I1297">
        <v>-15.2902465928788</v>
      </c>
      <c r="J1297">
        <v>1.4565126688930199</v>
      </c>
      <c r="K1297">
        <v>150.757488514302</v>
      </c>
      <c r="L1297">
        <v>142.23208011008899</v>
      </c>
      <c r="M1297">
        <v>46.424103143048001</v>
      </c>
      <c r="N1297">
        <v>0.87202080508115398</v>
      </c>
      <c r="O1297">
        <v>26.766417290107999</v>
      </c>
      <c r="P1297">
        <v>64.045454545454504</v>
      </c>
      <c r="Q1297">
        <v>6.0836316138125998E-2</v>
      </c>
    </row>
    <row r="1298" spans="1:17" hidden="1" x14ac:dyDescent="0.3">
      <c r="A1298" t="s">
        <v>2759</v>
      </c>
      <c r="B1298" t="s">
        <v>2760</v>
      </c>
      <c r="C1298" t="s">
        <v>3171</v>
      </c>
      <c r="D1298" t="s">
        <v>284</v>
      </c>
      <c r="E1298">
        <v>1510.8220595</v>
      </c>
      <c r="F1298">
        <v>845</v>
      </c>
      <c r="G1298">
        <v>-46.545608207063999</v>
      </c>
      <c r="H1298">
        <v>-4.8671258411330003</v>
      </c>
      <c r="I1298">
        <v>-1.9195549720436</v>
      </c>
      <c r="J1298">
        <v>-2.5093184790811902</v>
      </c>
      <c r="K1298">
        <v>903.54326862620906</v>
      </c>
      <c r="L1298">
        <v>926.13557500637296</v>
      </c>
      <c r="M1298">
        <v>47.5465831320736</v>
      </c>
      <c r="N1298">
        <v>0.67303815585500404</v>
      </c>
      <c r="O1298">
        <v>47.928994082840198</v>
      </c>
      <c r="P1298">
        <v>25.203733886501698</v>
      </c>
      <c r="Q1298">
        <v>-1.9178686924780999E-2</v>
      </c>
    </row>
    <row r="1299" spans="1:17" hidden="1" x14ac:dyDescent="0.3">
      <c r="A1299" t="s">
        <v>2761</v>
      </c>
      <c r="B1299" t="s">
        <v>2762</v>
      </c>
      <c r="C1299" t="s">
        <v>3171</v>
      </c>
      <c r="D1299" t="s">
        <v>206</v>
      </c>
      <c r="E1299">
        <v>1504.0896</v>
      </c>
      <c r="F1299">
        <v>1205.2</v>
      </c>
      <c r="G1299">
        <v>22.9133864613508</v>
      </c>
      <c r="H1299">
        <v>1.1235073647699201</v>
      </c>
      <c r="I1299">
        <v>12.238220462029201</v>
      </c>
      <c r="J1299">
        <v>-3.04108531328108</v>
      </c>
      <c r="K1299">
        <v>1267.4314613870599</v>
      </c>
      <c r="L1299">
        <v>1156.46855927553</v>
      </c>
      <c r="M1299">
        <v>39.003726322959103</v>
      </c>
      <c r="N1299">
        <v>0.561970576247392</v>
      </c>
      <c r="O1299">
        <v>24.460670428144699</v>
      </c>
      <c r="P1299">
        <v>48.332307692307602</v>
      </c>
      <c r="Q1299">
        <v>3.8959342700367001E-2</v>
      </c>
    </row>
    <row r="1300" spans="1:17" hidden="1" x14ac:dyDescent="0.3">
      <c r="A1300" t="s">
        <v>2763</v>
      </c>
      <c r="B1300" t="s">
        <v>2764</v>
      </c>
      <c r="C1300" t="s">
        <v>3171</v>
      </c>
      <c r="D1300" t="s">
        <v>744</v>
      </c>
      <c r="E1300">
        <v>1502.0466694199999</v>
      </c>
      <c r="F1300">
        <v>262.81</v>
      </c>
      <c r="G1300">
        <v>1.51354712354276</v>
      </c>
      <c r="H1300">
        <v>1.5340520029743401</v>
      </c>
      <c r="I1300">
        <v>0.96441575090142495</v>
      </c>
      <c r="J1300">
        <v>1.0355979742941099</v>
      </c>
      <c r="K1300">
        <v>268.81119762356201</v>
      </c>
      <c r="L1300">
        <v>255.04595338388</v>
      </c>
      <c r="M1300">
        <v>57.335343564974302</v>
      </c>
      <c r="N1300">
        <v>1.6456984520004601</v>
      </c>
      <c r="O1300">
        <v>9.4631102317263398</v>
      </c>
      <c r="P1300">
        <v>26.753159062409502</v>
      </c>
      <c r="Q1300">
        <v>2.5420345253382999E-2</v>
      </c>
    </row>
    <row r="1301" spans="1:17" hidden="1" x14ac:dyDescent="0.3">
      <c r="A1301" t="s">
        <v>2765</v>
      </c>
      <c r="B1301" t="s">
        <v>2766</v>
      </c>
      <c r="C1301" t="s">
        <v>3171</v>
      </c>
      <c r="D1301" t="s">
        <v>21</v>
      </c>
      <c r="E1301">
        <v>1498.4673059489901</v>
      </c>
      <c r="F1301">
        <v>153.83000000000001</v>
      </c>
      <c r="G1301">
        <v>62.716954983222202</v>
      </c>
      <c r="H1301">
        <v>24.190341013262099</v>
      </c>
      <c r="I1301">
        <v>48.214581867763599</v>
      </c>
      <c r="J1301">
        <v>10.3237054442197</v>
      </c>
      <c r="K1301">
        <v>144.380078577213</v>
      </c>
      <c r="L1301">
        <v>126.03113854561001</v>
      </c>
      <c r="M1301">
        <v>61.563356352001499</v>
      </c>
      <c r="N1301">
        <v>1.2378924398737099</v>
      </c>
      <c r="O1301">
        <v>19.8075797958785</v>
      </c>
      <c r="P1301">
        <v>89.679408138101095</v>
      </c>
      <c r="Q1301">
        <v>0.109941504057051</v>
      </c>
    </row>
    <row r="1302" spans="1:17" hidden="1" x14ac:dyDescent="0.3">
      <c r="A1302" t="s">
        <v>2767</v>
      </c>
      <c r="B1302" t="s">
        <v>2768</v>
      </c>
      <c r="C1302" t="s">
        <v>3171</v>
      </c>
      <c r="D1302" t="s">
        <v>253</v>
      </c>
      <c r="E1302">
        <v>1497.99</v>
      </c>
      <c r="F1302">
        <v>1152.3</v>
      </c>
      <c r="G1302">
        <v>44.8613233196075</v>
      </c>
      <c r="H1302">
        <v>8.9881210373548104</v>
      </c>
      <c r="I1302">
        <v>-16.3454813912122</v>
      </c>
      <c r="J1302">
        <v>3.07608663646324</v>
      </c>
      <c r="K1302">
        <v>1192.6902725904899</v>
      </c>
      <c r="L1302">
        <v>1102.1483713978901</v>
      </c>
      <c r="M1302">
        <v>44.533199790492603</v>
      </c>
      <c r="N1302">
        <v>0.497783028831357</v>
      </c>
      <c r="O1302">
        <v>36.240562353553699</v>
      </c>
      <c r="P1302">
        <v>83.035501548725193</v>
      </c>
      <c r="Q1302">
        <v>6.5939761720438E-2</v>
      </c>
    </row>
    <row r="1303" spans="1:17" hidden="1" x14ac:dyDescent="0.3">
      <c r="A1303" t="s">
        <v>2769</v>
      </c>
      <c r="B1303" t="s">
        <v>2770</v>
      </c>
      <c r="C1303" t="s">
        <v>3171</v>
      </c>
      <c r="D1303" t="s">
        <v>54</v>
      </c>
      <c r="E1303">
        <v>1497.26203605</v>
      </c>
      <c r="F1303">
        <v>1427.25</v>
      </c>
      <c r="G1303">
        <v>-58.005470924115599</v>
      </c>
      <c r="H1303">
        <v>-5.7985256499017401</v>
      </c>
      <c r="I1303">
        <v>-38.6588965361315</v>
      </c>
      <c r="J1303">
        <v>-4.6922193935219099</v>
      </c>
      <c r="K1303">
        <v>1590.6000208942301</v>
      </c>
      <c r="L1303">
        <v>1856.6242385631899</v>
      </c>
      <c r="M1303">
        <v>28.2825912398844</v>
      </c>
      <c r="N1303">
        <v>0.76998686194464305</v>
      </c>
      <c r="O1303">
        <v>87.773690663864002</v>
      </c>
      <c r="P1303">
        <v>1.0800283286118899</v>
      </c>
      <c r="Q1303">
        <v>3.6881811435198003E-2</v>
      </c>
    </row>
    <row r="1304" spans="1:17" hidden="1" x14ac:dyDescent="0.3">
      <c r="A1304" t="s">
        <v>2771</v>
      </c>
      <c r="B1304" t="s">
        <v>2772</v>
      </c>
      <c r="C1304" t="s">
        <v>3171</v>
      </c>
      <c r="D1304" t="s">
        <v>2241</v>
      </c>
      <c r="E1304">
        <v>1496.4974283199999</v>
      </c>
      <c r="F1304">
        <v>290.05</v>
      </c>
      <c r="G1304">
        <v>7.9745621625535597</v>
      </c>
      <c r="H1304">
        <v>7.3815922130514897</v>
      </c>
      <c r="I1304">
        <v>23.8955835952396</v>
      </c>
      <c r="J1304">
        <v>-2.49668099487804</v>
      </c>
      <c r="K1304">
        <v>307.65959627952998</v>
      </c>
      <c r="M1304">
        <v>41.500611633948203</v>
      </c>
      <c r="N1304">
        <v>9.8337486633341006E-2</v>
      </c>
      <c r="O1304">
        <v>43.682123771763401</v>
      </c>
      <c r="P1304">
        <v>38.779904306219997</v>
      </c>
    </row>
    <row r="1305" spans="1:17" hidden="1" x14ac:dyDescent="0.3">
      <c r="A1305" t="s">
        <v>2773</v>
      </c>
      <c r="B1305" t="s">
        <v>2774</v>
      </c>
      <c r="C1305" t="s">
        <v>3171</v>
      </c>
      <c r="D1305" t="s">
        <v>51</v>
      </c>
      <c r="E1305">
        <v>1494.5941800000001</v>
      </c>
      <c r="F1305">
        <v>2536.65</v>
      </c>
      <c r="G1305">
        <v>60.882479785242197</v>
      </c>
      <c r="H1305">
        <v>6.0876076784798299</v>
      </c>
      <c r="I1305">
        <v>28.2381409358245</v>
      </c>
      <c r="J1305">
        <v>-5.35978742448878</v>
      </c>
      <c r="K1305">
        <v>2516.18295446609</v>
      </c>
      <c r="L1305">
        <v>2084.3138543026298</v>
      </c>
      <c r="M1305">
        <v>48.219115012001097</v>
      </c>
      <c r="N1305">
        <v>0.397575463157197</v>
      </c>
      <c r="O1305">
        <v>11.751719787909201</v>
      </c>
      <c r="P1305">
        <v>111.3875</v>
      </c>
    </row>
    <row r="1306" spans="1:17" hidden="1" x14ac:dyDescent="0.3">
      <c r="A1306" t="s">
        <v>2775</v>
      </c>
      <c r="B1306" t="s">
        <v>2776</v>
      </c>
      <c r="C1306" t="s">
        <v>3171</v>
      </c>
      <c r="D1306" t="s">
        <v>21</v>
      </c>
      <c r="E1306">
        <v>1493.0897800799901</v>
      </c>
      <c r="F1306">
        <v>235</v>
      </c>
      <c r="G1306">
        <v>51.504159307497403</v>
      </c>
      <c r="H1306">
        <v>26.096014682655099</v>
      </c>
      <c r="I1306">
        <v>46.075641891450303</v>
      </c>
      <c r="J1306">
        <v>11.9925373183302</v>
      </c>
      <c r="K1306">
        <v>206.28478488099501</v>
      </c>
      <c r="L1306">
        <v>177.83157603347701</v>
      </c>
      <c r="M1306">
        <v>81.947644924615602</v>
      </c>
      <c r="N1306">
        <v>0.56696461315453595</v>
      </c>
      <c r="O1306">
        <v>6.3404255319148897</v>
      </c>
      <c r="P1306">
        <v>87.849720223820896</v>
      </c>
      <c r="Q1306">
        <v>9.1178746808009997E-2</v>
      </c>
    </row>
    <row r="1307" spans="1:17" hidden="1" x14ac:dyDescent="0.3">
      <c r="A1307" t="s">
        <v>2777</v>
      </c>
      <c r="B1307" t="s">
        <v>2778</v>
      </c>
      <c r="C1307" t="s">
        <v>3171</v>
      </c>
      <c r="D1307" t="s">
        <v>46</v>
      </c>
      <c r="E1307">
        <v>1491.1681785559999</v>
      </c>
      <c r="F1307">
        <v>154.84</v>
      </c>
      <c r="G1307">
        <v>23.269891394724802</v>
      </c>
      <c r="H1307">
        <v>6.2944590893617596</v>
      </c>
      <c r="I1307">
        <v>11.9416374650921</v>
      </c>
      <c r="J1307">
        <v>1.57457634660582</v>
      </c>
      <c r="K1307">
        <v>167.90615019178799</v>
      </c>
      <c r="L1307">
        <v>154.05623911675099</v>
      </c>
      <c r="M1307">
        <v>36.497396738287897</v>
      </c>
      <c r="N1307">
        <v>1.2010078824697701</v>
      </c>
      <c r="O1307">
        <v>47.184190131748899</v>
      </c>
      <c r="P1307">
        <v>59.546625450798501</v>
      </c>
      <c r="Q1307">
        <v>0.137224153435754</v>
      </c>
    </row>
    <row r="1308" spans="1:17" hidden="1" x14ac:dyDescent="0.3">
      <c r="A1308" t="s">
        <v>2779</v>
      </c>
      <c r="B1308" t="s">
        <v>2780</v>
      </c>
      <c r="C1308" t="s">
        <v>3171</v>
      </c>
      <c r="D1308" t="s">
        <v>206</v>
      </c>
      <c r="E1308">
        <v>1489.8984571999999</v>
      </c>
      <c r="F1308">
        <v>916</v>
      </c>
      <c r="G1308">
        <v>-10.471528515470199</v>
      </c>
      <c r="H1308">
        <v>-6.2744132642567996</v>
      </c>
      <c r="I1308">
        <v>-1.94340721437903</v>
      </c>
      <c r="J1308">
        <v>-0.75752241882626603</v>
      </c>
      <c r="K1308">
        <v>1042.5747135029501</v>
      </c>
      <c r="L1308">
        <v>942.60915228885597</v>
      </c>
      <c r="M1308">
        <v>35.4033798818216</v>
      </c>
      <c r="N1308">
        <v>0.27578549492085902</v>
      </c>
      <c r="O1308">
        <v>66.921397379912605</v>
      </c>
      <c r="P1308">
        <v>45.166402535657603</v>
      </c>
      <c r="Q1308">
        <v>9.4810600052585001E-2</v>
      </c>
    </row>
    <row r="1309" spans="1:17" hidden="1" x14ac:dyDescent="0.3">
      <c r="A1309" t="s">
        <v>2781</v>
      </c>
      <c r="B1309" t="s">
        <v>2782</v>
      </c>
      <c r="C1309" t="s">
        <v>3171</v>
      </c>
      <c r="D1309" t="s">
        <v>138</v>
      </c>
      <c r="E1309">
        <v>1489.5800742899901</v>
      </c>
      <c r="F1309">
        <v>361.9</v>
      </c>
      <c r="G1309">
        <v>51.824625506268298</v>
      </c>
      <c r="H1309">
        <v>1.3093090079860299</v>
      </c>
      <c r="I1309">
        <v>-2.0376795694773202</v>
      </c>
      <c r="J1309">
        <v>5.4901824288785903</v>
      </c>
      <c r="K1309">
        <v>357.91517185003403</v>
      </c>
      <c r="L1309">
        <v>332.48221859202999</v>
      </c>
      <c r="M1309">
        <v>52.447840811724298</v>
      </c>
      <c r="N1309">
        <v>0.74190479684400601</v>
      </c>
      <c r="O1309">
        <v>20.1851340149212</v>
      </c>
      <c r="P1309">
        <v>97.543668122270702</v>
      </c>
      <c r="Q1309">
        <v>7.8299101624970002E-2</v>
      </c>
    </row>
    <row r="1310" spans="1:17" hidden="1" x14ac:dyDescent="0.3">
      <c r="A1310" t="s">
        <v>2783</v>
      </c>
      <c r="B1310" t="s">
        <v>2784</v>
      </c>
      <c r="C1310" t="s">
        <v>3171</v>
      </c>
      <c r="D1310" t="s">
        <v>2785</v>
      </c>
      <c r="E1310">
        <v>1488.1715675999999</v>
      </c>
      <c r="F1310">
        <v>654.6</v>
      </c>
      <c r="G1310">
        <v>461.837244423671</v>
      </c>
      <c r="H1310">
        <v>56.678911334498501</v>
      </c>
      <c r="I1310">
        <v>25.3160828954381</v>
      </c>
      <c r="J1310">
        <v>17.927746829059799</v>
      </c>
      <c r="K1310">
        <v>560.32015278374001</v>
      </c>
      <c r="L1310">
        <v>487.08494897829098</v>
      </c>
      <c r="M1310">
        <v>81.398308692247397</v>
      </c>
      <c r="N1310">
        <v>1.1287744793630301</v>
      </c>
      <c r="O1310">
        <v>21.9065077910174</v>
      </c>
      <c r="P1310">
        <v>486.03401969561298</v>
      </c>
    </row>
    <row r="1311" spans="1:17" hidden="1" x14ac:dyDescent="0.3">
      <c r="A1311" t="s">
        <v>2786</v>
      </c>
      <c r="B1311" t="s">
        <v>2787</v>
      </c>
      <c r="C1311" t="s">
        <v>3171</v>
      </c>
      <c r="D1311" t="s">
        <v>289</v>
      </c>
      <c r="E1311">
        <v>1483.228673308</v>
      </c>
      <c r="F1311">
        <v>157.72</v>
      </c>
      <c r="G1311">
        <v>56.157713007074797</v>
      </c>
      <c r="H1311">
        <v>22.671954901067</v>
      </c>
      <c r="I1311">
        <v>19.588048349637699</v>
      </c>
      <c r="J1311">
        <v>12.4895243548166</v>
      </c>
      <c r="K1311">
        <v>147.76258249768</v>
      </c>
      <c r="L1311">
        <v>128.97468435490401</v>
      </c>
      <c r="M1311">
        <v>61.6855813541694</v>
      </c>
      <c r="N1311">
        <v>0.74667222880645601</v>
      </c>
      <c r="O1311">
        <v>12.858229774283499</v>
      </c>
      <c r="P1311">
        <v>92.576312576312503</v>
      </c>
      <c r="Q1311">
        <v>1.8514080752926002E-2</v>
      </c>
    </row>
    <row r="1312" spans="1:17" hidden="1" x14ac:dyDescent="0.3">
      <c r="A1312" t="s">
        <v>2788</v>
      </c>
      <c r="B1312" t="s">
        <v>2789</v>
      </c>
      <c r="C1312" t="s">
        <v>3171</v>
      </c>
      <c r="D1312" t="s">
        <v>51</v>
      </c>
      <c r="E1312">
        <v>1482.7042156499999</v>
      </c>
      <c r="F1312">
        <v>307.3</v>
      </c>
      <c r="G1312">
        <v>10.9395483868093</v>
      </c>
      <c r="H1312">
        <v>12.6061923455519</v>
      </c>
      <c r="I1312">
        <v>18.944283420110899</v>
      </c>
      <c r="J1312">
        <v>9.2356979201567899</v>
      </c>
      <c r="K1312">
        <v>302.516366335192</v>
      </c>
      <c r="L1312">
        <v>274.68936686239499</v>
      </c>
      <c r="M1312">
        <v>55.182040835564202</v>
      </c>
      <c r="N1312">
        <v>0.50554458156176596</v>
      </c>
      <c r="O1312">
        <v>20.3058900097624</v>
      </c>
      <c r="P1312">
        <v>55.162837667255701</v>
      </c>
      <c r="Q1312">
        <v>3.3405784953399E-2</v>
      </c>
    </row>
    <row r="1313" spans="1:17" hidden="1" x14ac:dyDescent="0.3">
      <c r="A1313" t="s">
        <v>2790</v>
      </c>
      <c r="B1313" t="s">
        <v>2791</v>
      </c>
      <c r="C1313" t="s">
        <v>3171</v>
      </c>
      <c r="D1313" t="s">
        <v>512</v>
      </c>
      <c r="E1313">
        <v>1481.9023907999999</v>
      </c>
      <c r="F1313">
        <v>126.75</v>
      </c>
      <c r="G1313">
        <v>144.59523786853401</v>
      </c>
      <c r="H1313">
        <v>40.676026214722299</v>
      </c>
      <c r="I1313">
        <v>63.697438125457602</v>
      </c>
      <c r="J1313">
        <v>-3.3048908398789001</v>
      </c>
      <c r="K1313">
        <v>117.321837600447</v>
      </c>
      <c r="L1313">
        <v>91.312378022203205</v>
      </c>
      <c r="M1313">
        <v>44.985563790516302</v>
      </c>
      <c r="N1313">
        <v>0.45423684733747499</v>
      </c>
      <c r="O1313">
        <v>31.1163708086785</v>
      </c>
      <c r="P1313">
        <v>191.930493468207</v>
      </c>
      <c r="Q1313">
        <v>0.12606054725785201</v>
      </c>
    </row>
    <row r="1314" spans="1:17" hidden="1" x14ac:dyDescent="0.3">
      <c r="A1314" t="s">
        <v>2792</v>
      </c>
      <c r="B1314" t="s">
        <v>2793</v>
      </c>
      <c r="C1314" t="s">
        <v>3171</v>
      </c>
      <c r="D1314" t="s">
        <v>2744</v>
      </c>
      <c r="E1314">
        <v>1480.6488397000001</v>
      </c>
      <c r="F1314">
        <v>1411.7</v>
      </c>
      <c r="G1314">
        <v>437.450330357658</v>
      </c>
      <c r="H1314">
        <v>15.824596955598899</v>
      </c>
      <c r="I1314">
        <v>81.507132495354696</v>
      </c>
      <c r="J1314">
        <v>10.6611342975916</v>
      </c>
      <c r="K1314">
        <v>1407.49443924261</v>
      </c>
      <c r="L1314">
        <v>1064.8573574311699</v>
      </c>
      <c r="M1314">
        <v>56.279787655164903</v>
      </c>
      <c r="N1314">
        <v>0.91333384762891301</v>
      </c>
      <c r="O1314">
        <v>28.175249698944501</v>
      </c>
      <c r="P1314">
        <v>489.68253968253902</v>
      </c>
    </row>
    <row r="1315" spans="1:17" hidden="1" x14ac:dyDescent="0.3">
      <c r="A1315" t="s">
        <v>2794</v>
      </c>
      <c r="B1315" t="s">
        <v>2795</v>
      </c>
      <c r="C1315" t="s">
        <v>3171</v>
      </c>
      <c r="D1315" t="s">
        <v>582</v>
      </c>
      <c r="E1315">
        <v>1473.9314809949999</v>
      </c>
      <c r="F1315">
        <v>674.55</v>
      </c>
      <c r="G1315">
        <v>39.013967529897002</v>
      </c>
      <c r="H1315">
        <v>18.1270185221295</v>
      </c>
      <c r="I1315">
        <v>13.068013025288201</v>
      </c>
      <c r="J1315">
        <v>21.928167442688501</v>
      </c>
      <c r="K1315">
        <v>641.61883076587901</v>
      </c>
      <c r="L1315">
        <v>589.387276063684</v>
      </c>
      <c r="M1315">
        <v>67.055001674125094</v>
      </c>
      <c r="N1315">
        <v>1.41552765628064</v>
      </c>
      <c r="O1315">
        <v>28.218812541694401</v>
      </c>
      <c r="P1315">
        <v>78.570483123759004</v>
      </c>
      <c r="Q1315">
        <v>4.5450661204669E-2</v>
      </c>
    </row>
    <row r="1316" spans="1:17" hidden="1" x14ac:dyDescent="0.3">
      <c r="A1316" t="s">
        <v>2796</v>
      </c>
      <c r="B1316" t="s">
        <v>2797</v>
      </c>
      <c r="C1316" t="s">
        <v>3171</v>
      </c>
      <c r="D1316" t="s">
        <v>2798</v>
      </c>
      <c r="E1316">
        <v>1470.8605895999999</v>
      </c>
      <c r="F1316">
        <v>651.6</v>
      </c>
      <c r="G1316">
        <v>202.419766081441</v>
      </c>
      <c r="H1316">
        <v>6.7676177528092598</v>
      </c>
      <c r="I1316">
        <v>113.658851065376</v>
      </c>
      <c r="J1316">
        <v>10.035251084017499</v>
      </c>
      <c r="K1316">
        <v>609.47537198580198</v>
      </c>
      <c r="L1316">
        <v>464.63485081444298</v>
      </c>
      <c r="M1316">
        <v>65.781237568654504</v>
      </c>
      <c r="N1316">
        <v>0.66598532319136805</v>
      </c>
      <c r="O1316">
        <v>15.699815837937299</v>
      </c>
      <c r="P1316">
        <v>250.41677870395199</v>
      </c>
    </row>
    <row r="1317" spans="1:17" hidden="1" x14ac:dyDescent="0.3">
      <c r="A1317" t="s">
        <v>2799</v>
      </c>
      <c r="B1317" t="s">
        <v>2800</v>
      </c>
      <c r="C1317" t="s">
        <v>3171</v>
      </c>
      <c r="D1317" t="s">
        <v>711</v>
      </c>
      <c r="E1317">
        <v>1470.25919348</v>
      </c>
      <c r="F1317">
        <v>67.3</v>
      </c>
      <c r="G1317">
        <v>60.186786371893803</v>
      </c>
      <c r="H1317">
        <v>8.6922703982889207</v>
      </c>
      <c r="I1317">
        <v>23.2980487022887</v>
      </c>
      <c r="J1317">
        <v>2.6941493136965402</v>
      </c>
      <c r="K1317">
        <v>66.3636055100406</v>
      </c>
      <c r="L1317">
        <v>60.596636905651202</v>
      </c>
      <c r="M1317">
        <v>64.247521723014998</v>
      </c>
      <c r="N1317">
        <v>0.40425041601654499</v>
      </c>
      <c r="O1317">
        <v>15.156017830609199</v>
      </c>
      <c r="P1317">
        <v>92.285714285714207</v>
      </c>
      <c r="Q1317">
        <v>0.18630979763425101</v>
      </c>
    </row>
    <row r="1318" spans="1:17" hidden="1" x14ac:dyDescent="0.3">
      <c r="A1318" t="s">
        <v>2801</v>
      </c>
      <c r="B1318" t="s">
        <v>2802</v>
      </c>
      <c r="C1318" t="s">
        <v>3171</v>
      </c>
      <c r="D1318" t="s">
        <v>253</v>
      </c>
      <c r="E1318">
        <v>1465.11210615</v>
      </c>
      <c r="F1318">
        <v>2539.9</v>
      </c>
      <c r="G1318">
        <v>48.192677336060399</v>
      </c>
      <c r="H1318">
        <v>-2.4094582316344</v>
      </c>
      <c r="I1318">
        <v>13.8583104038679</v>
      </c>
      <c r="J1318">
        <v>-1.2450271375880599</v>
      </c>
      <c r="K1318">
        <v>2767.86908318511</v>
      </c>
      <c r="L1318">
        <v>2355.33720331719</v>
      </c>
      <c r="M1318">
        <v>34.1488571300318</v>
      </c>
      <c r="N1318">
        <v>0.649432861912006</v>
      </c>
      <c r="O1318">
        <v>37.761329186188398</v>
      </c>
      <c r="P1318">
        <v>100.228616476152</v>
      </c>
      <c r="Q1318">
        <v>0.164957692349393</v>
      </c>
    </row>
    <row r="1319" spans="1:17" hidden="1" x14ac:dyDescent="0.3">
      <c r="A1319" t="s">
        <v>2803</v>
      </c>
      <c r="B1319" t="s">
        <v>2804</v>
      </c>
      <c r="C1319" t="s">
        <v>3171</v>
      </c>
      <c r="D1319" t="s">
        <v>387</v>
      </c>
      <c r="E1319">
        <v>1464.0176788159999</v>
      </c>
      <c r="F1319">
        <v>115.36</v>
      </c>
      <c r="G1319">
        <v>40.9807734107615</v>
      </c>
      <c r="H1319">
        <v>18.025238661898602</v>
      </c>
      <c r="I1319">
        <v>63.467583960357203</v>
      </c>
      <c r="J1319">
        <v>22.1800882006427</v>
      </c>
      <c r="K1319">
        <v>95.411516104451195</v>
      </c>
      <c r="L1319">
        <v>81.141579242164397</v>
      </c>
      <c r="M1319">
        <v>80.960339848609607</v>
      </c>
      <c r="N1319">
        <v>2.0932079705151998</v>
      </c>
      <c r="O1319">
        <v>17.631761442441</v>
      </c>
      <c r="P1319">
        <v>147.55364806866899</v>
      </c>
      <c r="Q1319">
        <v>8.6275294092306998E-2</v>
      </c>
    </row>
    <row r="1320" spans="1:17" hidden="1" x14ac:dyDescent="0.3">
      <c r="A1320" t="s">
        <v>2805</v>
      </c>
      <c r="B1320" t="s">
        <v>2806</v>
      </c>
      <c r="C1320" t="s">
        <v>3171</v>
      </c>
      <c r="D1320" t="s">
        <v>141</v>
      </c>
      <c r="E1320">
        <v>1461.896933024</v>
      </c>
      <c r="F1320">
        <v>157.88</v>
      </c>
      <c r="G1320">
        <v>25.381623591156199</v>
      </c>
      <c r="H1320">
        <v>10.9596646036238</v>
      </c>
      <c r="I1320">
        <v>-12.561901156624501</v>
      </c>
      <c r="J1320">
        <v>0.98188675779220502</v>
      </c>
      <c r="K1320">
        <v>159.86911340939</v>
      </c>
      <c r="L1320">
        <v>164.102076142991</v>
      </c>
      <c r="M1320">
        <v>57.274932983389199</v>
      </c>
      <c r="N1320">
        <v>0.67509050520347302</v>
      </c>
      <c r="O1320">
        <v>69.464149987332107</v>
      </c>
      <c r="P1320">
        <v>56.316831683168303</v>
      </c>
      <c r="Q1320">
        <v>8.5396381136249006E-2</v>
      </c>
    </row>
    <row r="1321" spans="1:17" hidden="1" x14ac:dyDescent="0.3">
      <c r="A1321" t="s">
        <v>2807</v>
      </c>
      <c r="B1321" t="s">
        <v>2808</v>
      </c>
      <c r="C1321" t="s">
        <v>3171</v>
      </c>
      <c r="D1321" t="s">
        <v>398</v>
      </c>
      <c r="E1321">
        <v>1453.08384</v>
      </c>
      <c r="F1321">
        <v>702</v>
      </c>
      <c r="G1321">
        <v>285.73023202732799</v>
      </c>
      <c r="H1321">
        <v>41.485178579275797</v>
      </c>
      <c r="I1321">
        <v>343.02607836903701</v>
      </c>
      <c r="J1321">
        <v>5.2738363620805799</v>
      </c>
      <c r="K1321">
        <v>514.54904209342601</v>
      </c>
      <c r="L1321">
        <v>304.53350633980602</v>
      </c>
      <c r="M1321">
        <v>84.580585369488801</v>
      </c>
      <c r="N1321">
        <v>0.30241247686509598</v>
      </c>
      <c r="O1321">
        <v>0</v>
      </c>
      <c r="P1321">
        <v>420</v>
      </c>
    </row>
    <row r="1322" spans="1:17" hidden="1" x14ac:dyDescent="0.3">
      <c r="A1322" t="s">
        <v>2809</v>
      </c>
      <c r="B1322" t="s">
        <v>2810</v>
      </c>
      <c r="C1322" t="s">
        <v>3171</v>
      </c>
      <c r="D1322" t="s">
        <v>253</v>
      </c>
      <c r="E1322">
        <v>1450.656522</v>
      </c>
      <c r="F1322">
        <v>1359.4</v>
      </c>
      <c r="G1322">
        <v>80.686419905149407</v>
      </c>
      <c r="H1322">
        <v>58.791314435273698</v>
      </c>
      <c r="I1322">
        <v>81.850120286618406</v>
      </c>
      <c r="J1322">
        <v>17.142477581173701</v>
      </c>
      <c r="K1322">
        <v>1062.4386065347301</v>
      </c>
      <c r="L1322">
        <v>848.86766589068202</v>
      </c>
      <c r="M1322">
        <v>75.4769900160925</v>
      </c>
      <c r="N1322">
        <v>2.0205020920501999</v>
      </c>
      <c r="O1322">
        <v>8.8678828895100796</v>
      </c>
      <c r="P1322">
        <v>166.54901960784301</v>
      </c>
      <c r="Q1322">
        <v>0.18204771182069601</v>
      </c>
    </row>
    <row r="1323" spans="1:17" hidden="1" x14ac:dyDescent="0.3">
      <c r="A1323" t="s">
        <v>2811</v>
      </c>
      <c r="B1323" t="s">
        <v>2812</v>
      </c>
      <c r="C1323" t="s">
        <v>3171</v>
      </c>
      <c r="D1323" t="s">
        <v>46</v>
      </c>
      <c r="E1323">
        <v>1449.59025</v>
      </c>
      <c r="F1323">
        <v>367.45</v>
      </c>
      <c r="G1323">
        <v>-3.0261239941181999</v>
      </c>
      <c r="H1323">
        <v>3.92885423526474</v>
      </c>
      <c r="I1323">
        <v>-2.24487806375432</v>
      </c>
      <c r="J1323">
        <v>0.24237088605503301</v>
      </c>
      <c r="K1323">
        <v>380.90991049347798</v>
      </c>
      <c r="L1323">
        <v>364.913629362802</v>
      </c>
      <c r="M1323">
        <v>50.505602971539297</v>
      </c>
      <c r="N1323">
        <v>0.40110436267677502</v>
      </c>
      <c r="O1323">
        <v>35.378963124234502</v>
      </c>
      <c r="P1323">
        <v>59.656745600695103</v>
      </c>
      <c r="Q1323">
        <v>7.1956050323594006E-2</v>
      </c>
    </row>
    <row r="1324" spans="1:17" hidden="1" x14ac:dyDescent="0.3">
      <c r="A1324" t="s">
        <v>2813</v>
      </c>
      <c r="B1324" t="s">
        <v>2814</v>
      </c>
      <c r="C1324" t="s">
        <v>3171</v>
      </c>
      <c r="D1324" t="s">
        <v>289</v>
      </c>
      <c r="E1324">
        <v>1448.5754219299999</v>
      </c>
      <c r="F1324">
        <v>1014.65</v>
      </c>
      <c r="G1324">
        <v>158.27816904877</v>
      </c>
      <c r="H1324">
        <v>8.1967106101370995</v>
      </c>
      <c r="I1324">
        <v>70.785395018063596</v>
      </c>
      <c r="J1324">
        <v>-8.4100135220291108</v>
      </c>
      <c r="K1324">
        <v>1021.8296967413399</v>
      </c>
      <c r="L1324">
        <v>778.52428610131699</v>
      </c>
      <c r="M1324">
        <v>35.217618912495404</v>
      </c>
      <c r="N1324">
        <v>0.85409585646945896</v>
      </c>
      <c r="O1324">
        <v>21.2240674124082</v>
      </c>
      <c r="P1324">
        <v>191.31495836922099</v>
      </c>
      <c r="Q1324">
        <v>0.169066581405867</v>
      </c>
    </row>
    <row r="1325" spans="1:17" hidden="1" x14ac:dyDescent="0.3">
      <c r="A1325" t="s">
        <v>2815</v>
      </c>
      <c r="B1325" t="s">
        <v>2816</v>
      </c>
      <c r="C1325" t="s">
        <v>3171</v>
      </c>
      <c r="D1325" t="s">
        <v>21</v>
      </c>
      <c r="E1325">
        <v>1446.1933290299901</v>
      </c>
      <c r="F1325">
        <v>949.05</v>
      </c>
      <c r="G1325">
        <v>13.736514459909101</v>
      </c>
      <c r="H1325">
        <v>-1.5500882948721999</v>
      </c>
      <c r="I1325">
        <v>-13.8804882733117</v>
      </c>
      <c r="J1325">
        <v>-1.3504457198981701</v>
      </c>
      <c r="K1325">
        <v>1026.7641859238599</v>
      </c>
      <c r="L1325">
        <v>956.75791308033695</v>
      </c>
      <c r="M1325">
        <v>39.847338704326397</v>
      </c>
      <c r="N1325">
        <v>1.7591264179600301</v>
      </c>
      <c r="O1325">
        <v>31.910858226647701</v>
      </c>
      <c r="P1325">
        <v>53.704753421329599</v>
      </c>
      <c r="Q1325">
        <v>6.9429389722382995E-2</v>
      </c>
    </row>
    <row r="1326" spans="1:17" hidden="1" x14ac:dyDescent="0.3">
      <c r="A1326" t="s">
        <v>2817</v>
      </c>
      <c r="B1326" t="s">
        <v>2818</v>
      </c>
      <c r="C1326" t="s">
        <v>3171</v>
      </c>
      <c r="D1326" t="s">
        <v>751</v>
      </c>
      <c r="E1326">
        <v>1445.5008</v>
      </c>
      <c r="F1326">
        <v>16.96</v>
      </c>
      <c r="G1326">
        <v>-27.558598633765101</v>
      </c>
      <c r="H1326">
        <v>-25.3378304163842</v>
      </c>
      <c r="I1326">
        <v>-64.068794370990304</v>
      </c>
      <c r="J1326">
        <v>1.67104900974515</v>
      </c>
      <c r="K1326">
        <v>23.977697528659601</v>
      </c>
      <c r="L1326">
        <v>29.339114477720798</v>
      </c>
      <c r="M1326">
        <v>40.099282476827597</v>
      </c>
      <c r="N1326">
        <v>0.54808775135560295</v>
      </c>
      <c r="O1326">
        <v>166.80424528301799</v>
      </c>
      <c r="P1326">
        <v>18.353105373342601</v>
      </c>
      <c r="Q1326">
        <v>0.109245290778894</v>
      </c>
    </row>
    <row r="1327" spans="1:17" hidden="1" x14ac:dyDescent="0.3">
      <c r="A1327" t="s">
        <v>2819</v>
      </c>
      <c r="B1327" t="s">
        <v>2820</v>
      </c>
      <c r="C1327" t="s">
        <v>3171</v>
      </c>
      <c r="D1327" t="s">
        <v>260</v>
      </c>
      <c r="E1327">
        <v>1444.3126589159999</v>
      </c>
      <c r="F1327">
        <v>26.06</v>
      </c>
      <c r="G1327">
        <v>-40.537064196500303</v>
      </c>
      <c r="H1327">
        <v>-1.6120151144803501</v>
      </c>
      <c r="I1327">
        <v>-18.258482682088101</v>
      </c>
      <c r="J1327">
        <v>3.8085960022263601</v>
      </c>
      <c r="K1327">
        <v>26.3045537846988</v>
      </c>
      <c r="L1327">
        <v>29.704944872532899</v>
      </c>
      <c r="M1327">
        <v>70.561664347589598</v>
      </c>
      <c r="N1327">
        <v>1.0848561947886599</v>
      </c>
      <c r="O1327">
        <v>75.748273215656099</v>
      </c>
      <c r="P1327">
        <v>18.508412914961301</v>
      </c>
      <c r="Q1327">
        <v>-4.6204375665758003E-2</v>
      </c>
    </row>
    <row r="1328" spans="1:17" hidden="1" x14ac:dyDescent="0.3">
      <c r="A1328" t="s">
        <v>2821</v>
      </c>
      <c r="B1328" t="s">
        <v>2822</v>
      </c>
      <c r="C1328" t="s">
        <v>3171</v>
      </c>
      <c r="D1328" t="s">
        <v>512</v>
      </c>
      <c r="E1328">
        <v>1443.5876249999999</v>
      </c>
      <c r="F1328">
        <v>636.25</v>
      </c>
      <c r="G1328">
        <v>1360.9806290230999</v>
      </c>
      <c r="H1328">
        <v>59.994994903696899</v>
      </c>
      <c r="I1328">
        <v>802.08338194554904</v>
      </c>
      <c r="J1328">
        <v>6.7489582751692998</v>
      </c>
      <c r="K1328">
        <v>433.54469141913597</v>
      </c>
      <c r="L1328">
        <v>226.39049893770201</v>
      </c>
      <c r="M1328">
        <v>99.6584989161355</v>
      </c>
      <c r="N1328">
        <v>0.86508261690056798</v>
      </c>
      <c r="O1328">
        <v>0</v>
      </c>
      <c r="P1328">
        <v>1444.29611650485</v>
      </c>
    </row>
    <row r="1329" spans="1:17" hidden="1" x14ac:dyDescent="0.3">
      <c r="A1329" t="s">
        <v>2823</v>
      </c>
      <c r="B1329" t="s">
        <v>2824</v>
      </c>
      <c r="C1329" t="s">
        <v>3171</v>
      </c>
      <c r="D1329" t="s">
        <v>454</v>
      </c>
      <c r="E1329">
        <v>1438.8515749600001</v>
      </c>
      <c r="F1329">
        <v>97.84</v>
      </c>
      <c r="G1329">
        <v>-53.732245203522602</v>
      </c>
      <c r="H1329">
        <v>-0.93319818856776604</v>
      </c>
      <c r="I1329">
        <v>-20.801457907203801</v>
      </c>
      <c r="J1329">
        <v>0.91397079384340996</v>
      </c>
      <c r="K1329">
        <v>102.489013893581</v>
      </c>
      <c r="L1329">
        <v>108.517488501272</v>
      </c>
      <c r="M1329">
        <v>41.855351697215703</v>
      </c>
      <c r="N1329">
        <v>0.28910932818300999</v>
      </c>
      <c r="O1329">
        <v>52.289452166802903</v>
      </c>
      <c r="P1329">
        <v>8.7111111111111104</v>
      </c>
      <c r="Q1329">
        <v>-6.9061379250573998E-2</v>
      </c>
    </row>
    <row r="1330" spans="1:17" hidden="1" x14ac:dyDescent="0.3">
      <c r="A1330" t="s">
        <v>2825</v>
      </c>
      <c r="B1330" t="s">
        <v>2826</v>
      </c>
      <c r="C1330" t="s">
        <v>3171</v>
      </c>
      <c r="D1330" t="s">
        <v>114</v>
      </c>
      <c r="E1330">
        <v>1435.734408</v>
      </c>
      <c r="F1330">
        <v>517.6</v>
      </c>
      <c r="G1330">
        <v>52.972487093281501</v>
      </c>
      <c r="H1330">
        <v>6.62297084502916</v>
      </c>
      <c r="I1330">
        <v>-10.6706246670889</v>
      </c>
      <c r="J1330">
        <v>6.0837715108861801</v>
      </c>
      <c r="K1330">
        <v>527.44877270802101</v>
      </c>
      <c r="L1330">
        <v>508.26399590712401</v>
      </c>
      <c r="M1330">
        <v>56.327932031414697</v>
      </c>
      <c r="N1330">
        <v>0.474375406318579</v>
      </c>
      <c r="O1330">
        <v>30.023183925811399</v>
      </c>
      <c r="P1330">
        <v>97.256097560975604</v>
      </c>
      <c r="Q1330">
        <v>0.13314929124946701</v>
      </c>
    </row>
    <row r="1331" spans="1:17" hidden="1" x14ac:dyDescent="0.3">
      <c r="A1331" t="s">
        <v>2827</v>
      </c>
      <c r="B1331" t="s">
        <v>2828</v>
      </c>
      <c r="C1331" t="s">
        <v>3171</v>
      </c>
      <c r="D1331" t="s">
        <v>231</v>
      </c>
      <c r="E1331">
        <v>1433.7439222789999</v>
      </c>
      <c r="F1331">
        <v>174.73</v>
      </c>
      <c r="G1331">
        <v>-37.136486283401602</v>
      </c>
      <c r="H1331">
        <v>6.87551453433265</v>
      </c>
      <c r="I1331">
        <v>-3.8034070530075601</v>
      </c>
      <c r="J1331">
        <v>1.1856418016752901</v>
      </c>
      <c r="K1331">
        <v>174.60874670713801</v>
      </c>
      <c r="M1331">
        <v>63.037467046603602</v>
      </c>
      <c r="N1331">
        <v>0.37371650052865102</v>
      </c>
      <c r="O1331">
        <v>25.851313455044899</v>
      </c>
      <c r="P1331">
        <v>35.7653457653457</v>
      </c>
    </row>
    <row r="1332" spans="1:17" hidden="1" x14ac:dyDescent="0.3">
      <c r="A1332" t="s">
        <v>2829</v>
      </c>
      <c r="B1332" t="s">
        <v>2830</v>
      </c>
      <c r="C1332" t="s">
        <v>3171</v>
      </c>
      <c r="D1332" t="s">
        <v>128</v>
      </c>
      <c r="E1332">
        <v>1433.62508804</v>
      </c>
      <c r="F1332">
        <v>25.4</v>
      </c>
      <c r="G1332">
        <v>-24.9780252719417</v>
      </c>
      <c r="H1332">
        <v>15.0579811019403</v>
      </c>
      <c r="I1332">
        <v>-18.839134120945801</v>
      </c>
      <c r="J1332">
        <v>1.0824775811737199</v>
      </c>
      <c r="K1332">
        <v>25.2113811035087</v>
      </c>
      <c r="L1332">
        <v>27.098646047952201</v>
      </c>
      <c r="M1332">
        <v>58.061027333297702</v>
      </c>
      <c r="N1332">
        <v>1.0621416708483999</v>
      </c>
      <c r="O1332">
        <v>55.118110236220403</v>
      </c>
      <c r="P1332">
        <v>23.902439024390201</v>
      </c>
      <c r="Q1332">
        <v>0.20023891641796501</v>
      </c>
    </row>
    <row r="1333" spans="1:17" hidden="1" x14ac:dyDescent="0.3">
      <c r="A1333" t="s">
        <v>2831</v>
      </c>
      <c r="B1333" t="s">
        <v>2832</v>
      </c>
      <c r="C1333" t="s">
        <v>3171</v>
      </c>
      <c r="D1333" t="s">
        <v>114</v>
      </c>
      <c r="E1333">
        <v>1419.6203032200001</v>
      </c>
      <c r="F1333">
        <v>63.07</v>
      </c>
      <c r="G1333">
        <v>28.345597609414099</v>
      </c>
      <c r="H1333">
        <v>11.348799960501101</v>
      </c>
      <c r="I1333">
        <v>-4.40552986033605</v>
      </c>
      <c r="J1333">
        <v>6.6912580689786001</v>
      </c>
      <c r="K1333">
        <v>64.227633130790906</v>
      </c>
      <c r="L1333">
        <v>62.248152540740101</v>
      </c>
      <c r="M1333">
        <v>56.226252025407</v>
      </c>
      <c r="N1333">
        <v>0.54834464115451298</v>
      </c>
      <c r="O1333">
        <v>36.356429364198497</v>
      </c>
      <c r="P1333">
        <v>56.462416273877402</v>
      </c>
      <c r="Q1333">
        <v>5.6511557687231997E-2</v>
      </c>
    </row>
    <row r="1334" spans="1:17" hidden="1" x14ac:dyDescent="0.3">
      <c r="A1334" t="s">
        <v>2833</v>
      </c>
      <c r="B1334" t="s">
        <v>2834</v>
      </c>
      <c r="C1334" t="s">
        <v>3171</v>
      </c>
      <c r="D1334" t="s">
        <v>246</v>
      </c>
      <c r="E1334">
        <v>1417.020203</v>
      </c>
      <c r="F1334">
        <v>898</v>
      </c>
      <c r="G1334">
        <v>27.6976766901691</v>
      </c>
      <c r="H1334">
        <v>32.345644021738998</v>
      </c>
      <c r="I1334">
        <v>75.120549642823306</v>
      </c>
      <c r="J1334">
        <v>6.8899905139234301</v>
      </c>
      <c r="K1334">
        <v>791.00621193678501</v>
      </c>
      <c r="L1334">
        <v>691.89090679320805</v>
      </c>
      <c r="M1334">
        <v>62.750875114703099</v>
      </c>
      <c r="N1334">
        <v>1.4557130017350699</v>
      </c>
      <c r="O1334">
        <v>9.5211581291759497</v>
      </c>
      <c r="P1334">
        <v>106.888607303306</v>
      </c>
      <c r="Q1334">
        <v>0.219259064816066</v>
      </c>
    </row>
    <row r="1335" spans="1:17" hidden="1" x14ac:dyDescent="0.3">
      <c r="A1335" t="s">
        <v>2835</v>
      </c>
      <c r="B1335" t="s">
        <v>2836</v>
      </c>
      <c r="C1335" t="s">
        <v>3171</v>
      </c>
      <c r="D1335" t="s">
        <v>69</v>
      </c>
      <c r="E1335">
        <v>1413.8789999999999</v>
      </c>
      <c r="F1335">
        <v>46000</v>
      </c>
      <c r="G1335">
        <v>128.55047747531</v>
      </c>
      <c r="H1335">
        <v>3.3843821112979602</v>
      </c>
      <c r="I1335">
        <v>68.646982847789104</v>
      </c>
      <c r="J1335">
        <v>-3.1631904350206002</v>
      </c>
      <c r="K1335">
        <v>49417.623242624999</v>
      </c>
      <c r="L1335">
        <v>41412.160995325299</v>
      </c>
      <c r="M1335">
        <v>29.610134707165901</v>
      </c>
      <c r="N1335">
        <v>0.38938053097345099</v>
      </c>
      <c r="O1335">
        <v>45.649999999999899</v>
      </c>
      <c r="P1335">
        <v>164.36781609195401</v>
      </c>
      <c r="Q1335">
        <v>8.8821142334378003E-2</v>
      </c>
    </row>
    <row r="1336" spans="1:17" hidden="1" x14ac:dyDescent="0.3">
      <c r="A1336" t="s">
        <v>2837</v>
      </c>
      <c r="B1336" t="s">
        <v>2838</v>
      </c>
      <c r="C1336" t="s">
        <v>3171</v>
      </c>
      <c r="D1336" t="s">
        <v>512</v>
      </c>
      <c r="E1336">
        <v>1413.4656159599999</v>
      </c>
      <c r="F1336">
        <v>415.6</v>
      </c>
      <c r="G1336">
        <v>92.940110830461506</v>
      </c>
      <c r="H1336">
        <v>12.103362786344499</v>
      </c>
      <c r="I1336">
        <v>57.997500811674499</v>
      </c>
      <c r="J1336">
        <v>0.50962733962783502</v>
      </c>
      <c r="K1336">
        <v>391.79777734553198</v>
      </c>
      <c r="L1336">
        <v>320.81433808315097</v>
      </c>
      <c r="M1336">
        <v>65.082515816412396</v>
      </c>
      <c r="N1336">
        <v>0.40338311066857402</v>
      </c>
      <c r="O1336">
        <v>9.4441770933590004</v>
      </c>
      <c r="P1336">
        <v>128.602860286028</v>
      </c>
      <c r="Q1336">
        <v>8.0166703374520004E-2</v>
      </c>
    </row>
    <row r="1337" spans="1:17" hidden="1" x14ac:dyDescent="0.3">
      <c r="A1337" t="s">
        <v>2839</v>
      </c>
      <c r="B1337" t="s">
        <v>2840</v>
      </c>
      <c r="C1337" t="s">
        <v>3171</v>
      </c>
      <c r="D1337" t="s">
        <v>2841</v>
      </c>
      <c r="E1337">
        <v>1412.4293175</v>
      </c>
      <c r="F1337">
        <v>570.75</v>
      </c>
      <c r="G1337">
        <v>68.169251017239205</v>
      </c>
      <c r="H1337">
        <v>12.462859150720799</v>
      </c>
      <c r="I1337">
        <v>46.861511722038102</v>
      </c>
      <c r="J1337">
        <v>3.4205108807781799</v>
      </c>
      <c r="K1337">
        <v>519.63518024117695</v>
      </c>
      <c r="L1337">
        <v>427.54481495522703</v>
      </c>
      <c r="M1337">
        <v>84.155710198438797</v>
      </c>
      <c r="N1337">
        <v>0.83850333027276203</v>
      </c>
      <c r="O1337">
        <v>1.97109067017082</v>
      </c>
      <c r="P1337">
        <v>117.015209125475</v>
      </c>
    </row>
    <row r="1338" spans="1:17" hidden="1" x14ac:dyDescent="0.3">
      <c r="A1338" t="s">
        <v>2842</v>
      </c>
      <c r="B1338" t="s">
        <v>2843</v>
      </c>
      <c r="C1338" t="s">
        <v>3171</v>
      </c>
      <c r="D1338" t="s">
        <v>138</v>
      </c>
      <c r="E1338">
        <v>1407.827809638</v>
      </c>
      <c r="F1338">
        <v>54.82</v>
      </c>
      <c r="G1338">
        <v>88.283844883096904</v>
      </c>
      <c r="H1338">
        <v>8.7754723368449294</v>
      </c>
      <c r="I1338">
        <v>55.610643769114901</v>
      </c>
      <c r="J1338">
        <v>18.185955842043299</v>
      </c>
      <c r="K1338">
        <v>50.1851811808571</v>
      </c>
      <c r="L1338">
        <v>41.934457864649403</v>
      </c>
      <c r="M1338">
        <v>74.667203446726106</v>
      </c>
      <c r="N1338">
        <v>0.54564933510004099</v>
      </c>
      <c r="O1338">
        <v>25.684056913535201</v>
      </c>
      <c r="P1338">
        <v>122.845528455284</v>
      </c>
      <c r="Q1338">
        <v>8.5497037137576004E-2</v>
      </c>
    </row>
    <row r="1339" spans="1:17" hidden="1" x14ac:dyDescent="0.3">
      <c r="A1339" t="s">
        <v>2844</v>
      </c>
      <c r="B1339" t="s">
        <v>2845</v>
      </c>
      <c r="C1339" t="s">
        <v>3171</v>
      </c>
      <c r="D1339" t="s">
        <v>196</v>
      </c>
      <c r="E1339">
        <v>1405.4061731500001</v>
      </c>
      <c r="F1339">
        <v>2308.25</v>
      </c>
      <c r="G1339">
        <v>34.652933731824</v>
      </c>
      <c r="H1339">
        <v>-4.50750113156215</v>
      </c>
      <c r="I1339">
        <v>5.7738533547756301</v>
      </c>
      <c r="J1339">
        <v>-8.3394501296696397</v>
      </c>
      <c r="K1339">
        <v>2536.7231577101102</v>
      </c>
      <c r="L1339">
        <v>2285.9318270297799</v>
      </c>
      <c r="M1339">
        <v>39.240624747148097</v>
      </c>
      <c r="N1339">
        <v>1.29242999072458</v>
      </c>
      <c r="O1339">
        <v>49.420556698797697</v>
      </c>
      <c r="P1339">
        <v>66.660649819494495</v>
      </c>
      <c r="Q1339">
        <v>0.111198865985586</v>
      </c>
    </row>
    <row r="1340" spans="1:17" hidden="1" x14ac:dyDescent="0.3">
      <c r="A1340" t="s">
        <v>2846</v>
      </c>
      <c r="B1340" t="s">
        <v>2847</v>
      </c>
      <c r="C1340" t="s">
        <v>3171</v>
      </c>
      <c r="D1340" t="s">
        <v>289</v>
      </c>
      <c r="E1340">
        <v>1405.23092352</v>
      </c>
      <c r="F1340">
        <v>103.68</v>
      </c>
      <c r="G1340">
        <v>-29.164694611996701</v>
      </c>
      <c r="H1340">
        <v>2.6748144667261902</v>
      </c>
      <c r="I1340">
        <v>-9.3444561293320092</v>
      </c>
      <c r="J1340">
        <v>-0.47657451587347299</v>
      </c>
      <c r="K1340">
        <v>106.09329341688399</v>
      </c>
      <c r="L1340">
        <v>109.68212370074301</v>
      </c>
      <c r="M1340">
        <v>51.993224120543701</v>
      </c>
      <c r="N1340">
        <v>0.55719182890130703</v>
      </c>
      <c r="O1340">
        <v>24.411651234567898</v>
      </c>
      <c r="P1340">
        <v>12.695652173913</v>
      </c>
      <c r="Q1340">
        <v>-4.9425706943561E-2</v>
      </c>
    </row>
    <row r="1341" spans="1:17" hidden="1" x14ac:dyDescent="0.3">
      <c r="A1341" t="s">
        <v>2848</v>
      </c>
      <c r="B1341" t="s">
        <v>2849</v>
      </c>
      <c r="C1341" t="s">
        <v>3171</v>
      </c>
      <c r="D1341" t="s">
        <v>213</v>
      </c>
      <c r="E1341">
        <v>1398.0829154</v>
      </c>
      <c r="F1341">
        <v>2293</v>
      </c>
      <c r="G1341">
        <v>122.32260332290799</v>
      </c>
      <c r="H1341">
        <v>7.80425317285325</v>
      </c>
      <c r="I1341">
        <v>83.920717389946702</v>
      </c>
      <c r="J1341">
        <v>-0.19985649939144301</v>
      </c>
      <c r="K1341">
        <v>2116.5802559294302</v>
      </c>
      <c r="L1341">
        <v>1616.3057956405501</v>
      </c>
      <c r="M1341">
        <v>62.341009006264102</v>
      </c>
      <c r="N1341">
        <v>0.31577254445536002</v>
      </c>
      <c r="O1341">
        <v>16.375926733536801</v>
      </c>
      <c r="P1341">
        <v>159.125324895468</v>
      </c>
      <c r="Q1341">
        <v>0.13056345385399701</v>
      </c>
    </row>
    <row r="1342" spans="1:17" hidden="1" x14ac:dyDescent="0.3">
      <c r="A1342" t="s">
        <v>2850</v>
      </c>
      <c r="B1342" t="s">
        <v>2851</v>
      </c>
      <c r="C1342" t="s">
        <v>3171</v>
      </c>
      <c r="D1342" t="s">
        <v>978</v>
      </c>
      <c r="E1342">
        <v>1394.642795125</v>
      </c>
      <c r="F1342">
        <v>988.15</v>
      </c>
      <c r="G1342">
        <v>24.901678141864299</v>
      </c>
      <c r="H1342">
        <v>24.884810370233001</v>
      </c>
      <c r="I1342">
        <v>21.539012319440999</v>
      </c>
      <c r="J1342">
        <v>11.6087096105953</v>
      </c>
      <c r="K1342">
        <v>850.99670935486904</v>
      </c>
      <c r="L1342">
        <v>774.29514864821704</v>
      </c>
      <c r="M1342">
        <v>84.908461355727795</v>
      </c>
      <c r="N1342">
        <v>0.747099570524276</v>
      </c>
      <c r="O1342">
        <v>2.8791175428831601</v>
      </c>
      <c r="P1342">
        <v>64.390284478456095</v>
      </c>
      <c r="Q1342">
        <v>9.7028606872770998E-2</v>
      </c>
    </row>
    <row r="1343" spans="1:17" hidden="1" x14ac:dyDescent="0.3">
      <c r="A1343" t="s">
        <v>2852</v>
      </c>
      <c r="B1343" t="s">
        <v>2853</v>
      </c>
      <c r="C1343" t="s">
        <v>3171</v>
      </c>
      <c r="D1343" t="s">
        <v>69</v>
      </c>
      <c r="E1343">
        <v>1393.5464549999999</v>
      </c>
      <c r="F1343">
        <v>121.43</v>
      </c>
      <c r="G1343">
        <v>0.79550470747149404</v>
      </c>
      <c r="H1343">
        <v>9.4328507489187601</v>
      </c>
      <c r="I1343">
        <v>23.3556824751074</v>
      </c>
      <c r="J1343">
        <v>-0.34777956624680401</v>
      </c>
      <c r="K1343">
        <v>124.241340048271</v>
      </c>
      <c r="L1343">
        <v>110.70780526667799</v>
      </c>
      <c r="M1343">
        <v>39.148430988347101</v>
      </c>
      <c r="N1343">
        <v>0.28848413563901498</v>
      </c>
      <c r="O1343">
        <v>24.763238079552</v>
      </c>
      <c r="P1343">
        <v>45.599520383692997</v>
      </c>
    </row>
    <row r="1344" spans="1:17" hidden="1" x14ac:dyDescent="0.3">
      <c r="A1344" t="s">
        <v>2854</v>
      </c>
      <c r="B1344" t="s">
        <v>2855</v>
      </c>
      <c r="C1344" t="s">
        <v>3171</v>
      </c>
      <c r="D1344" t="s">
        <v>582</v>
      </c>
      <c r="E1344">
        <v>1391.3184024899999</v>
      </c>
      <c r="F1344">
        <v>25.02</v>
      </c>
      <c r="G1344">
        <v>-40.796775271941698</v>
      </c>
      <c r="H1344">
        <v>8.1081517504045397</v>
      </c>
      <c r="I1344">
        <v>5.4515188880170298</v>
      </c>
      <c r="J1344">
        <v>7.5270091715876797</v>
      </c>
      <c r="K1344">
        <v>23.5635761905361</v>
      </c>
      <c r="L1344">
        <v>24.5786523143524</v>
      </c>
      <c r="M1344">
        <v>81.9224691707917</v>
      </c>
      <c r="N1344">
        <v>0.48700350755603899</v>
      </c>
      <c r="O1344">
        <v>33.493205435651397</v>
      </c>
      <c r="P1344">
        <v>66.8</v>
      </c>
      <c r="Q1344">
        <v>0.25632431209490297</v>
      </c>
    </row>
    <row r="1345" spans="1:17" hidden="1" x14ac:dyDescent="0.3">
      <c r="A1345" t="s">
        <v>2856</v>
      </c>
      <c r="B1345" t="s">
        <v>2857</v>
      </c>
      <c r="C1345" t="s">
        <v>3171</v>
      </c>
      <c r="D1345" t="s">
        <v>403</v>
      </c>
      <c r="E1345">
        <v>1382.0941703999999</v>
      </c>
      <c r="F1345">
        <v>223.54</v>
      </c>
      <c r="G1345">
        <v>-34.059678497748202</v>
      </c>
      <c r="H1345">
        <v>4.9976269833876303</v>
      </c>
      <c r="I1345">
        <v>-5.4041477647043799</v>
      </c>
      <c r="J1345">
        <v>1.69705417317878</v>
      </c>
      <c r="K1345">
        <v>232.96009483449299</v>
      </c>
      <c r="L1345">
        <v>244.22513050740901</v>
      </c>
      <c r="M1345">
        <v>54.240930452636803</v>
      </c>
      <c r="N1345">
        <v>0.39347687409069199</v>
      </c>
      <c r="O1345">
        <v>39.549968685693798</v>
      </c>
      <c r="P1345">
        <v>9.0173128505242506</v>
      </c>
      <c r="Q1345">
        <v>0.10412239679877</v>
      </c>
    </row>
    <row r="1346" spans="1:17" hidden="1" x14ac:dyDescent="0.3">
      <c r="A1346" t="s">
        <v>2858</v>
      </c>
      <c r="B1346" t="s">
        <v>2859</v>
      </c>
      <c r="C1346" t="s">
        <v>3171</v>
      </c>
      <c r="D1346" t="s">
        <v>72</v>
      </c>
      <c r="E1346">
        <v>1379.704</v>
      </c>
      <c r="F1346">
        <v>907.7</v>
      </c>
      <c r="G1346">
        <v>71.956655306124105</v>
      </c>
      <c r="H1346">
        <v>13.598094642223</v>
      </c>
      <c r="I1346">
        <v>20.8147673866562</v>
      </c>
      <c r="J1346">
        <v>1.00569369476132</v>
      </c>
      <c r="K1346">
        <v>867.55614702556795</v>
      </c>
      <c r="L1346">
        <v>730.64073853307195</v>
      </c>
      <c r="M1346">
        <v>57.281294984210398</v>
      </c>
      <c r="N1346">
        <v>0.69620398381801196</v>
      </c>
      <c r="O1346">
        <v>18.789247548749501</v>
      </c>
      <c r="P1346">
        <v>124.92875727914701</v>
      </c>
      <c r="Q1346">
        <v>0.17403178284814999</v>
      </c>
    </row>
    <row r="1347" spans="1:17" hidden="1" x14ac:dyDescent="0.3">
      <c r="A1347" t="s">
        <v>2860</v>
      </c>
      <c r="B1347" t="s">
        <v>2861</v>
      </c>
      <c r="C1347" t="s">
        <v>3171</v>
      </c>
      <c r="D1347" t="s">
        <v>213</v>
      </c>
      <c r="E1347">
        <v>1376.7075393749999</v>
      </c>
      <c r="F1347">
        <v>488.25</v>
      </c>
      <c r="G1347">
        <v>70.635626962695</v>
      </c>
      <c r="H1347">
        <v>10.353083056954</v>
      </c>
      <c r="I1347">
        <v>17.4808462895273</v>
      </c>
      <c r="J1347">
        <v>-0.81101079091929096</v>
      </c>
      <c r="K1347">
        <v>488.96570019242301</v>
      </c>
      <c r="L1347">
        <v>424.93536827440801</v>
      </c>
      <c r="M1347">
        <v>44.419417200492802</v>
      </c>
      <c r="N1347">
        <v>0.23967676245778699</v>
      </c>
      <c r="O1347">
        <v>27.322068612391099</v>
      </c>
      <c r="P1347">
        <v>102.551337896701</v>
      </c>
      <c r="Q1347">
        <v>0.12886733369282999</v>
      </c>
    </row>
    <row r="1348" spans="1:17" hidden="1" x14ac:dyDescent="0.3">
      <c r="A1348" t="s">
        <v>2862</v>
      </c>
      <c r="B1348" t="s">
        <v>2863</v>
      </c>
      <c r="C1348" t="s">
        <v>3171</v>
      </c>
      <c r="D1348" t="s">
        <v>289</v>
      </c>
      <c r="E1348">
        <v>1373.667438465</v>
      </c>
      <c r="F1348">
        <v>350.55</v>
      </c>
      <c r="G1348">
        <v>65.494783169616596</v>
      </c>
      <c r="H1348">
        <v>1.79581893977822</v>
      </c>
      <c r="I1348">
        <v>27.860168490841399</v>
      </c>
      <c r="J1348">
        <v>4.3034462421423898</v>
      </c>
      <c r="K1348">
        <v>368.39410403666398</v>
      </c>
      <c r="M1348">
        <v>42.379710770672602</v>
      </c>
      <c r="N1348">
        <v>0.36507253465617401</v>
      </c>
      <c r="O1348">
        <v>32.363428897446802</v>
      </c>
      <c r="P1348">
        <v>104.58126641377299</v>
      </c>
    </row>
    <row r="1349" spans="1:17" hidden="1" x14ac:dyDescent="0.3">
      <c r="A1349" t="s">
        <v>2864</v>
      </c>
      <c r="B1349" t="s">
        <v>2865</v>
      </c>
      <c r="C1349" t="s">
        <v>3171</v>
      </c>
      <c r="D1349" t="s">
        <v>387</v>
      </c>
      <c r="E1349">
        <v>1364.5994183759999</v>
      </c>
      <c r="F1349">
        <v>33.96</v>
      </c>
      <c r="G1349">
        <v>-0.48092827740625599</v>
      </c>
      <c r="H1349">
        <v>10.9192814115379</v>
      </c>
      <c r="I1349">
        <v>-24.733318414901401</v>
      </c>
      <c r="J1349">
        <v>3.4869220256181701</v>
      </c>
      <c r="K1349">
        <v>34.8635552534044</v>
      </c>
      <c r="L1349">
        <v>35.104209280263298</v>
      </c>
      <c r="M1349">
        <v>51.864266309003199</v>
      </c>
      <c r="N1349">
        <v>0.93620040085255396</v>
      </c>
      <c r="O1349">
        <v>36.925795053003498</v>
      </c>
      <c r="P1349">
        <v>33.438113948919401</v>
      </c>
      <c r="Q1349">
        <v>-1.5706675300495999E-2</v>
      </c>
    </row>
    <row r="1350" spans="1:17" hidden="1" x14ac:dyDescent="0.3">
      <c r="A1350" t="s">
        <v>2866</v>
      </c>
      <c r="B1350" t="s">
        <v>2867</v>
      </c>
      <c r="C1350" t="s">
        <v>3171</v>
      </c>
      <c r="D1350" t="s">
        <v>1434</v>
      </c>
      <c r="E1350">
        <v>1354.08195</v>
      </c>
      <c r="F1350">
        <v>142.61000000000001</v>
      </c>
      <c r="G1350">
        <v>173.21719761648299</v>
      </c>
      <c r="H1350">
        <v>39.459889498886902</v>
      </c>
      <c r="I1350">
        <v>46.6509164486313</v>
      </c>
      <c r="J1350">
        <v>16.304248253899502</v>
      </c>
      <c r="K1350">
        <v>119.59385436201001</v>
      </c>
      <c r="L1350">
        <v>100.017168709552</v>
      </c>
      <c r="M1350">
        <v>80.006978710250607</v>
      </c>
      <c r="N1350">
        <v>2.5876136155722</v>
      </c>
      <c r="O1350">
        <v>5.70086249211134</v>
      </c>
      <c r="P1350">
        <v>208.679653679653</v>
      </c>
      <c r="Q1350">
        <v>0.14041394511213101</v>
      </c>
    </row>
    <row r="1351" spans="1:17" hidden="1" x14ac:dyDescent="0.3">
      <c r="A1351" t="s">
        <v>2868</v>
      </c>
      <c r="B1351" t="s">
        <v>2869</v>
      </c>
      <c r="C1351" t="s">
        <v>3171</v>
      </c>
      <c r="D1351" t="s">
        <v>362</v>
      </c>
      <c r="E1351">
        <v>1352.4</v>
      </c>
      <c r="F1351">
        <v>45.08</v>
      </c>
      <c r="G1351">
        <v>-17.4985504198707</v>
      </c>
      <c r="H1351">
        <v>20.128889730089998</v>
      </c>
      <c r="I1351">
        <v>18.531559803500901</v>
      </c>
      <c r="J1351">
        <v>4.6588152258299598</v>
      </c>
      <c r="K1351">
        <v>43.445176537410703</v>
      </c>
      <c r="M1351">
        <v>60.1838030677931</v>
      </c>
      <c r="N1351">
        <v>0.88984183549084805</v>
      </c>
      <c r="O1351">
        <v>25.465838509316701</v>
      </c>
      <c r="P1351">
        <v>50.266666666666602</v>
      </c>
    </row>
    <row r="1352" spans="1:17" hidden="1" x14ac:dyDescent="0.3">
      <c r="A1352" t="s">
        <v>2870</v>
      </c>
      <c r="B1352" t="s">
        <v>2871</v>
      </c>
      <c r="C1352" t="s">
        <v>3171</v>
      </c>
      <c r="D1352" t="s">
        <v>454</v>
      </c>
      <c r="E1352">
        <v>1347.6440054340001</v>
      </c>
      <c r="F1352">
        <v>132.18</v>
      </c>
      <c r="G1352">
        <v>-41.294115964365197</v>
      </c>
      <c r="H1352">
        <v>-2.6523637256458299</v>
      </c>
      <c r="I1352">
        <v>-25.373094531679101</v>
      </c>
      <c r="J1352">
        <v>4.0923256054898296</v>
      </c>
      <c r="M1352">
        <v>45.961230244424698</v>
      </c>
      <c r="O1352">
        <v>33.908306854289599</v>
      </c>
      <c r="P1352">
        <v>7.0283400809716596</v>
      </c>
    </row>
    <row r="1353" spans="1:17" hidden="1" x14ac:dyDescent="0.3">
      <c r="A1353" t="s">
        <v>2872</v>
      </c>
      <c r="B1353" t="s">
        <v>2873</v>
      </c>
      <c r="C1353" t="s">
        <v>3171</v>
      </c>
      <c r="D1353" t="s">
        <v>260</v>
      </c>
      <c r="E1353">
        <v>1347.2061374699999</v>
      </c>
      <c r="F1353">
        <v>803.85</v>
      </c>
      <c r="G1353">
        <v>-3.1623703935257499</v>
      </c>
      <c r="H1353">
        <v>18.522768229948301</v>
      </c>
      <c r="I1353">
        <v>52.848720003197698</v>
      </c>
      <c r="J1353">
        <v>3.4541824157793299</v>
      </c>
      <c r="K1353">
        <v>755.77281687358402</v>
      </c>
      <c r="L1353">
        <v>644.47072375651703</v>
      </c>
      <c r="M1353">
        <v>67.351663975647199</v>
      </c>
      <c r="N1353">
        <v>0.39437062843254</v>
      </c>
      <c r="O1353">
        <v>25.6702121042483</v>
      </c>
      <c r="P1353">
        <v>139.955223880597</v>
      </c>
      <c r="Q1353">
        <v>0.179290117091879</v>
      </c>
    </row>
    <row r="1354" spans="1:17" hidden="1" x14ac:dyDescent="0.3">
      <c r="A1354" t="s">
        <v>2874</v>
      </c>
      <c r="B1354" t="s">
        <v>2875</v>
      </c>
      <c r="C1354" t="s">
        <v>3171</v>
      </c>
      <c r="D1354" t="s">
        <v>24</v>
      </c>
      <c r="E1354">
        <v>1339.4562376399999</v>
      </c>
      <c r="F1354">
        <v>297.2</v>
      </c>
      <c r="G1354">
        <v>-55.874936191482</v>
      </c>
      <c r="H1354">
        <v>5.6446202203976901</v>
      </c>
      <c r="I1354">
        <v>-30.960457273178601</v>
      </c>
      <c r="J1354">
        <v>2.2343981563192199</v>
      </c>
      <c r="K1354">
        <v>298.55804429249298</v>
      </c>
      <c r="M1354">
        <v>64.663395692303595</v>
      </c>
      <c r="N1354">
        <v>0.51252571562813998</v>
      </c>
      <c r="O1354">
        <v>57.806191117092801</v>
      </c>
      <c r="P1354">
        <v>6.5232974910394104</v>
      </c>
    </row>
    <row r="1355" spans="1:17" hidden="1" x14ac:dyDescent="0.3">
      <c r="A1355" t="s">
        <v>2876</v>
      </c>
      <c r="B1355" t="s">
        <v>2877</v>
      </c>
      <c r="C1355" t="s">
        <v>3171</v>
      </c>
      <c r="E1355">
        <v>1337.2869246</v>
      </c>
      <c r="F1355">
        <v>309</v>
      </c>
      <c r="G1355">
        <v>1015.60403623672</v>
      </c>
      <c r="H1355">
        <v>-12.6335062441145</v>
      </c>
      <c r="I1355">
        <v>62.207004781433902</v>
      </c>
      <c r="J1355">
        <v>-6.0683259096478102</v>
      </c>
      <c r="K1355">
        <v>346.59277326954702</v>
      </c>
      <c r="L1355">
        <v>275.01928258555199</v>
      </c>
      <c r="M1355">
        <v>33.883339076933403</v>
      </c>
      <c r="N1355">
        <v>0.76636614033325201</v>
      </c>
      <c r="O1355">
        <v>60.129449838187703</v>
      </c>
      <c r="P1355">
        <v>1195.59748427672</v>
      </c>
      <c r="Q1355">
        <v>0.20136519047307999</v>
      </c>
    </row>
    <row r="1356" spans="1:17" hidden="1" x14ac:dyDescent="0.3">
      <c r="A1356" t="s">
        <v>2878</v>
      </c>
      <c r="B1356" t="s">
        <v>2879</v>
      </c>
      <c r="C1356" t="s">
        <v>3171</v>
      </c>
      <c r="D1356" t="s">
        <v>51</v>
      </c>
      <c r="E1356">
        <v>1335.38196576</v>
      </c>
      <c r="F1356">
        <v>666.7</v>
      </c>
      <c r="G1356">
        <v>-4.9942006250617297</v>
      </c>
      <c r="H1356">
        <v>7.8277675869790198</v>
      </c>
      <c r="I1356">
        <v>8.5764063570461406</v>
      </c>
      <c r="J1356">
        <v>-0.76006724242373003</v>
      </c>
      <c r="K1356">
        <v>679.50689594917401</v>
      </c>
      <c r="L1356">
        <v>641.06552835758998</v>
      </c>
      <c r="M1356">
        <v>45.878128381175699</v>
      </c>
      <c r="N1356">
        <v>0.28522364810912099</v>
      </c>
      <c r="O1356">
        <v>21.7714114294285</v>
      </c>
      <c r="P1356">
        <v>24.6634255796559</v>
      </c>
      <c r="Q1356">
        <v>7.2255993946843997E-2</v>
      </c>
    </row>
    <row r="1357" spans="1:17" hidden="1" x14ac:dyDescent="0.3">
      <c r="A1357" t="s">
        <v>2880</v>
      </c>
      <c r="B1357" t="s">
        <v>2881</v>
      </c>
      <c r="C1357" t="s">
        <v>3171</v>
      </c>
      <c r="D1357" t="s">
        <v>173</v>
      </c>
      <c r="E1357">
        <v>1331.1</v>
      </c>
      <c r="F1357">
        <v>543.75</v>
      </c>
      <c r="G1357">
        <v>116.667012103473</v>
      </c>
      <c r="H1357">
        <v>45.429260475308503</v>
      </c>
      <c r="I1357">
        <v>132.588033536159</v>
      </c>
      <c r="J1357">
        <v>15.6001942830764</v>
      </c>
      <c r="K1357">
        <v>444.06516436974198</v>
      </c>
      <c r="M1357">
        <v>78.588738489959496</v>
      </c>
      <c r="N1357">
        <v>1.4406973639034</v>
      </c>
      <c r="O1357">
        <v>4.1839080459770104</v>
      </c>
      <c r="P1357">
        <v>166.805691854759</v>
      </c>
    </row>
    <row r="1358" spans="1:17" hidden="1" x14ac:dyDescent="0.3">
      <c r="A1358" t="s">
        <v>2882</v>
      </c>
      <c r="B1358" t="s">
        <v>2883</v>
      </c>
      <c r="C1358" t="s">
        <v>3171</v>
      </c>
      <c r="D1358" t="s">
        <v>231</v>
      </c>
      <c r="E1358">
        <v>1330.9366849999999</v>
      </c>
      <c r="F1358">
        <v>81.61</v>
      </c>
      <c r="G1358">
        <v>-27.226718237721201</v>
      </c>
      <c r="H1358">
        <v>5.5963458818145897</v>
      </c>
      <c r="I1358">
        <v>-16.2793610988656</v>
      </c>
      <c r="J1358">
        <v>-1.4790267582669501</v>
      </c>
      <c r="K1358">
        <v>82.240261532286993</v>
      </c>
      <c r="L1358">
        <v>84.076144633179098</v>
      </c>
      <c r="M1358">
        <v>58.022467663246204</v>
      </c>
      <c r="N1358">
        <v>0.54574488339731198</v>
      </c>
      <c r="O1358">
        <v>28.5994363435853</v>
      </c>
      <c r="P1358">
        <v>18.2753623188405</v>
      </c>
      <c r="Q1358">
        <v>9.3386567830240005E-3</v>
      </c>
    </row>
    <row r="1359" spans="1:17" hidden="1" x14ac:dyDescent="0.3">
      <c r="A1359" t="s">
        <v>2884</v>
      </c>
      <c r="B1359" t="s">
        <v>2885</v>
      </c>
      <c r="C1359" t="s">
        <v>3171</v>
      </c>
      <c r="D1359" t="s">
        <v>1013</v>
      </c>
      <c r="E1359">
        <v>1330.5</v>
      </c>
      <c r="F1359">
        <v>216.52</v>
      </c>
      <c r="G1359">
        <v>-16.582461156633599</v>
      </c>
      <c r="H1359">
        <v>7.51458487552528</v>
      </c>
      <c r="I1359">
        <v>44.796002965268798</v>
      </c>
      <c r="J1359">
        <v>-1.10346932778761</v>
      </c>
      <c r="K1359">
        <v>230.617625309033</v>
      </c>
      <c r="L1359">
        <v>210.64210006895399</v>
      </c>
      <c r="M1359">
        <v>46.970545602635198</v>
      </c>
      <c r="N1359">
        <v>0.26276253562594698</v>
      </c>
      <c r="O1359">
        <v>33.474967670422998</v>
      </c>
      <c r="P1359">
        <v>91.610619469026503</v>
      </c>
      <c r="Q1359">
        <v>-8.1025529706830995E-2</v>
      </c>
    </row>
    <row r="1360" spans="1:17" hidden="1" x14ac:dyDescent="0.3">
      <c r="A1360" t="s">
        <v>2886</v>
      </c>
      <c r="B1360" t="s">
        <v>2887</v>
      </c>
      <c r="C1360" t="s">
        <v>3171</v>
      </c>
      <c r="D1360" t="s">
        <v>91</v>
      </c>
      <c r="E1360">
        <v>1329.0340000000001</v>
      </c>
      <c r="F1360">
        <v>112.63</v>
      </c>
      <c r="G1360">
        <v>104.03017508266799</v>
      </c>
      <c r="H1360">
        <v>-5.3876658474355397</v>
      </c>
      <c r="I1360">
        <v>78.662005496843904</v>
      </c>
      <c r="J1360">
        <v>-2.90141085196819</v>
      </c>
      <c r="K1360">
        <v>119.10830301400399</v>
      </c>
      <c r="L1360">
        <v>87.407838755547303</v>
      </c>
      <c r="M1360">
        <v>31.290709814802799</v>
      </c>
      <c r="N1360">
        <v>0.103207564059502</v>
      </c>
      <c r="O1360">
        <v>39.714108141702901</v>
      </c>
      <c r="P1360">
        <v>169.12783751493399</v>
      </c>
      <c r="Q1360">
        <v>0.12716448261442201</v>
      </c>
    </row>
    <row r="1361" spans="1:17" hidden="1" x14ac:dyDescent="0.3">
      <c r="A1361" t="s">
        <v>2888</v>
      </c>
      <c r="B1361" t="s">
        <v>2889</v>
      </c>
      <c r="C1361" t="s">
        <v>3171</v>
      </c>
      <c r="D1361" t="s">
        <v>304</v>
      </c>
      <c r="E1361">
        <v>1327.4729500000001</v>
      </c>
      <c r="F1361">
        <v>357.4</v>
      </c>
      <c r="G1361">
        <v>250.151204455254</v>
      </c>
      <c r="H1361">
        <v>27.1867946612624</v>
      </c>
      <c r="I1361">
        <v>86.127754238574695</v>
      </c>
      <c r="J1361">
        <v>1.4712068629416799</v>
      </c>
      <c r="K1361">
        <v>330.70861976593</v>
      </c>
      <c r="L1361">
        <v>260.19332700464298</v>
      </c>
      <c r="M1361">
        <v>59.884128814992998</v>
      </c>
      <c r="N1361">
        <v>0.77342778775381305</v>
      </c>
      <c r="O1361">
        <v>15.752658086177901</v>
      </c>
      <c r="P1361">
        <v>357.05276594599502</v>
      </c>
    </row>
    <row r="1362" spans="1:17" hidden="1" x14ac:dyDescent="0.3">
      <c r="A1362" t="s">
        <v>2890</v>
      </c>
      <c r="B1362" t="s">
        <v>2891</v>
      </c>
      <c r="C1362" t="s">
        <v>3171</v>
      </c>
      <c r="D1362" t="s">
        <v>75</v>
      </c>
      <c r="E1362">
        <v>1325.776561332</v>
      </c>
      <c r="F1362">
        <v>89.94</v>
      </c>
      <c r="G1362">
        <v>-20.5195418425469</v>
      </c>
      <c r="H1362">
        <v>5.0621408541253601</v>
      </c>
      <c r="I1362">
        <v>-25.496186420939999</v>
      </c>
      <c r="J1362">
        <v>1.0469817902040099</v>
      </c>
      <c r="K1362">
        <v>94.0135065351202</v>
      </c>
      <c r="L1362">
        <v>99.051539022229207</v>
      </c>
      <c r="M1362">
        <v>45.931249445812703</v>
      </c>
      <c r="N1362">
        <v>0.59497637725274599</v>
      </c>
      <c r="O1362">
        <v>37.758505670446901</v>
      </c>
      <c r="P1362">
        <v>5.5633802816901401</v>
      </c>
      <c r="Q1362">
        <v>-8.446311672018E-3</v>
      </c>
    </row>
    <row r="1363" spans="1:17" hidden="1" x14ac:dyDescent="0.3">
      <c r="A1363" t="s">
        <v>2892</v>
      </c>
      <c r="B1363" t="s">
        <v>2893</v>
      </c>
      <c r="C1363" t="s">
        <v>3171</v>
      </c>
      <c r="D1363" t="s">
        <v>114</v>
      </c>
      <c r="E1363">
        <v>1319.7918635399999</v>
      </c>
      <c r="F1363">
        <v>11.02</v>
      </c>
      <c r="G1363">
        <v>1.7460818709153501</v>
      </c>
      <c r="H1363">
        <v>-1.6310774222326401</v>
      </c>
      <c r="I1363">
        <v>-30.119725470461301</v>
      </c>
      <c r="J1363">
        <v>-3.30602027290352</v>
      </c>
      <c r="K1363">
        <v>12.146338634024399</v>
      </c>
      <c r="L1363">
        <v>12.956682580302299</v>
      </c>
      <c r="M1363">
        <v>38.031102450189003</v>
      </c>
      <c r="N1363">
        <v>0.45364669512466599</v>
      </c>
      <c r="O1363">
        <v>66.969147005444597</v>
      </c>
      <c r="P1363">
        <v>34.390243902439003</v>
      </c>
      <c r="Q1363">
        <v>3.7459538343778999E-2</v>
      </c>
    </row>
    <row r="1364" spans="1:17" hidden="1" x14ac:dyDescent="0.3">
      <c r="A1364" t="s">
        <v>2894</v>
      </c>
      <c r="B1364" t="s">
        <v>2895</v>
      </c>
      <c r="C1364" t="s">
        <v>3171</v>
      </c>
      <c r="D1364" t="s">
        <v>477</v>
      </c>
      <c r="E1364">
        <v>1319.2126861299901</v>
      </c>
      <c r="F1364">
        <v>1013.15</v>
      </c>
      <c r="G1364">
        <v>-36.4401706812098</v>
      </c>
      <c r="H1364">
        <v>-5.82087143690595</v>
      </c>
      <c r="I1364">
        <v>-36.599064769570496</v>
      </c>
      <c r="J1364">
        <v>3.6223770786611702</v>
      </c>
      <c r="K1364">
        <v>1150.1712103605801</v>
      </c>
      <c r="L1364">
        <v>1255.69457000902</v>
      </c>
      <c r="M1364">
        <v>39.270534125061602</v>
      </c>
      <c r="N1364">
        <v>1.31827476763805</v>
      </c>
      <c r="O1364">
        <v>53.284311306321797</v>
      </c>
      <c r="P1364">
        <v>5.5364583333333304</v>
      </c>
      <c r="Q1364">
        <v>-6.5352518478325003E-2</v>
      </c>
    </row>
    <row r="1365" spans="1:17" hidden="1" x14ac:dyDescent="0.3">
      <c r="A1365" t="s">
        <v>2896</v>
      </c>
      <c r="B1365" t="s">
        <v>2897</v>
      </c>
      <c r="C1365" t="s">
        <v>3171</v>
      </c>
      <c r="D1365" t="s">
        <v>206</v>
      </c>
      <c r="E1365">
        <v>1313.7</v>
      </c>
      <c r="F1365">
        <v>131.37</v>
      </c>
      <c r="G1365">
        <v>116.18748822302599</v>
      </c>
      <c r="H1365">
        <v>18.7344410346583</v>
      </c>
      <c r="I1365">
        <v>54.512350249963603</v>
      </c>
      <c r="J1365">
        <v>2.1155223799588398</v>
      </c>
      <c r="K1365">
        <v>124.87068468475201</v>
      </c>
      <c r="L1365">
        <v>102.152760985298</v>
      </c>
      <c r="M1365">
        <v>50.761656157984902</v>
      </c>
      <c r="N1365">
        <v>0.25359338993046698</v>
      </c>
      <c r="O1365">
        <v>10.9081220978914</v>
      </c>
      <c r="P1365">
        <v>146.24179943767501</v>
      </c>
      <c r="Q1365">
        <v>8.9362535425089998E-2</v>
      </c>
    </row>
    <row r="1366" spans="1:17" hidden="1" x14ac:dyDescent="0.3">
      <c r="A1366" t="s">
        <v>2898</v>
      </c>
      <c r="B1366" t="s">
        <v>2899</v>
      </c>
      <c r="C1366" t="s">
        <v>3171</v>
      </c>
      <c r="D1366" t="s">
        <v>2900</v>
      </c>
      <c r="E1366">
        <v>1312.9840309199999</v>
      </c>
      <c r="F1366">
        <v>528.20000000000005</v>
      </c>
      <c r="G1366">
        <v>120.964515050638</v>
      </c>
      <c r="H1366">
        <v>18.054021765396701</v>
      </c>
      <c r="I1366">
        <v>136.88553648332501</v>
      </c>
      <c r="J1366">
        <v>-0.920166044159479</v>
      </c>
      <c r="K1366">
        <v>465.32773381854298</v>
      </c>
      <c r="M1366">
        <v>52.860407691785497</v>
      </c>
      <c r="O1366">
        <v>11.7285119273002</v>
      </c>
      <c r="P1366">
        <v>157.40740740740699</v>
      </c>
    </row>
    <row r="1367" spans="1:17" hidden="1" x14ac:dyDescent="0.3">
      <c r="A1367" t="s">
        <v>2901</v>
      </c>
      <c r="B1367" t="s">
        <v>2902</v>
      </c>
      <c r="C1367" t="s">
        <v>3171</v>
      </c>
      <c r="D1367" t="s">
        <v>51</v>
      </c>
      <c r="E1367">
        <v>1308.482925372</v>
      </c>
      <c r="F1367">
        <v>124.26</v>
      </c>
      <c r="G1367">
        <v>-15.909193572595299</v>
      </c>
      <c r="H1367">
        <v>8.7574245773120794</v>
      </c>
      <c r="I1367">
        <v>2.8691477707622002</v>
      </c>
      <c r="J1367">
        <v>0.147972086668229</v>
      </c>
      <c r="K1367">
        <v>125.618762832078</v>
      </c>
      <c r="L1367">
        <v>118.04660619447201</v>
      </c>
      <c r="M1367">
        <v>47.710850894178201</v>
      </c>
      <c r="N1367">
        <v>0.64031530529983605</v>
      </c>
      <c r="O1367">
        <v>20.392724931595001</v>
      </c>
      <c r="P1367">
        <v>34.845360824742201</v>
      </c>
      <c r="Q1367">
        <v>1.8729037066241998E-2</v>
      </c>
    </row>
    <row r="1368" spans="1:17" hidden="1" x14ac:dyDescent="0.3">
      <c r="A1368" t="s">
        <v>2903</v>
      </c>
      <c r="B1368" t="s">
        <v>2904</v>
      </c>
      <c r="C1368" t="s">
        <v>3171</v>
      </c>
      <c r="D1368" t="s">
        <v>158</v>
      </c>
      <c r="E1368">
        <v>1307.3941646999999</v>
      </c>
      <c r="F1368">
        <v>1066.2</v>
      </c>
      <c r="G1368">
        <v>-29.9595470591081</v>
      </c>
      <c r="H1368">
        <v>-2.4672774040878398</v>
      </c>
      <c r="I1368">
        <v>-11.0523917820815</v>
      </c>
      <c r="J1368">
        <v>-1.9043022757088</v>
      </c>
      <c r="K1368">
        <v>1165.8452603746</v>
      </c>
      <c r="L1368">
        <v>1175.1818069122701</v>
      </c>
      <c r="M1368">
        <v>36.097279737983399</v>
      </c>
      <c r="N1368">
        <v>0.88393527409265704</v>
      </c>
      <c r="O1368">
        <v>47.720877884074199</v>
      </c>
      <c r="P1368">
        <v>18.486414402400399</v>
      </c>
      <c r="Q1368">
        <v>-5.0893042208786002E-2</v>
      </c>
    </row>
    <row r="1369" spans="1:17" hidden="1" x14ac:dyDescent="0.3">
      <c r="A1369" t="s">
        <v>2905</v>
      </c>
      <c r="B1369" t="s">
        <v>2906</v>
      </c>
      <c r="C1369" t="s">
        <v>3171</v>
      </c>
      <c r="D1369" t="s">
        <v>1434</v>
      </c>
      <c r="E1369">
        <v>1307.393566</v>
      </c>
      <c r="F1369">
        <v>291.7</v>
      </c>
      <c r="G1369">
        <v>-7.7496694835186304</v>
      </c>
      <c r="H1369">
        <v>7.8415427457759996</v>
      </c>
      <c r="I1369">
        <v>-0.37858350450445599</v>
      </c>
      <c r="J1369">
        <v>5.3847456224108399</v>
      </c>
      <c r="K1369">
        <v>302.90982203809199</v>
      </c>
      <c r="L1369">
        <v>282.972320031035</v>
      </c>
      <c r="M1369">
        <v>43.674211357292798</v>
      </c>
      <c r="N1369">
        <v>0.37188769246507097</v>
      </c>
      <c r="O1369">
        <v>36.784367500857002</v>
      </c>
      <c r="P1369">
        <v>38.180956892467997</v>
      </c>
    </row>
    <row r="1370" spans="1:17" hidden="1" x14ac:dyDescent="0.3">
      <c r="A1370" t="s">
        <v>2907</v>
      </c>
      <c r="B1370" t="s">
        <v>2908</v>
      </c>
      <c r="C1370" t="s">
        <v>3171</v>
      </c>
      <c r="D1370" t="s">
        <v>477</v>
      </c>
      <c r="E1370">
        <v>1305.8504823629901</v>
      </c>
      <c r="F1370">
        <v>209.93</v>
      </c>
      <c r="G1370">
        <v>-20.193802767606801</v>
      </c>
      <c r="H1370">
        <v>8.0451370652431393</v>
      </c>
      <c r="I1370">
        <v>-5.3436626404324397</v>
      </c>
      <c r="J1370">
        <v>5.2347105908824698</v>
      </c>
      <c r="K1370">
        <v>214.38535214508201</v>
      </c>
      <c r="L1370">
        <v>208.81633212042701</v>
      </c>
      <c r="M1370">
        <v>49.864765197882598</v>
      </c>
      <c r="N1370">
        <v>0.34988907239697797</v>
      </c>
      <c r="O1370">
        <v>25.527556804649102</v>
      </c>
      <c r="P1370">
        <v>31.2883051907442</v>
      </c>
      <c r="Q1370">
        <v>-1.2436217024532001E-2</v>
      </c>
    </row>
    <row r="1371" spans="1:17" hidden="1" x14ac:dyDescent="0.3">
      <c r="A1371" t="s">
        <v>2909</v>
      </c>
      <c r="B1371" t="s">
        <v>2910</v>
      </c>
      <c r="C1371" t="s">
        <v>3171</v>
      </c>
      <c r="D1371" t="s">
        <v>983</v>
      </c>
      <c r="E1371">
        <v>1305.52862194</v>
      </c>
      <c r="F1371">
        <v>199.66</v>
      </c>
      <c r="G1371">
        <v>-48.164787457775702</v>
      </c>
      <c r="H1371">
        <v>-2.9099434263615001</v>
      </c>
      <c r="I1371">
        <v>-18.074714760873</v>
      </c>
      <c r="J1371">
        <v>-0.35502865324023303</v>
      </c>
      <c r="K1371">
        <v>206.726135859685</v>
      </c>
      <c r="L1371">
        <v>223.20184273308999</v>
      </c>
      <c r="M1371">
        <v>53.494663806671497</v>
      </c>
      <c r="N1371">
        <v>0.38310780187641202</v>
      </c>
      <c r="O1371">
        <v>42.842832815786799</v>
      </c>
      <c r="P1371">
        <v>9.2231947483588392</v>
      </c>
      <c r="Q1371">
        <v>-4.1399914029734003E-2</v>
      </c>
    </row>
    <row r="1372" spans="1:17" hidden="1" x14ac:dyDescent="0.3">
      <c r="A1372" t="s">
        <v>2911</v>
      </c>
      <c r="B1372" t="s">
        <v>2912</v>
      </c>
      <c r="C1372" t="s">
        <v>3171</v>
      </c>
      <c r="D1372" t="s">
        <v>75</v>
      </c>
      <c r="E1372">
        <v>1303.5973919190001</v>
      </c>
      <c r="F1372">
        <v>117.31</v>
      </c>
      <c r="G1372">
        <v>14.6973758054913</v>
      </c>
      <c r="H1372">
        <v>10.4675355264425</v>
      </c>
      <c r="I1372">
        <v>-12.512488533133199</v>
      </c>
      <c r="J1372">
        <v>-1.9345486768540701</v>
      </c>
      <c r="K1372">
        <v>120.359774918401</v>
      </c>
      <c r="L1372">
        <v>115.847963491307</v>
      </c>
      <c r="M1372">
        <v>44.675649754394499</v>
      </c>
      <c r="N1372">
        <v>0.48843396558123098</v>
      </c>
      <c r="O1372">
        <v>26.8945528940414</v>
      </c>
      <c r="P1372">
        <v>52.648015614834101</v>
      </c>
    </row>
    <row r="1373" spans="1:17" hidden="1" x14ac:dyDescent="0.3">
      <c r="A1373" t="s">
        <v>2913</v>
      </c>
      <c r="B1373" t="s">
        <v>2914</v>
      </c>
      <c r="C1373" t="s">
        <v>3171</v>
      </c>
      <c r="D1373" t="s">
        <v>468</v>
      </c>
      <c r="E1373">
        <v>1302.1888062</v>
      </c>
      <c r="F1373">
        <v>537</v>
      </c>
      <c r="G1373">
        <v>-51.741806642109701</v>
      </c>
      <c r="H1373">
        <v>14.457276663981199</v>
      </c>
      <c r="I1373">
        <v>-25.0650929575635</v>
      </c>
      <c r="J1373">
        <v>11.452202314949099</v>
      </c>
      <c r="K1373">
        <v>535.22448843531504</v>
      </c>
      <c r="L1373">
        <v>624.47542825187304</v>
      </c>
      <c r="M1373">
        <v>59.721152349439699</v>
      </c>
      <c r="N1373">
        <v>1.34440571661099</v>
      </c>
      <c r="O1373">
        <v>55.446927374301602</v>
      </c>
      <c r="P1373">
        <v>20.7012811867835</v>
      </c>
      <c r="Q1373">
        <v>-2.1781082969089E-2</v>
      </c>
    </row>
    <row r="1374" spans="1:17" hidden="1" x14ac:dyDescent="0.3">
      <c r="A1374" t="s">
        <v>2915</v>
      </c>
      <c r="B1374" t="s">
        <v>2916</v>
      </c>
      <c r="C1374" t="s">
        <v>3171</v>
      </c>
      <c r="D1374" t="s">
        <v>253</v>
      </c>
      <c r="E1374">
        <v>1297.9397183999999</v>
      </c>
      <c r="F1374">
        <v>1297.4000000000001</v>
      </c>
      <c r="G1374">
        <v>98.571081870915293</v>
      </c>
      <c r="H1374">
        <v>8.8736244437378193</v>
      </c>
      <c r="I1374">
        <v>-9.2186818789579092</v>
      </c>
      <c r="J1374">
        <v>1.93847758117373</v>
      </c>
      <c r="K1374">
        <v>1284.2426520511499</v>
      </c>
      <c r="L1374">
        <v>1193.6411258353901</v>
      </c>
      <c r="M1374">
        <v>68.298852964407203</v>
      </c>
      <c r="N1374">
        <v>0.83413407322541799</v>
      </c>
      <c r="O1374">
        <v>33.879297055649701</v>
      </c>
      <c r="P1374">
        <v>143.528859690286</v>
      </c>
      <c r="Q1374">
        <v>0.158328474197441</v>
      </c>
    </row>
    <row r="1375" spans="1:17" hidden="1" x14ac:dyDescent="0.3">
      <c r="A1375" t="s">
        <v>2917</v>
      </c>
      <c r="B1375" t="s">
        <v>2918</v>
      </c>
      <c r="C1375" t="s">
        <v>3171</v>
      </c>
      <c r="D1375" t="s">
        <v>246</v>
      </c>
      <c r="E1375">
        <v>1297.1502805600001</v>
      </c>
      <c r="F1375">
        <v>339.4</v>
      </c>
      <c r="G1375">
        <v>-54.754320028975002</v>
      </c>
      <c r="H1375">
        <v>-0.67797303401376197</v>
      </c>
      <c r="I1375">
        <v>-36.024556393805902</v>
      </c>
      <c r="J1375">
        <v>-0.42809573901221298</v>
      </c>
      <c r="K1375">
        <v>365.98194712508598</v>
      </c>
      <c r="L1375">
        <v>425.978955686132</v>
      </c>
      <c r="M1375">
        <v>33.0629540687721</v>
      </c>
      <c r="N1375">
        <v>0.413012240342643</v>
      </c>
      <c r="O1375">
        <v>87.212728344136707</v>
      </c>
      <c r="P1375">
        <v>4.73692331430333</v>
      </c>
    </row>
    <row r="1376" spans="1:17" hidden="1" x14ac:dyDescent="0.3">
      <c r="A1376" t="s">
        <v>2919</v>
      </c>
      <c r="B1376" t="s">
        <v>2920</v>
      </c>
      <c r="C1376" t="s">
        <v>3171</v>
      </c>
      <c r="D1376" t="s">
        <v>206</v>
      </c>
      <c r="E1376">
        <v>1295.6244449999999</v>
      </c>
      <c r="F1376">
        <v>95.77</v>
      </c>
      <c r="G1376">
        <v>-16.650452981093899</v>
      </c>
      <c r="H1376">
        <v>-0.28886417082218702</v>
      </c>
      <c r="I1376">
        <v>-34.436123924066699</v>
      </c>
      <c r="J1376">
        <v>2.07455614091185</v>
      </c>
      <c r="K1376">
        <v>106.221576896877</v>
      </c>
      <c r="L1376">
        <v>113.567869769385</v>
      </c>
      <c r="M1376">
        <v>44.6915827072892</v>
      </c>
      <c r="N1376">
        <v>0.66324395797273195</v>
      </c>
      <c r="O1376">
        <v>63.934426229508198</v>
      </c>
      <c r="P1376">
        <v>16.650426309378801</v>
      </c>
      <c r="Q1376">
        <v>8.1636193657830994E-2</v>
      </c>
    </row>
    <row r="1377" spans="1:17" hidden="1" x14ac:dyDescent="0.3">
      <c r="A1377" t="s">
        <v>2921</v>
      </c>
      <c r="B1377" t="s">
        <v>2922</v>
      </c>
      <c r="C1377" t="s">
        <v>3171</v>
      </c>
      <c r="D1377" t="s">
        <v>468</v>
      </c>
      <c r="E1377">
        <v>1292.3086666199999</v>
      </c>
      <c r="F1377">
        <v>540.29999999999995</v>
      </c>
      <c r="G1377">
        <v>14.1643002722323</v>
      </c>
      <c r="H1377">
        <v>5.4957169509969699</v>
      </c>
      <c r="I1377">
        <v>40.8342227027616</v>
      </c>
      <c r="J1377">
        <v>-5.0182289168637801</v>
      </c>
      <c r="K1377">
        <v>554.40415943755499</v>
      </c>
      <c r="L1377">
        <v>482.28963294434698</v>
      </c>
      <c r="M1377">
        <v>47.169109378945102</v>
      </c>
      <c r="N1377">
        <v>0.43183496130288501</v>
      </c>
      <c r="O1377">
        <v>23.625763464741802</v>
      </c>
      <c r="P1377">
        <v>68.949343339587202</v>
      </c>
      <c r="Q1377">
        <v>0.128066173292818</v>
      </c>
    </row>
    <row r="1378" spans="1:17" hidden="1" x14ac:dyDescent="0.3">
      <c r="A1378" t="s">
        <v>2923</v>
      </c>
      <c r="B1378" t="s">
        <v>2924</v>
      </c>
      <c r="C1378" t="s">
        <v>3171</v>
      </c>
      <c r="D1378" t="s">
        <v>289</v>
      </c>
      <c r="E1378">
        <v>1290.8803633049999</v>
      </c>
      <c r="F1378">
        <v>752.05</v>
      </c>
      <c r="G1378">
        <v>9.3111246037905104</v>
      </c>
      <c r="H1378">
        <v>4.64504084626597</v>
      </c>
      <c r="I1378">
        <v>31.5754781458675</v>
      </c>
      <c r="J1378">
        <v>0.34684776112232302</v>
      </c>
      <c r="K1378">
        <v>717.82247397212097</v>
      </c>
      <c r="L1378">
        <v>624.85582667550898</v>
      </c>
      <c r="M1378">
        <v>46.473349396818001</v>
      </c>
      <c r="N1378">
        <v>0.41339654071919502</v>
      </c>
      <c r="O1378">
        <v>25.257629146998202</v>
      </c>
      <c r="P1378">
        <v>70.532879818593997</v>
      </c>
      <c r="Q1378">
        <v>8.3594881724281006E-2</v>
      </c>
    </row>
    <row r="1379" spans="1:17" hidden="1" x14ac:dyDescent="0.3">
      <c r="A1379" t="s">
        <v>2925</v>
      </c>
      <c r="B1379" t="s">
        <v>2926</v>
      </c>
      <c r="C1379" t="s">
        <v>3171</v>
      </c>
      <c r="D1379" t="s">
        <v>206</v>
      </c>
      <c r="E1379">
        <v>1285.99532757</v>
      </c>
      <c r="F1379">
        <v>199.35</v>
      </c>
      <c r="G1379">
        <v>-47.467627048239798</v>
      </c>
      <c r="H1379">
        <v>16.232861471852701</v>
      </c>
      <c r="I1379">
        <v>-31.546605615553698</v>
      </c>
      <c r="J1379">
        <v>22.2789888314636</v>
      </c>
      <c r="M1379">
        <v>59.741102159408896</v>
      </c>
      <c r="O1379">
        <v>35.886631552545701</v>
      </c>
      <c r="P1379">
        <v>26.170886075949301</v>
      </c>
    </row>
    <row r="1380" spans="1:17" hidden="1" x14ac:dyDescent="0.3">
      <c r="A1380" t="s">
        <v>2927</v>
      </c>
      <c r="B1380" t="s">
        <v>2928</v>
      </c>
      <c r="C1380" t="s">
        <v>3171</v>
      </c>
      <c r="D1380" t="s">
        <v>91</v>
      </c>
      <c r="E1380">
        <v>1284.8658359999999</v>
      </c>
      <c r="F1380">
        <v>802.7</v>
      </c>
      <c r="G1380">
        <v>-34.694628870648302</v>
      </c>
      <c r="H1380">
        <v>1.2961750057669501</v>
      </c>
      <c r="I1380">
        <v>-13.8404597216086</v>
      </c>
      <c r="J1380">
        <v>-11.2297916890134</v>
      </c>
      <c r="K1380">
        <v>821.37470659195105</v>
      </c>
      <c r="L1380">
        <v>817.91068538438799</v>
      </c>
      <c r="M1380">
        <v>48.383332679095602</v>
      </c>
      <c r="N1380">
        <v>0.50229980834930399</v>
      </c>
      <c r="O1380">
        <v>30.360034882272299</v>
      </c>
      <c r="P1380">
        <v>15.0247187791072</v>
      </c>
      <c r="Q1380">
        <v>-6.1878439925882003E-2</v>
      </c>
    </row>
    <row r="1381" spans="1:17" hidden="1" x14ac:dyDescent="0.3">
      <c r="A1381" t="s">
        <v>2929</v>
      </c>
      <c r="B1381" t="s">
        <v>2930</v>
      </c>
      <c r="C1381" t="s">
        <v>3171</v>
      </c>
      <c r="D1381" t="s">
        <v>2931</v>
      </c>
      <c r="E1381">
        <v>1279.6972209559999</v>
      </c>
      <c r="F1381">
        <v>36.68</v>
      </c>
      <c r="G1381">
        <v>-23.565773900199599</v>
      </c>
      <c r="H1381">
        <v>9.0861789416220091</v>
      </c>
      <c r="I1381">
        <v>17.556150105855799</v>
      </c>
      <c r="J1381">
        <v>-9.1852341392824801</v>
      </c>
      <c r="K1381">
        <v>36.771927508685103</v>
      </c>
      <c r="L1381">
        <v>34.831905491709598</v>
      </c>
      <c r="M1381">
        <v>44.349396648755601</v>
      </c>
      <c r="N1381">
        <v>0.70347326518755104</v>
      </c>
      <c r="O1381">
        <v>41.766630316248602</v>
      </c>
      <c r="P1381">
        <v>41.076923076923002</v>
      </c>
      <c r="Q1381">
        <v>0.15336402372501901</v>
      </c>
    </row>
    <row r="1382" spans="1:17" hidden="1" x14ac:dyDescent="0.3">
      <c r="A1382" t="s">
        <v>2932</v>
      </c>
      <c r="B1382" t="s">
        <v>2933</v>
      </c>
      <c r="C1382" t="s">
        <v>3171</v>
      </c>
      <c r="D1382" t="s">
        <v>114</v>
      </c>
      <c r="E1382">
        <v>1275.3008251199999</v>
      </c>
      <c r="F1382">
        <v>1000.8</v>
      </c>
      <c r="G1382">
        <v>634.55985854155301</v>
      </c>
      <c r="H1382">
        <v>16.617022496275801</v>
      </c>
      <c r="I1382">
        <v>19.450619716994701</v>
      </c>
      <c r="J1382">
        <v>10.105069783491899</v>
      </c>
      <c r="K1382">
        <v>945.65280102508996</v>
      </c>
      <c r="L1382">
        <v>751.55133421438495</v>
      </c>
      <c r="M1382">
        <v>63.955936025926803</v>
      </c>
      <c r="N1382">
        <v>1.18619208115464</v>
      </c>
      <c r="O1382">
        <v>8.6830535571542793</v>
      </c>
      <c r="P1382">
        <v>658.756633813495</v>
      </c>
      <c r="Q1382">
        <v>0.182914751468815</v>
      </c>
    </row>
    <row r="1383" spans="1:17" hidden="1" x14ac:dyDescent="0.3">
      <c r="A1383" t="s">
        <v>2934</v>
      </c>
      <c r="B1383" t="s">
        <v>2935</v>
      </c>
      <c r="C1383" t="s">
        <v>3171</v>
      </c>
      <c r="D1383" t="s">
        <v>158</v>
      </c>
      <c r="E1383">
        <v>1272.9815216483</v>
      </c>
      <c r="F1383">
        <v>613.70000000000005</v>
      </c>
      <c r="G1383">
        <v>-67.150855956083802</v>
      </c>
      <c r="H1383">
        <v>19.445886232810601</v>
      </c>
      <c r="I1383">
        <v>-2.6384356535254199</v>
      </c>
      <c r="J1383">
        <v>12.794145009223</v>
      </c>
      <c r="K1383">
        <v>579.96437553875705</v>
      </c>
      <c r="L1383">
        <v>654.90215198399198</v>
      </c>
      <c r="M1383">
        <v>44.138221873526803</v>
      </c>
      <c r="N1383">
        <v>0.67710402732421804</v>
      </c>
      <c r="O1383">
        <v>78.914779208082095</v>
      </c>
      <c r="P1383">
        <v>35.250688705234097</v>
      </c>
      <c r="Q1383">
        <v>-3.6275376913058002E-2</v>
      </c>
    </row>
    <row r="1384" spans="1:17" hidden="1" x14ac:dyDescent="0.3">
      <c r="A1384" t="s">
        <v>2936</v>
      </c>
      <c r="B1384" t="s">
        <v>2937</v>
      </c>
      <c r="C1384" t="s">
        <v>3171</v>
      </c>
      <c r="D1384" t="s">
        <v>51</v>
      </c>
      <c r="E1384">
        <v>1262.4792044000001</v>
      </c>
      <c r="F1384">
        <v>2043.5</v>
      </c>
      <c r="G1384">
        <v>-11.3118146311463</v>
      </c>
      <c r="H1384">
        <v>13.6764021545719</v>
      </c>
      <c r="I1384">
        <v>-20.301928581490401</v>
      </c>
      <c r="J1384">
        <v>6.41564221485811</v>
      </c>
      <c r="K1384">
        <v>2080.4315475869498</v>
      </c>
      <c r="L1384">
        <v>2166.0268524211901</v>
      </c>
      <c r="M1384">
        <v>56.5228763762453</v>
      </c>
      <c r="N1384">
        <v>0.53013492058626999</v>
      </c>
      <c r="O1384">
        <v>38.189380964032303</v>
      </c>
      <c r="P1384">
        <v>15.253376949324601</v>
      </c>
      <c r="Q1384">
        <v>-1.6998265116007001E-2</v>
      </c>
    </row>
    <row r="1385" spans="1:17" hidden="1" x14ac:dyDescent="0.3">
      <c r="A1385" t="s">
        <v>2938</v>
      </c>
      <c r="B1385" t="s">
        <v>2939</v>
      </c>
      <c r="C1385" t="s">
        <v>3171</v>
      </c>
      <c r="D1385" t="s">
        <v>751</v>
      </c>
      <c r="E1385">
        <v>1261.36655</v>
      </c>
      <c r="F1385">
        <v>235.99</v>
      </c>
      <c r="G1385">
        <v>-51.929128663459103</v>
      </c>
      <c r="H1385">
        <v>4.49383767564556</v>
      </c>
      <c r="I1385">
        <v>-23.3567182149303</v>
      </c>
      <c r="J1385">
        <v>1.6740971400095801</v>
      </c>
      <c r="K1385">
        <v>238.31770772720401</v>
      </c>
      <c r="M1385">
        <v>53.248871148723502</v>
      </c>
      <c r="N1385">
        <v>0.22673836033120401</v>
      </c>
      <c r="O1385">
        <v>97.465994321793204</v>
      </c>
      <c r="P1385">
        <v>11.3212887400349</v>
      </c>
    </row>
    <row r="1386" spans="1:17" hidden="1" x14ac:dyDescent="0.3">
      <c r="A1386" t="s">
        <v>2940</v>
      </c>
      <c r="B1386" t="s">
        <v>2941</v>
      </c>
      <c r="C1386" t="s">
        <v>3171</v>
      </c>
      <c r="D1386" t="s">
        <v>582</v>
      </c>
      <c r="E1386">
        <v>1257.3743782399999</v>
      </c>
      <c r="F1386">
        <v>247.85</v>
      </c>
      <c r="G1386">
        <v>242.445236562377</v>
      </c>
      <c r="H1386">
        <v>16.8247352248789</v>
      </c>
      <c r="I1386">
        <v>167.57288277732701</v>
      </c>
      <c r="J1386">
        <v>2.4260135253120398</v>
      </c>
      <c r="K1386">
        <v>209.88782956884901</v>
      </c>
      <c r="L1386">
        <v>144.032576976652</v>
      </c>
      <c r="M1386">
        <v>60.969578597142899</v>
      </c>
      <c r="N1386">
        <v>0.91057560304812701</v>
      </c>
      <c r="O1386">
        <v>5.7454105305628298</v>
      </c>
      <c r="P1386">
        <v>281.01460415065299</v>
      </c>
      <c r="Q1386">
        <v>9.1061023025589993E-2</v>
      </c>
    </row>
    <row r="1387" spans="1:17" hidden="1" x14ac:dyDescent="0.3">
      <c r="A1387" t="s">
        <v>2942</v>
      </c>
      <c r="B1387" t="s">
        <v>2943</v>
      </c>
      <c r="C1387" t="s">
        <v>3171</v>
      </c>
      <c r="D1387" t="s">
        <v>477</v>
      </c>
      <c r="E1387">
        <v>1255.6498111999999</v>
      </c>
      <c r="F1387">
        <v>544</v>
      </c>
      <c r="G1387">
        <v>-8.4274626522354499</v>
      </c>
      <c r="H1387">
        <v>-7.0029242478538496</v>
      </c>
      <c r="I1387">
        <v>30.393631834973199</v>
      </c>
      <c r="J1387">
        <v>0.55064178357982896</v>
      </c>
      <c r="K1387">
        <v>548.35552420091699</v>
      </c>
      <c r="L1387">
        <v>504.95541971030298</v>
      </c>
      <c r="M1387">
        <v>43.1502297974275</v>
      </c>
      <c r="N1387">
        <v>0.246209810164117</v>
      </c>
      <c r="O1387">
        <v>34.908088235294102</v>
      </c>
      <c r="P1387">
        <v>53.672316384180697</v>
      </c>
      <c r="Q1387">
        <v>-4.8375193986700002E-4</v>
      </c>
    </row>
    <row r="1388" spans="1:17" hidden="1" x14ac:dyDescent="0.3">
      <c r="A1388" t="s">
        <v>2944</v>
      </c>
      <c r="B1388" t="s">
        <v>2945</v>
      </c>
      <c r="C1388" t="s">
        <v>3171</v>
      </c>
      <c r="D1388" t="s">
        <v>46</v>
      </c>
      <c r="E1388">
        <v>1255.5023555989901</v>
      </c>
      <c r="F1388">
        <v>56.09</v>
      </c>
      <c r="G1388">
        <v>-49.360217566804998</v>
      </c>
      <c r="H1388">
        <v>3.4919947073825601</v>
      </c>
      <c r="I1388">
        <v>-28.6024583847102</v>
      </c>
      <c r="J1388">
        <v>5.6781918668880103</v>
      </c>
      <c r="K1388">
        <v>61.001334306895302</v>
      </c>
      <c r="L1388">
        <v>66.079288115797794</v>
      </c>
      <c r="M1388">
        <v>49.111178156479902</v>
      </c>
      <c r="N1388">
        <v>0.76215998388203499</v>
      </c>
      <c r="O1388">
        <v>66.072383669103203</v>
      </c>
      <c r="P1388">
        <v>12.857142857142801</v>
      </c>
      <c r="Q1388">
        <v>8.0896696230539994E-2</v>
      </c>
    </row>
    <row r="1389" spans="1:17" hidden="1" x14ac:dyDescent="0.3">
      <c r="A1389" t="s">
        <v>2946</v>
      </c>
      <c r="B1389" t="s">
        <v>2947</v>
      </c>
      <c r="C1389" t="s">
        <v>3171</v>
      </c>
      <c r="D1389" t="s">
        <v>2948</v>
      </c>
      <c r="E1389">
        <v>1253.2557055</v>
      </c>
      <c r="F1389">
        <v>643.54999999999995</v>
      </c>
      <c r="G1389">
        <v>25.3790527350309</v>
      </c>
      <c r="H1389">
        <v>20.358156233288799</v>
      </c>
      <c r="I1389">
        <v>42.881028309892798</v>
      </c>
      <c r="J1389">
        <v>2.6443113220050298</v>
      </c>
      <c r="K1389">
        <v>640.03375343710502</v>
      </c>
      <c r="L1389">
        <v>593.73833377033395</v>
      </c>
      <c r="M1389">
        <v>55.728010996193603</v>
      </c>
      <c r="N1389">
        <v>1.30161940608382</v>
      </c>
      <c r="O1389">
        <v>47.463289565690303</v>
      </c>
      <c r="P1389">
        <v>81.281690140845001</v>
      </c>
    </row>
    <row r="1390" spans="1:17" hidden="1" x14ac:dyDescent="0.3">
      <c r="A1390" t="s">
        <v>2949</v>
      </c>
      <c r="B1390" t="s">
        <v>2950</v>
      </c>
      <c r="C1390" t="s">
        <v>3171</v>
      </c>
      <c r="D1390" t="s">
        <v>1013</v>
      </c>
      <c r="E1390">
        <v>1252.5359000000001</v>
      </c>
      <c r="F1390">
        <v>82.25</v>
      </c>
      <c r="G1390">
        <v>-33.563166456514701</v>
      </c>
      <c r="H1390">
        <v>2.8425964865557698</v>
      </c>
      <c r="I1390">
        <v>-19.308744645096599</v>
      </c>
      <c r="J1390">
        <v>0.55919382150687402</v>
      </c>
      <c r="K1390">
        <v>85.336033868450599</v>
      </c>
      <c r="L1390">
        <v>87.934546126144198</v>
      </c>
      <c r="M1390">
        <v>45.703179805056202</v>
      </c>
      <c r="N1390">
        <v>0.26164827855466</v>
      </c>
      <c r="O1390">
        <v>40.607902735562298</v>
      </c>
      <c r="P1390">
        <v>11.148648648648599</v>
      </c>
      <c r="Q1390">
        <v>-7.2624663800139998E-3</v>
      </c>
    </row>
    <row r="1391" spans="1:17" hidden="1" x14ac:dyDescent="0.3">
      <c r="A1391" t="s">
        <v>2951</v>
      </c>
      <c r="B1391" t="s">
        <v>2952</v>
      </c>
      <c r="C1391" t="s">
        <v>3171</v>
      </c>
      <c r="D1391" t="s">
        <v>1654</v>
      </c>
      <c r="E1391">
        <v>1251.8308449799999</v>
      </c>
      <c r="F1391">
        <v>1653.8</v>
      </c>
      <c r="G1391">
        <v>31.308631404127699</v>
      </c>
      <c r="H1391">
        <v>2.7891537595715001</v>
      </c>
      <c r="I1391">
        <v>27.878693944056302</v>
      </c>
      <c r="J1391">
        <v>3.7592574184527399</v>
      </c>
      <c r="K1391">
        <v>1674.51364733272</v>
      </c>
      <c r="L1391">
        <v>1488.5948090371301</v>
      </c>
      <c r="M1391">
        <v>52.169873388006501</v>
      </c>
      <c r="N1391">
        <v>0.14167807752714301</v>
      </c>
      <c r="O1391">
        <v>24.458822106663401</v>
      </c>
      <c r="P1391">
        <v>67.830322711589105</v>
      </c>
      <c r="Q1391">
        <v>7.1625988325169004E-2</v>
      </c>
    </row>
    <row r="1392" spans="1:17" hidden="1" x14ac:dyDescent="0.3">
      <c r="A1392" t="s">
        <v>2953</v>
      </c>
      <c r="B1392" t="s">
        <v>2954</v>
      </c>
      <c r="C1392" t="s">
        <v>3171</v>
      </c>
      <c r="D1392" t="s">
        <v>512</v>
      </c>
      <c r="E1392">
        <v>1251.1905231999999</v>
      </c>
      <c r="F1392">
        <v>7466.05</v>
      </c>
      <c r="G1392">
        <v>78.961047857309893</v>
      </c>
      <c r="H1392">
        <v>15.5527751967344</v>
      </c>
      <c r="I1392">
        <v>31.7739554085402</v>
      </c>
      <c r="J1392">
        <v>-5.3731575979793602</v>
      </c>
      <c r="K1392">
        <v>7014.3095511321199</v>
      </c>
      <c r="L1392">
        <v>5913.4515056260097</v>
      </c>
      <c r="M1392">
        <v>53.014706973405801</v>
      </c>
      <c r="N1392">
        <v>0.66036021880247797</v>
      </c>
      <c r="O1392">
        <v>11.1698957279953</v>
      </c>
      <c r="P1392">
        <v>107.099762832693</v>
      </c>
      <c r="Q1392">
        <v>0.20674095456678401</v>
      </c>
    </row>
    <row r="1393" spans="1:17" hidden="1" x14ac:dyDescent="0.3">
      <c r="A1393" t="s">
        <v>2955</v>
      </c>
      <c r="B1393" t="s">
        <v>2956</v>
      </c>
      <c r="C1393" t="s">
        <v>3171</v>
      </c>
      <c r="D1393" t="s">
        <v>51</v>
      </c>
      <c r="E1393">
        <v>1247.85428652</v>
      </c>
      <c r="F1393">
        <v>395.1</v>
      </c>
      <c r="G1393">
        <v>-26.1692352644985</v>
      </c>
      <c r="H1393">
        <v>14.752165019698401</v>
      </c>
      <c r="I1393">
        <v>20.526202150964298</v>
      </c>
      <c r="J1393">
        <v>8.6955265283982293</v>
      </c>
      <c r="K1393">
        <v>374.79775700626601</v>
      </c>
      <c r="L1393">
        <v>361.28691766670698</v>
      </c>
      <c r="M1393">
        <v>73.900802060330093</v>
      </c>
      <c r="N1393">
        <v>0.47370606904510998</v>
      </c>
      <c r="O1393">
        <v>8.4535560617564993</v>
      </c>
      <c r="P1393">
        <v>50.056969236612197</v>
      </c>
      <c r="Q1393">
        <v>-4.3354996311920002E-3</v>
      </c>
    </row>
    <row r="1394" spans="1:17" hidden="1" x14ac:dyDescent="0.3">
      <c r="A1394" t="s">
        <v>2957</v>
      </c>
      <c r="B1394" t="s">
        <v>2958</v>
      </c>
      <c r="C1394" t="s">
        <v>3171</v>
      </c>
      <c r="D1394" t="s">
        <v>477</v>
      </c>
      <c r="E1394">
        <v>1247.3877486399999</v>
      </c>
      <c r="F1394">
        <v>176.44</v>
      </c>
      <c r="G1394">
        <v>31.737824816436401</v>
      </c>
      <c r="H1394">
        <v>-6.0016174569891199</v>
      </c>
      <c r="I1394">
        <v>21.746353751016901</v>
      </c>
      <c r="J1394">
        <v>2.23051246019434</v>
      </c>
      <c r="K1394">
        <v>185.79082901465401</v>
      </c>
      <c r="L1394">
        <v>160.860384889421</v>
      </c>
      <c r="M1394">
        <v>48.772856365831402</v>
      </c>
      <c r="N1394">
        <v>0.233069725969939</v>
      </c>
      <c r="O1394">
        <v>40.784402629789099</v>
      </c>
      <c r="P1394">
        <v>65.515947467166896</v>
      </c>
      <c r="Q1394">
        <v>4.7287132979555002E-2</v>
      </c>
    </row>
    <row r="1395" spans="1:17" hidden="1" x14ac:dyDescent="0.3">
      <c r="A1395" t="s">
        <v>2959</v>
      </c>
      <c r="B1395" t="s">
        <v>2960</v>
      </c>
      <c r="C1395" t="s">
        <v>3171</v>
      </c>
      <c r="D1395" t="s">
        <v>289</v>
      </c>
      <c r="E1395">
        <v>1245.4543739999999</v>
      </c>
      <c r="F1395">
        <v>116.3</v>
      </c>
      <c r="G1395">
        <v>-19.138058018102502</v>
      </c>
      <c r="H1395">
        <v>27.8022697220024</v>
      </c>
      <c r="I1395">
        <v>18.717039347029498</v>
      </c>
      <c r="J1395">
        <v>4.6729298874880998</v>
      </c>
      <c r="K1395">
        <v>102.791464700463</v>
      </c>
      <c r="L1395">
        <v>98.569878413456905</v>
      </c>
      <c r="M1395">
        <v>70.947511657960703</v>
      </c>
      <c r="N1395">
        <v>1.5200521508864899</v>
      </c>
      <c r="O1395">
        <v>3.9552880481513499</v>
      </c>
      <c r="P1395">
        <v>56.759671114705398</v>
      </c>
      <c r="Q1395">
        <v>8.2551634839131999E-2</v>
      </c>
    </row>
    <row r="1396" spans="1:17" hidden="1" x14ac:dyDescent="0.3">
      <c r="A1396" t="s">
        <v>2961</v>
      </c>
      <c r="B1396" t="s">
        <v>2962</v>
      </c>
      <c r="C1396" t="s">
        <v>3171</v>
      </c>
      <c r="D1396" t="s">
        <v>983</v>
      </c>
      <c r="E1396">
        <v>1245.2458161</v>
      </c>
      <c r="F1396">
        <v>622.04999999999995</v>
      </c>
      <c r="G1396">
        <v>-38.396775271941699</v>
      </c>
      <c r="H1396">
        <v>-8.8383564555028808</v>
      </c>
      <c r="I1396">
        <v>0.55034833009349104</v>
      </c>
      <c r="J1396">
        <v>0.31014651613179001</v>
      </c>
      <c r="K1396">
        <v>676.31829264985299</v>
      </c>
      <c r="L1396">
        <v>651.91669239105795</v>
      </c>
      <c r="M1396">
        <v>42.151880053965002</v>
      </c>
      <c r="N1396">
        <v>0.376734515464895</v>
      </c>
      <c r="O1396">
        <v>37.448758138413297</v>
      </c>
      <c r="P1396">
        <v>29.715358148263899</v>
      </c>
      <c r="Q1396">
        <v>3.5493987761057999E-2</v>
      </c>
    </row>
    <row r="1397" spans="1:17" hidden="1" x14ac:dyDescent="0.3">
      <c r="A1397" t="s">
        <v>2963</v>
      </c>
      <c r="B1397" t="s">
        <v>2964</v>
      </c>
      <c r="C1397" t="s">
        <v>3171</v>
      </c>
      <c r="D1397" t="s">
        <v>2340</v>
      </c>
      <c r="E1397">
        <v>1244.8665077999999</v>
      </c>
      <c r="F1397">
        <v>454.8</v>
      </c>
      <c r="G1397">
        <v>75.276908938584498</v>
      </c>
      <c r="H1397">
        <v>-3.4841504550954099</v>
      </c>
      <c r="I1397">
        <v>-57.027796207839799</v>
      </c>
      <c r="J1397">
        <v>-5.9594235992294697</v>
      </c>
      <c r="K1397">
        <v>533.30475721950097</v>
      </c>
      <c r="L1397">
        <v>602.60044500605102</v>
      </c>
      <c r="M1397">
        <v>44.812815758525403</v>
      </c>
      <c r="N1397">
        <v>1.2824223300208399</v>
      </c>
      <c r="O1397">
        <v>115.479331574318</v>
      </c>
      <c r="P1397">
        <v>112.52336448598101</v>
      </c>
      <c r="Q1397">
        <v>0.25650586823503901</v>
      </c>
    </row>
    <row r="1398" spans="1:17" hidden="1" x14ac:dyDescent="0.3">
      <c r="A1398" t="s">
        <v>2965</v>
      </c>
      <c r="B1398" t="s">
        <v>2966</v>
      </c>
      <c r="C1398" t="s">
        <v>3171</v>
      </c>
      <c r="D1398" t="s">
        <v>1654</v>
      </c>
      <c r="E1398">
        <v>1241.227875</v>
      </c>
      <c r="F1398">
        <v>119.55</v>
      </c>
      <c r="G1398">
        <v>1007.90549745533</v>
      </c>
      <c r="H1398">
        <v>7.9101853795484196</v>
      </c>
      <c r="I1398">
        <v>313.566165709085</v>
      </c>
      <c r="J1398">
        <v>3.34634024211794</v>
      </c>
      <c r="K1398">
        <v>99.678929890031398</v>
      </c>
      <c r="L1398">
        <v>60.3000667301486</v>
      </c>
      <c r="M1398">
        <v>72.482281073940001</v>
      </c>
      <c r="N1398">
        <v>1.6038165566368201</v>
      </c>
      <c r="O1398">
        <v>4.5587620242576401</v>
      </c>
      <c r="P1398">
        <v>1158.4210526315701</v>
      </c>
    </row>
    <row r="1399" spans="1:17" hidden="1" x14ac:dyDescent="0.3">
      <c r="A1399" t="s">
        <v>2967</v>
      </c>
      <c r="B1399" t="s">
        <v>2968</v>
      </c>
      <c r="C1399" t="s">
        <v>3171</v>
      </c>
      <c r="D1399" t="s">
        <v>243</v>
      </c>
      <c r="E1399">
        <v>1234.7937908270001</v>
      </c>
      <c r="F1399">
        <v>18.73</v>
      </c>
      <c r="G1399">
        <v>-46.800081057065697</v>
      </c>
      <c r="H1399">
        <v>24.945584407725399</v>
      </c>
      <c r="I1399">
        <v>-39.033609661806501</v>
      </c>
      <c r="J1399">
        <v>0.12191537398996501</v>
      </c>
      <c r="K1399">
        <v>19.031416751818998</v>
      </c>
      <c r="L1399">
        <v>22.000884327321899</v>
      </c>
      <c r="M1399">
        <v>52.312294923726597</v>
      </c>
      <c r="N1399">
        <v>0.44522658283196997</v>
      </c>
      <c r="O1399">
        <v>124.239188467698</v>
      </c>
      <c r="P1399">
        <v>26.897018970189698</v>
      </c>
      <c r="Q1399">
        <v>5.4572962519891001E-2</v>
      </c>
    </row>
    <row r="1400" spans="1:17" hidden="1" x14ac:dyDescent="0.3">
      <c r="A1400" t="s">
        <v>2969</v>
      </c>
      <c r="B1400" t="s">
        <v>2970</v>
      </c>
      <c r="C1400" t="s">
        <v>3171</v>
      </c>
      <c r="D1400" t="s">
        <v>2744</v>
      </c>
      <c r="E1400">
        <v>1231.95445</v>
      </c>
      <c r="F1400">
        <v>1502.75</v>
      </c>
      <c r="G1400">
        <v>410.01936408106201</v>
      </c>
      <c r="H1400">
        <v>11.031510513704999</v>
      </c>
      <c r="I1400">
        <v>54.183705620203703</v>
      </c>
      <c r="J1400">
        <v>2.9501698888660299</v>
      </c>
      <c r="K1400">
        <v>1555.12669295707</v>
      </c>
      <c r="L1400">
        <v>1314.1782398192199</v>
      </c>
      <c r="M1400">
        <v>60.045207462183598</v>
      </c>
      <c r="N1400">
        <v>2.28375973393246</v>
      </c>
      <c r="O1400">
        <v>47.0637165197138</v>
      </c>
      <c r="P1400">
        <v>446.35520814397302</v>
      </c>
    </row>
    <row r="1401" spans="1:17" hidden="1" x14ac:dyDescent="0.3">
      <c r="A1401" t="s">
        <v>2971</v>
      </c>
      <c r="B1401" t="s">
        <v>2972</v>
      </c>
      <c r="C1401" t="s">
        <v>3171</v>
      </c>
      <c r="D1401" t="s">
        <v>253</v>
      </c>
      <c r="E1401">
        <v>1230.2011333299999</v>
      </c>
      <c r="F1401">
        <v>328.7</v>
      </c>
      <c r="G1401">
        <v>37.588921435249198</v>
      </c>
      <c r="H1401">
        <v>50.971151920763397</v>
      </c>
      <c r="I1401">
        <v>53.509942867935301</v>
      </c>
      <c r="J1401">
        <v>-5.4672126717390199</v>
      </c>
      <c r="M1401">
        <v>45.393371909067099</v>
      </c>
      <c r="O1401">
        <v>49.059933069668297</v>
      </c>
      <c r="P1401">
        <v>70.266770266770195</v>
      </c>
    </row>
    <row r="1402" spans="1:17" hidden="1" x14ac:dyDescent="0.3">
      <c r="A1402" t="s">
        <v>2973</v>
      </c>
      <c r="B1402" t="s">
        <v>2974</v>
      </c>
      <c r="C1402" t="s">
        <v>3171</v>
      </c>
      <c r="D1402" t="s">
        <v>21</v>
      </c>
      <c r="E1402">
        <v>1229.37627303</v>
      </c>
      <c r="F1402">
        <v>1399.35</v>
      </c>
      <c r="G1402">
        <v>166.49671423099699</v>
      </c>
      <c r="H1402">
        <v>9.3625230572906499</v>
      </c>
      <c r="I1402">
        <v>48.013626359951203</v>
      </c>
      <c r="J1402">
        <v>5.6577447567462498</v>
      </c>
      <c r="K1402">
        <v>1309.50349657072</v>
      </c>
      <c r="L1402">
        <v>1133.5747381486599</v>
      </c>
      <c r="M1402">
        <v>66.800110754712705</v>
      </c>
      <c r="N1402">
        <v>1.25349304719958</v>
      </c>
      <c r="O1402">
        <v>29.950445108640402</v>
      </c>
      <c r="P1402">
        <v>206.06670289011299</v>
      </c>
    </row>
    <row r="1403" spans="1:17" hidden="1" x14ac:dyDescent="0.3">
      <c r="A1403" t="s">
        <v>2975</v>
      </c>
      <c r="B1403" t="s">
        <v>2976</v>
      </c>
      <c r="C1403" t="s">
        <v>3171</v>
      </c>
      <c r="D1403" t="s">
        <v>114</v>
      </c>
      <c r="E1403">
        <v>1227.09582568</v>
      </c>
      <c r="F1403">
        <v>643.4</v>
      </c>
      <c r="G1403">
        <v>-34.2296355110524</v>
      </c>
      <c r="H1403">
        <v>0.74058979759255505</v>
      </c>
      <c r="I1403">
        <v>-4.3087182086505402</v>
      </c>
      <c r="J1403">
        <v>0.536896887357736</v>
      </c>
      <c r="K1403">
        <v>668.55203138883996</v>
      </c>
      <c r="L1403">
        <v>659.27352891824398</v>
      </c>
      <c r="M1403">
        <v>46.530838340073402</v>
      </c>
      <c r="N1403">
        <v>0.428601385854954</v>
      </c>
      <c r="O1403">
        <v>31.3335405657444</v>
      </c>
      <c r="P1403">
        <v>17.194899817850601</v>
      </c>
      <c r="Q1403">
        <v>4.9419045413355997E-2</v>
      </c>
    </row>
    <row r="1404" spans="1:17" hidden="1" x14ac:dyDescent="0.3">
      <c r="A1404" t="s">
        <v>2977</v>
      </c>
      <c r="B1404" t="s">
        <v>2978</v>
      </c>
      <c r="C1404" t="s">
        <v>3171</v>
      </c>
      <c r="D1404" t="s">
        <v>21</v>
      </c>
      <c r="E1404">
        <v>1226.332105728</v>
      </c>
      <c r="F1404">
        <v>110.08</v>
      </c>
      <c r="G1404">
        <v>-14.1717877656949</v>
      </c>
      <c r="H1404">
        <v>5.3218458803780102</v>
      </c>
      <c r="I1404">
        <v>-14.2706300134657</v>
      </c>
      <c r="J1404">
        <v>1.90496622785856</v>
      </c>
      <c r="K1404">
        <v>115.57264901699899</v>
      </c>
      <c r="L1404">
        <v>116.84691280796299</v>
      </c>
      <c r="M1404">
        <v>46.485092004785997</v>
      </c>
      <c r="N1404">
        <v>0.752524729652567</v>
      </c>
      <c r="O1404">
        <v>60.337936046511601</v>
      </c>
      <c r="P1404">
        <v>18.048257372654099</v>
      </c>
      <c r="Q1404">
        <v>2.1510780389319998E-3</v>
      </c>
    </row>
    <row r="1405" spans="1:17" hidden="1" x14ac:dyDescent="0.3">
      <c r="A1405" t="s">
        <v>2979</v>
      </c>
      <c r="B1405" t="s">
        <v>2980</v>
      </c>
      <c r="C1405" t="s">
        <v>3171</v>
      </c>
      <c r="D1405" t="s">
        <v>626</v>
      </c>
      <c r="E1405">
        <v>1225.8402128</v>
      </c>
      <c r="F1405">
        <v>19.600000000000001</v>
      </c>
      <c r="G1405">
        <v>0.24766917250266801</v>
      </c>
      <c r="H1405">
        <v>3.06792746956592</v>
      </c>
      <c r="I1405">
        <v>74.049827556093106</v>
      </c>
      <c r="J1405">
        <v>1.6311083275899401</v>
      </c>
      <c r="K1405">
        <v>18.748623126288301</v>
      </c>
      <c r="L1405">
        <v>15.4698907874937</v>
      </c>
      <c r="M1405">
        <v>42.594865826746002</v>
      </c>
      <c r="N1405">
        <v>0.16896271249713099</v>
      </c>
      <c r="O1405">
        <v>34.438775510204003</v>
      </c>
      <c r="P1405">
        <v>96</v>
      </c>
      <c r="Q1405">
        <v>5.2021849492831E-2</v>
      </c>
    </row>
    <row r="1406" spans="1:17" hidden="1" x14ac:dyDescent="0.3">
      <c r="A1406" t="s">
        <v>2981</v>
      </c>
      <c r="B1406" t="s">
        <v>2982</v>
      </c>
      <c r="C1406" t="s">
        <v>3171</v>
      </c>
      <c r="D1406" t="s">
        <v>403</v>
      </c>
      <c r="E1406">
        <v>1225.1519800000001</v>
      </c>
      <c r="F1406">
        <v>362.5</v>
      </c>
      <c r="G1406">
        <v>22.7428274844425</v>
      </c>
      <c r="H1406">
        <v>14.5620820483126</v>
      </c>
      <c r="I1406">
        <v>50.576130472751302</v>
      </c>
      <c r="J1406">
        <v>4.2459486798647097</v>
      </c>
      <c r="K1406">
        <v>330.69894621071597</v>
      </c>
      <c r="L1406">
        <v>293.29529525865502</v>
      </c>
      <c r="M1406">
        <v>77.027385948027799</v>
      </c>
      <c r="N1406">
        <v>0.69434466017027296</v>
      </c>
      <c r="O1406">
        <v>7.4896551724137703</v>
      </c>
      <c r="P1406">
        <v>84.056867225184007</v>
      </c>
    </row>
    <row r="1407" spans="1:17" hidden="1" x14ac:dyDescent="0.3">
      <c r="A1407" t="s">
        <v>2983</v>
      </c>
      <c r="B1407" t="s">
        <v>2984</v>
      </c>
      <c r="C1407" t="s">
        <v>3171</v>
      </c>
      <c r="D1407" t="s">
        <v>206</v>
      </c>
      <c r="E1407">
        <v>1222.6523579</v>
      </c>
      <c r="F1407">
        <v>680.2</v>
      </c>
      <c r="G1407">
        <v>-4.5485782622671902</v>
      </c>
      <c r="H1407">
        <v>5.2244044596046102</v>
      </c>
      <c r="I1407">
        <v>-4.4522019809026299</v>
      </c>
      <c r="J1407">
        <v>-6.9671685312523907E-2</v>
      </c>
      <c r="K1407">
        <v>689.55238002773001</v>
      </c>
      <c r="L1407">
        <v>648.58905054049501</v>
      </c>
      <c r="M1407">
        <v>38.334781286682798</v>
      </c>
      <c r="N1407">
        <v>0.49266215823404202</v>
      </c>
      <c r="O1407">
        <v>11.7318435754189</v>
      </c>
      <c r="P1407">
        <v>38.788002448479901</v>
      </c>
      <c r="Q1407">
        <v>6.9805796471877998E-2</v>
      </c>
    </row>
    <row r="1408" spans="1:17" hidden="1" x14ac:dyDescent="0.3">
      <c r="A1408" t="s">
        <v>2985</v>
      </c>
      <c r="B1408" t="s">
        <v>2986</v>
      </c>
      <c r="C1408" t="s">
        <v>3171</v>
      </c>
      <c r="D1408" t="s">
        <v>983</v>
      </c>
      <c r="E1408">
        <v>1216.4153374</v>
      </c>
      <c r="F1408">
        <v>318.95</v>
      </c>
      <c r="G1408">
        <v>-50.604251044899698</v>
      </c>
      <c r="H1408">
        <v>-5.7396982528070302</v>
      </c>
      <c r="I1408">
        <v>-11.3893625877368</v>
      </c>
      <c r="J1408">
        <v>-0.63444549574933795</v>
      </c>
      <c r="K1408">
        <v>334.74133412455097</v>
      </c>
      <c r="L1408">
        <v>343.89397063600899</v>
      </c>
      <c r="M1408">
        <v>44.520236406237899</v>
      </c>
      <c r="N1408">
        <v>0.31897922499768</v>
      </c>
      <c r="O1408">
        <v>67.988712964414404</v>
      </c>
      <c r="P1408">
        <v>15.981818181818101</v>
      </c>
      <c r="Q1408">
        <v>6.1736216413339998E-2</v>
      </c>
    </row>
    <row r="1409" spans="1:17" hidden="1" x14ac:dyDescent="0.3">
      <c r="A1409" t="s">
        <v>2987</v>
      </c>
      <c r="B1409" t="s">
        <v>2988</v>
      </c>
      <c r="C1409" t="s">
        <v>3171</v>
      </c>
      <c r="D1409" t="s">
        <v>284</v>
      </c>
      <c r="E1409">
        <v>1215.0828509999999</v>
      </c>
      <c r="F1409">
        <v>57.95</v>
      </c>
      <c r="G1409">
        <v>135.3195704513</v>
      </c>
      <c r="H1409">
        <v>25.770354327092502</v>
      </c>
      <c r="I1409">
        <v>114.053039561856</v>
      </c>
      <c r="J1409">
        <v>-6.8018815899697902</v>
      </c>
      <c r="K1409">
        <v>55.115868041794698</v>
      </c>
      <c r="L1409">
        <v>38.741336334414001</v>
      </c>
      <c r="M1409">
        <v>39.697584349424901</v>
      </c>
      <c r="N1409">
        <v>0.42288358405367099</v>
      </c>
      <c r="O1409">
        <v>23.899913718722999</v>
      </c>
      <c r="P1409">
        <v>285.43398736282001</v>
      </c>
    </row>
    <row r="1410" spans="1:17" hidden="1" x14ac:dyDescent="0.3">
      <c r="A1410" t="s">
        <v>2989</v>
      </c>
      <c r="B1410" t="s">
        <v>2990</v>
      </c>
      <c r="C1410" t="s">
        <v>3171</v>
      </c>
      <c r="D1410" t="s">
        <v>2991</v>
      </c>
      <c r="E1410">
        <v>1215.0082279860001</v>
      </c>
      <c r="F1410">
        <v>186.62</v>
      </c>
      <c r="G1410">
        <v>-64.420990518578506</v>
      </c>
      <c r="H1410">
        <v>7.87766036260905</v>
      </c>
      <c r="I1410">
        <v>-4.6267674465869897</v>
      </c>
      <c r="J1410">
        <v>1.3714093552573301</v>
      </c>
      <c r="K1410">
        <v>189.463555186804</v>
      </c>
      <c r="L1410">
        <v>198.02005891121101</v>
      </c>
      <c r="M1410">
        <v>48.494193599481797</v>
      </c>
      <c r="N1410">
        <v>0.77833152251442494</v>
      </c>
      <c r="O1410">
        <v>74.043510877719399</v>
      </c>
      <c r="P1410">
        <v>28.526170798898001</v>
      </c>
    </row>
    <row r="1411" spans="1:17" hidden="1" x14ac:dyDescent="0.3">
      <c r="A1411" t="s">
        <v>2992</v>
      </c>
      <c r="B1411" t="s">
        <v>2993</v>
      </c>
      <c r="C1411" t="s">
        <v>3171</v>
      </c>
      <c r="D1411" t="s">
        <v>75</v>
      </c>
      <c r="E1411">
        <v>1214.5150000000001</v>
      </c>
      <c r="F1411">
        <v>41.17</v>
      </c>
      <c r="G1411">
        <v>-39.260370998171901</v>
      </c>
      <c r="H1411">
        <v>-6.8051195721191897</v>
      </c>
      <c r="I1411">
        <v>-14.5157902774246</v>
      </c>
      <c r="J1411">
        <v>-0.86110237109356003</v>
      </c>
      <c r="K1411">
        <v>45.086903733053099</v>
      </c>
      <c r="L1411">
        <v>47.1777950746581</v>
      </c>
      <c r="M1411">
        <v>37.049018765462201</v>
      </c>
      <c r="N1411">
        <v>0.41046795726257901</v>
      </c>
      <c r="O1411">
        <v>39.6405149380616</v>
      </c>
      <c r="P1411">
        <v>6.5200517464424301</v>
      </c>
      <c r="Q1411">
        <v>1.6121673114803E-2</v>
      </c>
    </row>
    <row r="1412" spans="1:17" hidden="1" x14ac:dyDescent="0.3">
      <c r="A1412" t="s">
        <v>2994</v>
      </c>
      <c r="B1412" t="s">
        <v>2995</v>
      </c>
      <c r="C1412" t="s">
        <v>3171</v>
      </c>
      <c r="D1412" t="s">
        <v>1434</v>
      </c>
      <c r="E1412">
        <v>1212.8465544000001</v>
      </c>
      <c r="F1412">
        <v>175.24</v>
      </c>
      <c r="G1412">
        <v>-63.105612643390202</v>
      </c>
      <c r="H1412">
        <v>-7.25221077446131</v>
      </c>
      <c r="I1412">
        <v>-46.3097000910237</v>
      </c>
      <c r="J1412">
        <v>-9.99046902944144E-2</v>
      </c>
      <c r="K1412">
        <v>201.443084137938</v>
      </c>
      <c r="L1412">
        <v>237.05611791807601</v>
      </c>
      <c r="M1412">
        <v>32.398024298061102</v>
      </c>
      <c r="N1412">
        <v>1.01651441733365</v>
      </c>
      <c r="O1412">
        <v>88.883816480255604</v>
      </c>
      <c r="P1412">
        <v>2.4196376388077199</v>
      </c>
      <c r="Q1412">
        <v>2.1841776700615E-2</v>
      </c>
    </row>
    <row r="1413" spans="1:17" hidden="1" x14ac:dyDescent="0.3">
      <c r="A1413" t="s">
        <v>2996</v>
      </c>
      <c r="B1413" t="s">
        <v>2997</v>
      </c>
      <c r="C1413" t="s">
        <v>3171</v>
      </c>
      <c r="D1413" t="s">
        <v>62</v>
      </c>
      <c r="E1413">
        <v>1212.3629155440001</v>
      </c>
      <c r="F1413">
        <v>170.28</v>
      </c>
      <c r="G1413">
        <v>-62.534635130714101</v>
      </c>
      <c r="H1413">
        <v>-15.2695496454579</v>
      </c>
      <c r="I1413">
        <v>-31.814146295474799</v>
      </c>
      <c r="J1413">
        <v>-2.2622977790975201</v>
      </c>
      <c r="K1413">
        <v>199.398183524226</v>
      </c>
      <c r="M1413">
        <v>34.339046987553701</v>
      </c>
      <c r="N1413">
        <v>1.18673316218237</v>
      </c>
      <c r="O1413">
        <v>74.154334038054898</v>
      </c>
      <c r="P1413">
        <v>2.54742547425472</v>
      </c>
    </row>
    <row r="1414" spans="1:17" hidden="1" x14ac:dyDescent="0.3">
      <c r="A1414" t="s">
        <v>2998</v>
      </c>
      <c r="B1414" t="s">
        <v>2999</v>
      </c>
      <c r="C1414" t="s">
        <v>3171</v>
      </c>
      <c r="D1414" t="s">
        <v>173</v>
      </c>
      <c r="E1414">
        <v>1209.267404768</v>
      </c>
      <c r="F1414">
        <v>182.08</v>
      </c>
      <c r="G1414">
        <v>33.311875247089297</v>
      </c>
      <c r="H1414">
        <v>8.8842515823624701</v>
      </c>
      <c r="I1414">
        <v>4.9932974826727703</v>
      </c>
      <c r="J1414">
        <v>-5.3872253891232997</v>
      </c>
      <c r="K1414">
        <v>192.90095891145299</v>
      </c>
      <c r="L1414">
        <v>175.92231566809201</v>
      </c>
      <c r="M1414">
        <v>38.396578482008799</v>
      </c>
      <c r="N1414">
        <v>0.99361153448417106</v>
      </c>
      <c r="O1414">
        <v>39.932996485061501</v>
      </c>
      <c r="P1414">
        <v>88.977685521536003</v>
      </c>
      <c r="Q1414">
        <v>0.17231334706909099</v>
      </c>
    </row>
    <row r="1415" spans="1:17" hidden="1" x14ac:dyDescent="0.3">
      <c r="A1415" t="s">
        <v>3000</v>
      </c>
      <c r="B1415" t="s">
        <v>3001</v>
      </c>
      <c r="C1415" t="s">
        <v>3171</v>
      </c>
      <c r="D1415" t="s">
        <v>983</v>
      </c>
      <c r="E1415">
        <v>1203.3477461799901</v>
      </c>
      <c r="F1415">
        <v>64.94</v>
      </c>
      <c r="G1415">
        <v>-52.794906113063199</v>
      </c>
      <c r="H1415">
        <v>-3.0956912144437898</v>
      </c>
      <c r="I1415">
        <v>-15.371605055278501</v>
      </c>
      <c r="J1415">
        <v>5.2102032015309199</v>
      </c>
      <c r="K1415">
        <v>68.935018842905706</v>
      </c>
      <c r="L1415">
        <v>74.9500559978148</v>
      </c>
      <c r="M1415">
        <v>49.355540165409302</v>
      </c>
      <c r="N1415">
        <v>0.66941540288346402</v>
      </c>
      <c r="O1415">
        <v>45.133969818293799</v>
      </c>
      <c r="P1415">
        <v>11.008547008547</v>
      </c>
      <c r="Q1415">
        <v>-2.1550266381342002E-2</v>
      </c>
    </row>
    <row r="1416" spans="1:17" hidden="1" x14ac:dyDescent="0.3">
      <c r="A1416" t="s">
        <v>3002</v>
      </c>
      <c r="B1416" t="s">
        <v>3003</v>
      </c>
      <c r="C1416" t="s">
        <v>3171</v>
      </c>
      <c r="D1416" t="s">
        <v>238</v>
      </c>
      <c r="E1416">
        <v>1203.24662016</v>
      </c>
      <c r="F1416">
        <v>257.2</v>
      </c>
      <c r="G1416">
        <v>-9.9110609862275005</v>
      </c>
      <c r="H1416">
        <v>10.959543927528999</v>
      </c>
      <c r="I1416">
        <v>36.137497143338301</v>
      </c>
      <c r="J1416">
        <v>2.4983512238193302</v>
      </c>
      <c r="K1416">
        <v>253.97205026654601</v>
      </c>
      <c r="L1416">
        <v>219.47643568583501</v>
      </c>
      <c r="M1416">
        <v>54.392708860543699</v>
      </c>
      <c r="N1416">
        <v>0.28679526859874599</v>
      </c>
      <c r="O1416">
        <v>20.3343701399689</v>
      </c>
      <c r="P1416">
        <v>78.6111111111111</v>
      </c>
      <c r="Q1416">
        <v>0.124917019914616</v>
      </c>
    </row>
    <row r="1417" spans="1:17" hidden="1" x14ac:dyDescent="0.3">
      <c r="A1417" t="s">
        <v>3004</v>
      </c>
      <c r="B1417" t="s">
        <v>3005</v>
      </c>
      <c r="C1417" t="s">
        <v>3171</v>
      </c>
      <c r="D1417" t="s">
        <v>289</v>
      </c>
      <c r="E1417">
        <v>1192.9332813999999</v>
      </c>
      <c r="F1417">
        <v>200.02</v>
      </c>
      <c r="G1417">
        <v>24.130996326130099</v>
      </c>
      <c r="H1417">
        <v>10.4885933468383</v>
      </c>
      <c r="I1417">
        <v>47.928853735910202</v>
      </c>
      <c r="J1417">
        <v>-6.52629841670218</v>
      </c>
      <c r="K1417">
        <v>214.73136803798499</v>
      </c>
      <c r="L1417">
        <v>176.21267696425201</v>
      </c>
      <c r="M1417">
        <v>29.592289212910099</v>
      </c>
      <c r="N1417">
        <v>0.41751395481392201</v>
      </c>
      <c r="O1417">
        <v>33.696630336966301</v>
      </c>
      <c r="P1417">
        <v>84.946833102172903</v>
      </c>
      <c r="Q1417">
        <v>0.121952262350583</v>
      </c>
    </row>
    <row r="1418" spans="1:17" hidden="1" x14ac:dyDescent="0.3">
      <c r="A1418" t="s">
        <v>3006</v>
      </c>
      <c r="B1418" t="s">
        <v>3007</v>
      </c>
      <c r="C1418" t="s">
        <v>3171</v>
      </c>
      <c r="D1418" t="s">
        <v>289</v>
      </c>
      <c r="E1418">
        <v>1191.7980890599999</v>
      </c>
      <c r="F1418">
        <v>97.82</v>
      </c>
      <c r="G1418">
        <v>-22.6078252252079</v>
      </c>
      <c r="H1418">
        <v>17.384434245475301</v>
      </c>
      <c r="I1418">
        <v>3.2254430147281101</v>
      </c>
      <c r="J1418">
        <v>6.5650539570422701</v>
      </c>
      <c r="K1418">
        <v>90.151516936963304</v>
      </c>
      <c r="L1418">
        <v>88.294649419474297</v>
      </c>
      <c r="M1418">
        <v>73.608753741572698</v>
      </c>
      <c r="N1418">
        <v>2.8637273366170701</v>
      </c>
      <c r="O1418">
        <v>19.607442240850499</v>
      </c>
      <c r="P1418">
        <v>43.852941176470502</v>
      </c>
      <c r="Q1418">
        <v>0.14347891008128</v>
      </c>
    </row>
    <row r="1419" spans="1:17" hidden="1" x14ac:dyDescent="0.3">
      <c r="A1419" t="s">
        <v>3008</v>
      </c>
      <c r="B1419" t="s">
        <v>3009</v>
      </c>
      <c r="C1419" t="s">
        <v>3171</v>
      </c>
      <c r="D1419" t="s">
        <v>3010</v>
      </c>
      <c r="E1419">
        <v>1191.4462493999999</v>
      </c>
      <c r="F1419">
        <v>1388.2</v>
      </c>
      <c r="G1419">
        <v>65.361786980347404</v>
      </c>
      <c r="H1419">
        <v>15.3989175697857</v>
      </c>
      <c r="I1419">
        <v>87.521143198826095</v>
      </c>
      <c r="J1419">
        <v>-2.2955278096618401</v>
      </c>
      <c r="K1419">
        <v>1360.3239298951501</v>
      </c>
      <c r="L1419">
        <v>1114.47019329981</v>
      </c>
      <c r="M1419">
        <v>46.611303919502802</v>
      </c>
      <c r="N1419">
        <v>0.88303367136853494</v>
      </c>
      <c r="O1419">
        <v>11.6553810690102</v>
      </c>
      <c r="P1419">
        <v>110.333333333333</v>
      </c>
      <c r="Q1419">
        <v>0.108331184699562</v>
      </c>
    </row>
    <row r="1420" spans="1:17" hidden="1" x14ac:dyDescent="0.3">
      <c r="A1420" t="s">
        <v>3011</v>
      </c>
      <c r="B1420" t="s">
        <v>3012</v>
      </c>
      <c r="C1420" t="s">
        <v>3171</v>
      </c>
      <c r="D1420" t="s">
        <v>91</v>
      </c>
      <c r="E1420">
        <v>1187.9697651199999</v>
      </c>
      <c r="F1420">
        <v>243.2</v>
      </c>
      <c r="G1420">
        <v>-42.668112851559599</v>
      </c>
      <c r="H1420">
        <v>4.2301818741411399</v>
      </c>
      <c r="I1420">
        <v>-2.7659924509693599</v>
      </c>
      <c r="J1420">
        <v>-6.7351839802756501</v>
      </c>
      <c r="K1420">
        <v>254.25672436380401</v>
      </c>
      <c r="L1420">
        <v>263.00991608164497</v>
      </c>
      <c r="M1420">
        <v>40.619085246874</v>
      </c>
      <c r="N1420">
        <v>0.41962972200655002</v>
      </c>
      <c r="O1420">
        <v>57.072368421052602</v>
      </c>
      <c r="P1420">
        <v>47.393939393939299</v>
      </c>
    </row>
    <row r="1421" spans="1:17" hidden="1" x14ac:dyDescent="0.3">
      <c r="A1421" t="s">
        <v>3013</v>
      </c>
      <c r="B1421" t="s">
        <v>3014</v>
      </c>
      <c r="C1421" t="s">
        <v>3171</v>
      </c>
      <c r="D1421" t="s">
        <v>626</v>
      </c>
      <c r="E1421">
        <v>1186.510409275</v>
      </c>
      <c r="F1421">
        <v>198.85</v>
      </c>
      <c r="G1421">
        <v>-28.916468611663799</v>
      </c>
      <c r="H1421">
        <v>-4.2943124760412701</v>
      </c>
      <c r="I1421">
        <v>-22.9324061997707</v>
      </c>
      <c r="J1421">
        <v>0.32029666419727199</v>
      </c>
      <c r="K1421">
        <v>223.22538507529799</v>
      </c>
      <c r="L1421">
        <v>232.905227764611</v>
      </c>
      <c r="M1421">
        <v>39.239612575603502</v>
      </c>
      <c r="N1421">
        <v>0.600224494451705</v>
      </c>
      <c r="O1421">
        <v>54.890621071159103</v>
      </c>
      <c r="P1421">
        <v>7.1101535146781396</v>
      </c>
      <c r="Q1421">
        <v>-5.5922298625797E-2</v>
      </c>
    </row>
    <row r="1422" spans="1:17" hidden="1" x14ac:dyDescent="0.3">
      <c r="A1422" t="s">
        <v>3015</v>
      </c>
      <c r="B1422" t="s">
        <v>3016</v>
      </c>
      <c r="C1422" t="s">
        <v>3171</v>
      </c>
      <c r="D1422" t="s">
        <v>96</v>
      </c>
      <c r="E1422">
        <v>1171.0369988</v>
      </c>
      <c r="F1422">
        <v>44.92</v>
      </c>
      <c r="G1422">
        <v>-35.474673751104298</v>
      </c>
      <c r="H1422">
        <v>6.0525281555903296</v>
      </c>
      <c r="I1422">
        <v>-26.6920269958121</v>
      </c>
      <c r="J1422">
        <v>2.5424557423442802</v>
      </c>
      <c r="K1422">
        <v>48.356777923121001</v>
      </c>
      <c r="L1422">
        <v>54.157581659173402</v>
      </c>
      <c r="M1422">
        <v>45.344476097556303</v>
      </c>
      <c r="N1422">
        <v>0.89221453311974497</v>
      </c>
      <c r="O1422">
        <v>92.564559216384595</v>
      </c>
      <c r="P1422">
        <v>12.5814536340852</v>
      </c>
      <c r="Q1422">
        <v>-4.2108682589960998E-2</v>
      </c>
    </row>
    <row r="1423" spans="1:17" hidden="1" x14ac:dyDescent="0.3">
      <c r="A1423" t="s">
        <v>3017</v>
      </c>
      <c r="B1423" t="s">
        <v>3018</v>
      </c>
      <c r="C1423" t="s">
        <v>3171</v>
      </c>
      <c r="D1423" t="s">
        <v>206</v>
      </c>
      <c r="E1423">
        <v>1170.708245</v>
      </c>
      <c r="F1423">
        <v>128.5</v>
      </c>
      <c r="G1423">
        <v>-16.168191833522201</v>
      </c>
      <c r="H1423">
        <v>7.93977381902722</v>
      </c>
      <c r="I1423">
        <v>-19.532659916603698</v>
      </c>
      <c r="J1423">
        <v>6.2227444635028899</v>
      </c>
      <c r="K1423">
        <v>128.53661889881499</v>
      </c>
      <c r="L1423">
        <v>129.86498642303201</v>
      </c>
      <c r="M1423">
        <v>60.5654588190067</v>
      </c>
      <c r="N1423">
        <v>0.78508071006568203</v>
      </c>
      <c r="O1423">
        <v>21.400778210116702</v>
      </c>
      <c r="P1423">
        <v>17.889908256880702</v>
      </c>
      <c r="Q1423">
        <v>7.6385598476950006E-2</v>
      </c>
    </row>
    <row r="1424" spans="1:17" hidden="1" x14ac:dyDescent="0.3">
      <c r="A1424" t="s">
        <v>3019</v>
      </c>
      <c r="B1424" t="s">
        <v>3020</v>
      </c>
      <c r="C1424" t="s">
        <v>3171</v>
      </c>
      <c r="D1424" t="s">
        <v>21</v>
      </c>
      <c r="E1424">
        <v>1170.1279199999999</v>
      </c>
      <c r="F1424">
        <v>986.95</v>
      </c>
      <c r="G1424">
        <v>-30.553813082084499</v>
      </c>
      <c r="H1424">
        <v>2.3125627752471498</v>
      </c>
      <c r="I1424">
        <v>-18.768657299102401</v>
      </c>
      <c r="J1424">
        <v>2.7515310791161101</v>
      </c>
      <c r="K1424">
        <v>1009.15435351488</v>
      </c>
      <c r="L1424">
        <v>1059.34432392393</v>
      </c>
      <c r="M1424">
        <v>53.893753567464998</v>
      </c>
      <c r="N1424">
        <v>0.80989330894975498</v>
      </c>
      <c r="O1424">
        <v>48.680277622979801</v>
      </c>
      <c r="P1424">
        <v>4.9946808510638201</v>
      </c>
      <c r="Q1424">
        <v>0.117040236582772</v>
      </c>
    </row>
    <row r="1425" spans="1:17" hidden="1" x14ac:dyDescent="0.3">
      <c r="A1425" t="s">
        <v>3021</v>
      </c>
      <c r="B1425" t="s">
        <v>3022</v>
      </c>
      <c r="C1425" t="s">
        <v>3171</v>
      </c>
      <c r="D1425" t="s">
        <v>751</v>
      </c>
      <c r="E1425">
        <v>1167.7404932940001</v>
      </c>
      <c r="F1425">
        <v>231.34</v>
      </c>
      <c r="G1425">
        <v>-36.1008118294436</v>
      </c>
      <c r="H1425">
        <v>5.4861844445587602</v>
      </c>
      <c r="I1425">
        <v>-22.878928442430201</v>
      </c>
      <c r="J1425">
        <v>2.3651940055607898</v>
      </c>
      <c r="K1425">
        <v>242.63683257208999</v>
      </c>
      <c r="M1425">
        <v>46.352685514248897</v>
      </c>
      <c r="N1425">
        <v>0.30977885811158301</v>
      </c>
      <c r="O1425">
        <v>38.627128901184399</v>
      </c>
      <c r="P1425">
        <v>6.0706098120128296</v>
      </c>
    </row>
    <row r="1426" spans="1:17" hidden="1" x14ac:dyDescent="0.3">
      <c r="A1426" t="s">
        <v>3023</v>
      </c>
      <c r="B1426" t="s">
        <v>3024</v>
      </c>
      <c r="C1426" t="s">
        <v>3171</v>
      </c>
      <c r="D1426" t="s">
        <v>1434</v>
      </c>
      <c r="E1426">
        <v>1165.6675695399999</v>
      </c>
      <c r="F1426">
        <v>133.58000000000001</v>
      </c>
      <c r="G1426">
        <v>-48.255899774500001</v>
      </c>
      <c r="H1426">
        <v>3.7726114113268401</v>
      </c>
      <c r="I1426">
        <v>-24.6052245564495</v>
      </c>
      <c r="J1426">
        <v>-1.9117357793269101</v>
      </c>
      <c r="K1426">
        <v>138.14447874508099</v>
      </c>
      <c r="L1426">
        <v>151.86854716693901</v>
      </c>
      <c r="M1426">
        <v>51.078100864895902</v>
      </c>
      <c r="N1426">
        <v>0.38814958977174402</v>
      </c>
      <c r="O1426">
        <v>42.985476867794503</v>
      </c>
      <c r="P1426">
        <v>10.1145824746517</v>
      </c>
      <c r="Q1426">
        <v>4.8731826328952003E-2</v>
      </c>
    </row>
    <row r="1427" spans="1:17" hidden="1" x14ac:dyDescent="0.3">
      <c r="A1427" t="s">
        <v>3025</v>
      </c>
      <c r="B1427" t="s">
        <v>3026</v>
      </c>
      <c r="C1427" t="s">
        <v>3171</v>
      </c>
      <c r="D1427" t="s">
        <v>569</v>
      </c>
      <c r="E1427">
        <v>1159.4134509799901</v>
      </c>
      <c r="F1427">
        <v>215.3</v>
      </c>
      <c r="G1427">
        <v>-7.5662227258962602</v>
      </c>
      <c r="H1427">
        <v>4.3437084998293196</v>
      </c>
      <c r="I1427">
        <v>-6.0925549783159498</v>
      </c>
      <c r="J1427">
        <v>3.8490503511267802</v>
      </c>
      <c r="K1427">
        <v>224.60087700315299</v>
      </c>
      <c r="L1427">
        <v>226.45763152541301</v>
      </c>
      <c r="M1427">
        <v>48.8575800002208</v>
      </c>
      <c r="N1427">
        <v>0.26709908174255498</v>
      </c>
      <c r="O1427">
        <v>35.810496980956799</v>
      </c>
      <c r="P1427">
        <v>18.950276243093899</v>
      </c>
      <c r="Q1427">
        <v>2.8727215983842001E-2</v>
      </c>
    </row>
    <row r="1428" spans="1:17" hidden="1" x14ac:dyDescent="0.3">
      <c r="A1428" t="s">
        <v>3027</v>
      </c>
      <c r="B1428" t="s">
        <v>3028</v>
      </c>
      <c r="C1428" t="s">
        <v>3171</v>
      </c>
      <c r="D1428" t="s">
        <v>454</v>
      </c>
      <c r="E1428">
        <v>1158.0868933449999</v>
      </c>
      <c r="F1428">
        <v>69.31</v>
      </c>
      <c r="G1428">
        <v>11.7051855123719</v>
      </c>
      <c r="H1428">
        <v>-2.1836557673484598</v>
      </c>
      <c r="I1428">
        <v>-2.0535316170334599</v>
      </c>
      <c r="J1428">
        <v>1.7063073684077701</v>
      </c>
      <c r="K1428">
        <v>75.077832427584895</v>
      </c>
      <c r="L1428">
        <v>72.069789600533596</v>
      </c>
      <c r="M1428">
        <v>43.223098717039299</v>
      </c>
      <c r="N1428">
        <v>0.37069917303747701</v>
      </c>
      <c r="O1428">
        <v>32.232001154234602</v>
      </c>
      <c r="P1428">
        <v>40.588235294117602</v>
      </c>
      <c r="Q1428">
        <v>5.6768868968998999E-2</v>
      </c>
    </row>
    <row r="1429" spans="1:17" hidden="1" x14ac:dyDescent="0.3">
      <c r="A1429" t="s">
        <v>3029</v>
      </c>
      <c r="B1429" t="s">
        <v>3030</v>
      </c>
      <c r="C1429" t="s">
        <v>3171</v>
      </c>
      <c r="D1429" t="s">
        <v>125</v>
      </c>
      <c r="E1429">
        <v>1149.3440743199999</v>
      </c>
      <c r="F1429">
        <v>718.6</v>
      </c>
      <c r="G1429">
        <v>-41.3896768621699</v>
      </c>
      <c r="H1429">
        <v>-6.28839800121564</v>
      </c>
      <c r="I1429">
        <v>-29.834535631636399</v>
      </c>
      <c r="J1429">
        <v>-1.92477627653485</v>
      </c>
      <c r="K1429">
        <v>783.40783396345603</v>
      </c>
      <c r="L1429">
        <v>823.35097758376298</v>
      </c>
      <c r="M1429">
        <v>35.188136884993803</v>
      </c>
      <c r="N1429">
        <v>1.4453409629921099</v>
      </c>
      <c r="O1429">
        <v>50.2922349011967</v>
      </c>
      <c r="P1429">
        <v>12.2637087955006</v>
      </c>
      <c r="Q1429">
        <v>9.1088998070374003E-2</v>
      </c>
    </row>
    <row r="1430" spans="1:17" hidden="1" x14ac:dyDescent="0.3">
      <c r="A1430" t="s">
        <v>3031</v>
      </c>
      <c r="B1430" t="s">
        <v>3032</v>
      </c>
      <c r="C1430" t="s">
        <v>3171</v>
      </c>
      <c r="D1430" t="s">
        <v>231</v>
      </c>
      <c r="E1430">
        <v>1147.6948672799999</v>
      </c>
      <c r="F1430">
        <v>265.85000000000002</v>
      </c>
      <c r="G1430">
        <v>59.846146154157204</v>
      </c>
      <c r="H1430">
        <v>8.9520522481854297</v>
      </c>
      <c r="I1430">
        <v>-7.4030541617751302</v>
      </c>
      <c r="J1430">
        <v>-3.69443998155029</v>
      </c>
      <c r="K1430">
        <v>265.906058199315</v>
      </c>
      <c r="L1430">
        <v>248.88967406211501</v>
      </c>
      <c r="M1430">
        <v>47.312871008016799</v>
      </c>
      <c r="N1430">
        <v>0.80070826382711202</v>
      </c>
      <c r="O1430">
        <v>27.1393643031784</v>
      </c>
      <c r="P1430">
        <v>93.415787559112403</v>
      </c>
      <c r="Q1430">
        <v>0.107659522898475</v>
      </c>
    </row>
    <row r="1431" spans="1:17" hidden="1" x14ac:dyDescent="0.3">
      <c r="A1431" t="s">
        <v>3033</v>
      </c>
      <c r="B1431" t="s">
        <v>3034</v>
      </c>
      <c r="C1431" t="s">
        <v>3171</v>
      </c>
      <c r="D1431" t="s">
        <v>477</v>
      </c>
      <c r="E1431">
        <v>1144.826868224</v>
      </c>
      <c r="F1431">
        <v>66.56</v>
      </c>
      <c r="G1431">
        <v>-24.8082592391304</v>
      </c>
      <c r="H1431">
        <v>-7.0147656504367504</v>
      </c>
      <c r="I1431">
        <v>-19.053233732016999</v>
      </c>
      <c r="J1431">
        <v>-6.5103001966040503</v>
      </c>
      <c r="K1431">
        <v>76.382492544524496</v>
      </c>
      <c r="L1431">
        <v>80.027789115163301</v>
      </c>
      <c r="M1431">
        <v>34.145975084203101</v>
      </c>
      <c r="N1431">
        <v>1.0222752239883801</v>
      </c>
      <c r="O1431">
        <v>57.677283653846096</v>
      </c>
      <c r="P1431">
        <v>18.963360142984801</v>
      </c>
      <c r="Q1431">
        <v>-8.0815961418527996E-2</v>
      </c>
    </row>
    <row r="1432" spans="1:17" hidden="1" x14ac:dyDescent="0.3">
      <c r="A1432" t="s">
        <v>3035</v>
      </c>
      <c r="B1432" t="s">
        <v>3036</v>
      </c>
      <c r="C1432" t="s">
        <v>3171</v>
      </c>
      <c r="D1432" t="s">
        <v>582</v>
      </c>
      <c r="E1432">
        <v>1143.6956266499999</v>
      </c>
      <c r="F1432">
        <v>159.05000000000001</v>
      </c>
      <c r="G1432">
        <v>-17.0923981675646</v>
      </c>
      <c r="H1432">
        <v>7.1689186019403897</v>
      </c>
      <c r="I1432">
        <v>15.3062197427179</v>
      </c>
      <c r="J1432">
        <v>-1.98588427701696</v>
      </c>
      <c r="K1432">
        <v>166.71775271903999</v>
      </c>
      <c r="L1432">
        <v>158.229718074244</v>
      </c>
      <c r="M1432">
        <v>48.093164397988097</v>
      </c>
      <c r="N1432">
        <v>0.70166240471250696</v>
      </c>
      <c r="O1432">
        <v>38.9185790631876</v>
      </c>
      <c r="P1432">
        <v>63.6316872427983</v>
      </c>
      <c r="Q1432">
        <v>0.13272076874764099</v>
      </c>
    </row>
    <row r="1433" spans="1:17" hidden="1" x14ac:dyDescent="0.3">
      <c r="A1433" t="s">
        <v>3037</v>
      </c>
      <c r="B1433" t="s">
        <v>3038</v>
      </c>
      <c r="C1433" t="s">
        <v>3171</v>
      </c>
      <c r="D1433" t="s">
        <v>454</v>
      </c>
      <c r="E1433">
        <v>1140.6990381749999</v>
      </c>
      <c r="F1433">
        <v>402.75</v>
      </c>
      <c r="G1433">
        <v>42.607946202483497</v>
      </c>
      <c r="H1433">
        <v>34.113718806858401</v>
      </c>
      <c r="I1433">
        <v>55.5103380680236</v>
      </c>
      <c r="J1433">
        <v>-0.73111479600731299</v>
      </c>
      <c r="K1433">
        <v>355.58281214916701</v>
      </c>
      <c r="L1433">
        <v>303.50148566939902</v>
      </c>
      <c r="M1433">
        <v>67.632044577376206</v>
      </c>
      <c r="N1433">
        <v>1.0388220669992601</v>
      </c>
      <c r="O1433">
        <v>5.2762259466170001</v>
      </c>
      <c r="P1433">
        <v>112.926249008723</v>
      </c>
      <c r="Q1433">
        <v>0.11498361238415</v>
      </c>
    </row>
    <row r="1434" spans="1:17" hidden="1" x14ac:dyDescent="0.3">
      <c r="A1434" t="s">
        <v>3039</v>
      </c>
      <c r="B1434" t="s">
        <v>3040</v>
      </c>
      <c r="C1434" t="s">
        <v>3171</v>
      </c>
      <c r="D1434" t="s">
        <v>289</v>
      </c>
      <c r="E1434">
        <v>1137.057145515</v>
      </c>
      <c r="F1434">
        <v>412.35</v>
      </c>
      <c r="G1434">
        <v>-34.134527810982902</v>
      </c>
      <c r="H1434">
        <v>12.075804909637601</v>
      </c>
      <c r="I1434">
        <v>-7.0607317479449199</v>
      </c>
      <c r="J1434">
        <v>7.2564334044669101</v>
      </c>
      <c r="K1434">
        <v>407.54776256071102</v>
      </c>
      <c r="L1434">
        <v>423.47975093070897</v>
      </c>
      <c r="M1434">
        <v>54.439502107452</v>
      </c>
      <c r="N1434">
        <v>0.56242215168839405</v>
      </c>
      <c r="O1434">
        <v>25.366800048502402</v>
      </c>
      <c r="P1434">
        <v>12.021189894050501</v>
      </c>
      <c r="Q1434">
        <v>-0.119892437215404</v>
      </c>
    </row>
    <row r="1435" spans="1:17" hidden="1" x14ac:dyDescent="0.3">
      <c r="A1435" t="s">
        <v>3041</v>
      </c>
      <c r="B1435" t="s">
        <v>3042</v>
      </c>
      <c r="C1435" t="s">
        <v>3171</v>
      </c>
      <c r="D1435" t="s">
        <v>626</v>
      </c>
      <c r="E1435">
        <v>1134.2442000000001</v>
      </c>
      <c r="F1435">
        <v>175.92</v>
      </c>
      <c r="G1435">
        <v>-33.981390656557103</v>
      </c>
      <c r="H1435">
        <v>9.4429173707700507</v>
      </c>
      <c r="I1435">
        <v>-26.887828787208498</v>
      </c>
      <c r="J1435">
        <v>8.8850811314695903</v>
      </c>
      <c r="K1435">
        <v>182.154249790497</v>
      </c>
      <c r="L1435">
        <v>209.042218983927</v>
      </c>
      <c r="M1435">
        <v>54.835987392686498</v>
      </c>
      <c r="N1435">
        <v>1.4466265856489799</v>
      </c>
      <c r="O1435">
        <v>74.994315597999105</v>
      </c>
      <c r="P1435">
        <v>13.7683502554484</v>
      </c>
      <c r="Q1435">
        <v>7.4041372884969994E-2</v>
      </c>
    </row>
    <row r="1436" spans="1:17" hidden="1" x14ac:dyDescent="0.3">
      <c r="A1436" t="s">
        <v>3043</v>
      </c>
      <c r="B1436" t="s">
        <v>3044</v>
      </c>
      <c r="C1436" t="s">
        <v>3171</v>
      </c>
      <c r="D1436" t="s">
        <v>253</v>
      </c>
      <c r="E1436">
        <v>1131.9861574619999</v>
      </c>
      <c r="F1436">
        <v>213.34</v>
      </c>
      <c r="G1436">
        <v>53.5865580613915</v>
      </c>
      <c r="H1436">
        <v>13.508286722105799</v>
      </c>
      <c r="I1436">
        <v>57.168216691957902</v>
      </c>
      <c r="J1436">
        <v>-1.54502241882627</v>
      </c>
      <c r="K1436">
        <v>191.248990079404</v>
      </c>
      <c r="L1436">
        <v>162.863939922128</v>
      </c>
      <c r="M1436">
        <v>75.106918393504401</v>
      </c>
      <c r="N1436">
        <v>0.89364079460261003</v>
      </c>
      <c r="O1436">
        <v>5.5920127496015697</v>
      </c>
      <c r="P1436">
        <v>99.197012138188597</v>
      </c>
    </row>
    <row r="1437" spans="1:17" hidden="1" x14ac:dyDescent="0.3">
      <c r="A1437" t="s">
        <v>3045</v>
      </c>
      <c r="B1437" t="s">
        <v>3046</v>
      </c>
      <c r="C1437" t="s">
        <v>3171</v>
      </c>
      <c r="D1437" t="s">
        <v>512</v>
      </c>
      <c r="E1437">
        <v>1126.34219852</v>
      </c>
      <c r="F1437">
        <v>215.6</v>
      </c>
      <c r="G1437">
        <v>104.921184345486</v>
      </c>
      <c r="H1437">
        <v>15.924227726602799</v>
      </c>
      <c r="I1437">
        <v>35.938292983486697</v>
      </c>
      <c r="J1437">
        <v>5.2761133104130904</v>
      </c>
      <c r="K1437">
        <v>200.75457019283499</v>
      </c>
      <c r="L1437">
        <v>167.264810240895</v>
      </c>
      <c r="M1437">
        <v>54.611299110464202</v>
      </c>
      <c r="N1437">
        <v>1.79883003952569</v>
      </c>
      <c r="O1437">
        <v>9.7866419294990692</v>
      </c>
      <c r="P1437">
        <v>139.28967813540501</v>
      </c>
      <c r="Q1437">
        <v>6.9098560387048993E-2</v>
      </c>
    </row>
    <row r="1438" spans="1:17" hidden="1" x14ac:dyDescent="0.3">
      <c r="A1438" t="s">
        <v>3047</v>
      </c>
      <c r="B1438" t="s">
        <v>3048</v>
      </c>
      <c r="C1438" t="s">
        <v>3171</v>
      </c>
      <c r="D1438" t="s">
        <v>246</v>
      </c>
      <c r="E1438">
        <v>1125.9551678400001</v>
      </c>
      <c r="F1438">
        <v>494.15</v>
      </c>
      <c r="G1438">
        <v>290.88092317408899</v>
      </c>
      <c r="H1438">
        <v>25.388032915411799</v>
      </c>
      <c r="I1438">
        <v>198.55442312442</v>
      </c>
      <c r="J1438">
        <v>14.0521161353905</v>
      </c>
      <c r="K1438">
        <v>398.76875701653</v>
      </c>
      <c r="L1438">
        <v>278.13185079293902</v>
      </c>
      <c r="M1438">
        <v>88.551447920702003</v>
      </c>
      <c r="N1438">
        <v>0.32979412590940599</v>
      </c>
      <c r="O1438">
        <v>0</v>
      </c>
      <c r="P1438">
        <v>609.47595118449306</v>
      </c>
      <c r="Q1438">
        <v>0.19652645335774799</v>
      </c>
    </row>
    <row r="1439" spans="1:17" hidden="1" x14ac:dyDescent="0.3">
      <c r="A1439" t="s">
        <v>3049</v>
      </c>
      <c r="B1439" t="s">
        <v>3050</v>
      </c>
      <c r="C1439" t="s">
        <v>3171</v>
      </c>
      <c r="D1439" t="s">
        <v>125</v>
      </c>
      <c r="E1439">
        <v>1123.34121562</v>
      </c>
      <c r="F1439">
        <v>226.21</v>
      </c>
      <c r="G1439">
        <v>15.3098543919496</v>
      </c>
      <c r="H1439">
        <v>12.020601880444101</v>
      </c>
      <c r="I1439">
        <v>33.105496160744302</v>
      </c>
      <c r="J1439">
        <v>8.5299947279501307</v>
      </c>
      <c r="K1439">
        <v>224.93334231519401</v>
      </c>
      <c r="L1439">
        <v>199.459259165682</v>
      </c>
      <c r="M1439">
        <v>54.546020749196302</v>
      </c>
      <c r="N1439">
        <v>0.244004982240624</v>
      </c>
      <c r="O1439">
        <v>24.662923831837599</v>
      </c>
      <c r="P1439">
        <v>74.949729311678198</v>
      </c>
    </row>
    <row r="1440" spans="1:17" hidden="1" x14ac:dyDescent="0.3">
      <c r="A1440" t="s">
        <v>3051</v>
      </c>
      <c r="B1440" t="s">
        <v>3052</v>
      </c>
      <c r="C1440" t="s">
        <v>3171</v>
      </c>
      <c r="D1440" t="s">
        <v>18</v>
      </c>
      <c r="E1440">
        <v>1122.0169069799999</v>
      </c>
      <c r="F1440">
        <v>1091.55</v>
      </c>
      <c r="G1440">
        <v>8.8866190221328196</v>
      </c>
      <c r="H1440">
        <v>26.452200755119499</v>
      </c>
      <c r="I1440">
        <v>-22.539587637315599</v>
      </c>
      <c r="J1440">
        <v>-8.5810719068808599</v>
      </c>
      <c r="K1440">
        <v>991.00037644313602</v>
      </c>
      <c r="L1440">
        <v>964.02408184610397</v>
      </c>
      <c r="M1440">
        <v>55.890817163360097</v>
      </c>
      <c r="N1440">
        <v>1.6806139024253599</v>
      </c>
      <c r="O1440">
        <v>44.931519399019699</v>
      </c>
      <c r="P1440">
        <v>47.010101010101003</v>
      </c>
      <c r="Q1440">
        <v>0.19681996526834999</v>
      </c>
    </row>
    <row r="1441" spans="1:17" hidden="1" x14ac:dyDescent="0.3">
      <c r="A1441" t="s">
        <v>3053</v>
      </c>
      <c r="B1441" t="s">
        <v>3054</v>
      </c>
      <c r="C1441" t="s">
        <v>3171</v>
      </c>
      <c r="D1441" t="s">
        <v>387</v>
      </c>
      <c r="E1441">
        <v>1121.7113072</v>
      </c>
      <c r="F1441">
        <v>107.74</v>
      </c>
      <c r="G1441">
        <v>32.744229826382998</v>
      </c>
      <c r="H1441">
        <v>13.8283514723107</v>
      </c>
      <c r="I1441">
        <v>69.954188261654096</v>
      </c>
      <c r="J1441">
        <v>-1.95469556370259</v>
      </c>
      <c r="K1441">
        <v>105.141422641303</v>
      </c>
      <c r="L1441">
        <v>84.1696656730782</v>
      </c>
      <c r="M1441">
        <v>42.596948551695199</v>
      </c>
      <c r="N1441">
        <v>0.39592098613944998</v>
      </c>
      <c r="O1441">
        <v>15.8344161871171</v>
      </c>
      <c r="P1441">
        <v>118.98373983739801</v>
      </c>
      <c r="Q1441">
        <v>0.121189690376678</v>
      </c>
    </row>
    <row r="1442" spans="1:17" hidden="1" x14ac:dyDescent="0.3">
      <c r="A1442" t="s">
        <v>3055</v>
      </c>
      <c r="B1442" t="s">
        <v>3056</v>
      </c>
      <c r="C1442" t="s">
        <v>3171</v>
      </c>
      <c r="D1442" t="s">
        <v>46</v>
      </c>
      <c r="E1442">
        <v>1120.4290092000001</v>
      </c>
      <c r="F1442">
        <v>393</v>
      </c>
      <c r="G1442">
        <v>-70.588809100887303</v>
      </c>
      <c r="H1442">
        <v>15.549760381219601</v>
      </c>
      <c r="I1442">
        <v>-39.479254933347598</v>
      </c>
      <c r="J1442">
        <v>-7.1825021618520797</v>
      </c>
      <c r="K1442">
        <v>407.04692785444303</v>
      </c>
      <c r="L1442">
        <v>482.12149484609699</v>
      </c>
      <c r="M1442">
        <v>49.475316318101697</v>
      </c>
      <c r="N1442">
        <v>0.46123477346643099</v>
      </c>
      <c r="O1442">
        <v>103.562340966921</v>
      </c>
      <c r="P1442">
        <v>29.467962444407799</v>
      </c>
      <c r="Q1442">
        <v>0.155128833527898</v>
      </c>
    </row>
    <row r="1443" spans="1:17" hidden="1" x14ac:dyDescent="0.3">
      <c r="A1443" t="s">
        <v>3057</v>
      </c>
      <c r="B1443" t="s">
        <v>3058</v>
      </c>
      <c r="C1443" t="s">
        <v>3171</v>
      </c>
      <c r="D1443" t="s">
        <v>3059</v>
      </c>
      <c r="E1443">
        <v>1119.66051756</v>
      </c>
      <c r="F1443">
        <v>425.1</v>
      </c>
      <c r="G1443">
        <v>26.521182536957301</v>
      </c>
      <c r="H1443">
        <v>16.624647768607002</v>
      </c>
      <c r="I1443">
        <v>65.234450242376894</v>
      </c>
      <c r="J1443">
        <v>12.2589159373381</v>
      </c>
      <c r="K1443">
        <v>365.196313132113</v>
      </c>
      <c r="L1443">
        <v>308.226664480284</v>
      </c>
      <c r="M1443">
        <v>82.492467757577501</v>
      </c>
      <c r="N1443">
        <v>0.46962207927348398</v>
      </c>
      <c r="O1443">
        <v>7.6687838155727803</v>
      </c>
      <c r="P1443">
        <v>133.57142857142799</v>
      </c>
      <c r="Q1443">
        <v>0.154966819906037</v>
      </c>
    </row>
    <row r="1444" spans="1:17" hidden="1" x14ac:dyDescent="0.3">
      <c r="A1444" t="s">
        <v>3060</v>
      </c>
      <c r="B1444" t="s">
        <v>3061</v>
      </c>
      <c r="C1444" t="s">
        <v>3171</v>
      </c>
      <c r="D1444" t="s">
        <v>512</v>
      </c>
      <c r="E1444">
        <v>1116.471616</v>
      </c>
      <c r="F1444">
        <v>332.8</v>
      </c>
      <c r="G1444">
        <v>101.583414687352</v>
      </c>
      <c r="H1444">
        <v>28.183879022545199</v>
      </c>
      <c r="I1444">
        <v>83.374116589768207</v>
      </c>
      <c r="J1444">
        <v>-0.87991047852776705</v>
      </c>
      <c r="K1444">
        <v>301.63328280971598</v>
      </c>
      <c r="L1444">
        <v>242.58000712660601</v>
      </c>
      <c r="M1444">
        <v>61.462749895945002</v>
      </c>
      <c r="N1444">
        <v>0.95293875887320501</v>
      </c>
      <c r="O1444">
        <v>2.1334134615384501</v>
      </c>
      <c r="P1444">
        <v>129.359062715368</v>
      </c>
      <c r="Q1444">
        <v>0.12587905539452701</v>
      </c>
    </row>
    <row r="1445" spans="1:17" hidden="1" x14ac:dyDescent="0.3">
      <c r="A1445" t="s">
        <v>3062</v>
      </c>
      <c r="B1445" t="s">
        <v>3063</v>
      </c>
      <c r="C1445" t="s">
        <v>3171</v>
      </c>
      <c r="D1445" t="s">
        <v>1434</v>
      </c>
      <c r="E1445">
        <v>1114</v>
      </c>
      <c r="F1445">
        <v>111.4</v>
      </c>
      <c r="G1445">
        <v>-31.556442631609102</v>
      </c>
      <c r="H1445">
        <v>5.2237468677061401</v>
      </c>
      <c r="I1445">
        <v>-12.116927771064001</v>
      </c>
      <c r="J1445">
        <v>1.4996204383165801</v>
      </c>
      <c r="K1445">
        <v>113.834179019891</v>
      </c>
      <c r="L1445">
        <v>119.32013039471499</v>
      </c>
      <c r="M1445">
        <v>51.4249368376083</v>
      </c>
      <c r="N1445">
        <v>0.72991751603322497</v>
      </c>
      <c r="O1445">
        <v>39.138240574506199</v>
      </c>
      <c r="P1445">
        <v>11.066799601196401</v>
      </c>
      <c r="Q1445">
        <v>1.4138446255012E-2</v>
      </c>
    </row>
    <row r="1446" spans="1:17" hidden="1" x14ac:dyDescent="0.3">
      <c r="A1446" t="s">
        <v>3064</v>
      </c>
      <c r="B1446" t="s">
        <v>3065</v>
      </c>
      <c r="C1446" t="s">
        <v>3171</v>
      </c>
      <c r="D1446" t="s">
        <v>582</v>
      </c>
      <c r="E1446">
        <v>1112.8642495619999</v>
      </c>
      <c r="F1446">
        <v>42.62</v>
      </c>
      <c r="G1446">
        <v>-43.857472727172699</v>
      </c>
      <c r="H1446">
        <v>2.83729144676796</v>
      </c>
      <c r="I1446">
        <v>-8.9284344919363399</v>
      </c>
      <c r="J1446">
        <v>2.3601246399972502</v>
      </c>
      <c r="K1446">
        <v>45.053696333279497</v>
      </c>
      <c r="L1446">
        <v>46.744431061585502</v>
      </c>
      <c r="M1446">
        <v>47.593905734341902</v>
      </c>
      <c r="N1446">
        <v>0.21211218928384001</v>
      </c>
      <c r="O1446">
        <v>57.437822618488902</v>
      </c>
      <c r="P1446">
        <v>17.087912087911999</v>
      </c>
      <c r="Q1446">
        <v>-1.6491974808387998E-2</v>
      </c>
    </row>
    <row r="1447" spans="1:17" hidden="1" x14ac:dyDescent="0.3">
      <c r="A1447" t="s">
        <v>3066</v>
      </c>
      <c r="B1447" t="s">
        <v>3067</v>
      </c>
      <c r="C1447" t="s">
        <v>3171</v>
      </c>
      <c r="D1447" t="s">
        <v>417</v>
      </c>
      <c r="E1447">
        <v>1101.825220188</v>
      </c>
      <c r="F1447">
        <v>90.86</v>
      </c>
      <c r="G1447">
        <v>22.3516118248324</v>
      </c>
      <c r="H1447">
        <v>8.5047725457906491</v>
      </c>
      <c r="I1447">
        <v>20.239097645892802</v>
      </c>
      <c r="J1447">
        <v>-1.54631909932419</v>
      </c>
      <c r="K1447">
        <v>94.256877559543497</v>
      </c>
      <c r="L1447">
        <v>88.019530635165395</v>
      </c>
      <c r="M1447">
        <v>44.397100855867102</v>
      </c>
      <c r="N1447">
        <v>0.57494124426913296</v>
      </c>
      <c r="O1447">
        <v>39.500330178296203</v>
      </c>
      <c r="P1447">
        <v>48.464052287581602</v>
      </c>
      <c r="Q1447">
        <v>-5.3068622649347003E-2</v>
      </c>
    </row>
    <row r="1448" spans="1:17" hidden="1" x14ac:dyDescent="0.3">
      <c r="A1448" t="s">
        <v>3068</v>
      </c>
      <c r="B1448" t="s">
        <v>3069</v>
      </c>
      <c r="C1448" t="s">
        <v>3171</v>
      </c>
      <c r="D1448" t="s">
        <v>206</v>
      </c>
      <c r="E1448">
        <v>1099.5613560700001</v>
      </c>
      <c r="F1448">
        <v>693.1</v>
      </c>
      <c r="G1448">
        <v>47.362630668652201</v>
      </c>
      <c r="H1448">
        <v>2.7866504539296399</v>
      </c>
      <c r="I1448">
        <v>-29.657332786624099</v>
      </c>
      <c r="J1448">
        <v>-0.371606925868528</v>
      </c>
      <c r="K1448">
        <v>746.31606942397605</v>
      </c>
      <c r="L1448">
        <v>743.34918357031199</v>
      </c>
      <c r="M1448">
        <v>46.823700707340599</v>
      </c>
      <c r="N1448">
        <v>0.89517651416073496</v>
      </c>
      <c r="O1448">
        <v>57.920934930024501</v>
      </c>
      <c r="P1448">
        <v>76.811224489795904</v>
      </c>
      <c r="Q1448">
        <v>0.133543901867097</v>
      </c>
    </row>
    <row r="1449" spans="1:17" hidden="1" x14ac:dyDescent="0.3">
      <c r="A1449" t="s">
        <v>3070</v>
      </c>
      <c r="B1449" t="s">
        <v>3071</v>
      </c>
      <c r="C1449" t="s">
        <v>3171</v>
      </c>
      <c r="D1449" t="s">
        <v>138</v>
      </c>
      <c r="E1449">
        <v>1097.4542363999999</v>
      </c>
      <c r="F1449">
        <v>58.2</v>
      </c>
      <c r="G1449">
        <v>279.269429234124</v>
      </c>
      <c r="H1449">
        <v>15.718517500407801</v>
      </c>
      <c r="I1449">
        <v>56.596767407203203</v>
      </c>
      <c r="J1449">
        <v>14.428885348164</v>
      </c>
      <c r="K1449">
        <v>51.499978543187403</v>
      </c>
      <c r="L1449">
        <v>41.228220386378403</v>
      </c>
      <c r="M1449">
        <v>75.656184730952205</v>
      </c>
      <c r="N1449">
        <v>0.62375824936563296</v>
      </c>
      <c r="O1449">
        <v>9.7938144329897003</v>
      </c>
      <c r="P1449">
        <v>351.16279069767398</v>
      </c>
      <c r="Q1449">
        <v>0.26112840795185399</v>
      </c>
    </row>
    <row r="1450" spans="1:17" hidden="1" x14ac:dyDescent="0.3">
      <c r="A1450" t="s">
        <v>3072</v>
      </c>
      <c r="B1450" t="s">
        <v>3073</v>
      </c>
      <c r="C1450" t="s">
        <v>3171</v>
      </c>
      <c r="D1450" t="s">
        <v>253</v>
      </c>
      <c r="E1450">
        <v>1093.6274223999999</v>
      </c>
      <c r="F1450">
        <v>937.6</v>
      </c>
      <c r="G1450">
        <v>5.0115207385315896</v>
      </c>
      <c r="H1450">
        <v>-8.32123731783527E-2</v>
      </c>
      <c r="I1450">
        <v>-12.6949393227156</v>
      </c>
      <c r="J1450">
        <v>3.6094602450322401E-2</v>
      </c>
      <c r="K1450">
        <v>962.33937851255496</v>
      </c>
      <c r="L1450">
        <v>932.07876564933099</v>
      </c>
      <c r="M1450">
        <v>55.3831762734021</v>
      </c>
      <c r="N1450">
        <v>0.45460497166323799</v>
      </c>
      <c r="O1450">
        <v>19.448592150170601</v>
      </c>
      <c r="P1450">
        <v>37.478005865102602</v>
      </c>
      <c r="Q1450">
        <v>6.3141594839897994E-2</v>
      </c>
    </row>
    <row r="1451" spans="1:17" hidden="1" x14ac:dyDescent="0.3">
      <c r="A1451" t="s">
        <v>3074</v>
      </c>
      <c r="B1451" t="s">
        <v>3075</v>
      </c>
      <c r="C1451" t="s">
        <v>3171</v>
      </c>
      <c r="D1451" t="s">
        <v>138</v>
      </c>
      <c r="E1451">
        <v>1090.5233202239999</v>
      </c>
      <c r="F1451">
        <v>81.239999999999995</v>
      </c>
      <c r="G1451">
        <v>119.40142562760801</v>
      </c>
      <c r="H1451">
        <v>-1.56227175187084</v>
      </c>
      <c r="I1451">
        <v>68.525116672169702</v>
      </c>
      <c r="J1451">
        <v>6.6424775811737202</v>
      </c>
      <c r="K1451">
        <v>73.009868708777603</v>
      </c>
      <c r="L1451">
        <v>57.180422837427898</v>
      </c>
      <c r="M1451">
        <v>77.432384107468394</v>
      </c>
      <c r="N1451">
        <v>0.168078401639432</v>
      </c>
      <c r="O1451">
        <v>15.423436730674499</v>
      </c>
      <c r="P1451">
        <v>168.11881188118801</v>
      </c>
      <c r="Q1451">
        <v>0.12814321908971099</v>
      </c>
    </row>
    <row r="1452" spans="1:17" hidden="1" x14ac:dyDescent="0.3">
      <c r="A1452" t="s">
        <v>3076</v>
      </c>
      <c r="B1452" t="s">
        <v>3077</v>
      </c>
      <c r="C1452" t="s">
        <v>3171</v>
      </c>
      <c r="D1452" t="s">
        <v>512</v>
      </c>
      <c r="E1452">
        <v>1084.40055325</v>
      </c>
      <c r="F1452">
        <v>1067.5</v>
      </c>
      <c r="G1452">
        <v>363.46882545898501</v>
      </c>
      <c r="H1452">
        <v>35.248104558730503</v>
      </c>
      <c r="I1452">
        <v>231.475996638147</v>
      </c>
      <c r="J1452">
        <v>2.5031646040744899</v>
      </c>
      <c r="K1452">
        <v>826.43782667470805</v>
      </c>
      <c r="L1452">
        <v>504.86814158471401</v>
      </c>
      <c r="M1452">
        <v>74.277597314567998</v>
      </c>
      <c r="N1452">
        <v>0.24409243419492899</v>
      </c>
      <c r="O1452">
        <v>4.0749414519906297</v>
      </c>
      <c r="P1452">
        <v>405.92417061611297</v>
      </c>
      <c r="Q1452">
        <v>0.169327606279537</v>
      </c>
    </row>
    <row r="1453" spans="1:17" hidden="1" x14ac:dyDescent="0.3">
      <c r="A1453" t="s">
        <v>3078</v>
      </c>
      <c r="B1453" t="s">
        <v>3079</v>
      </c>
      <c r="C1453" t="s">
        <v>3171</v>
      </c>
      <c r="D1453" t="s">
        <v>82</v>
      </c>
      <c r="E1453">
        <v>1083.2163063749999</v>
      </c>
      <c r="F1453">
        <v>2554.65</v>
      </c>
      <c r="G1453">
        <v>95.841984417980697</v>
      </c>
      <c r="H1453">
        <v>10.592532596957</v>
      </c>
      <c r="I1453">
        <v>17.8922627549758</v>
      </c>
      <c r="J1453">
        <v>-1.0794271807310201</v>
      </c>
      <c r="K1453">
        <v>2609.9436053145</v>
      </c>
      <c r="L1453">
        <v>2339.8501789325701</v>
      </c>
      <c r="M1453">
        <v>48.848958353429701</v>
      </c>
      <c r="N1453">
        <v>0.77311427952802203</v>
      </c>
      <c r="O1453">
        <v>38.883995850703599</v>
      </c>
      <c r="P1453">
        <v>128.726833199033</v>
      </c>
      <c r="Q1453">
        <v>0.110956362875733</v>
      </c>
    </row>
    <row r="1454" spans="1:17" hidden="1" x14ac:dyDescent="0.3">
      <c r="A1454" t="s">
        <v>3080</v>
      </c>
      <c r="B1454" t="s">
        <v>3081</v>
      </c>
      <c r="C1454" t="s">
        <v>3171</v>
      </c>
      <c r="D1454" t="s">
        <v>387</v>
      </c>
      <c r="E1454">
        <v>1080.7617375</v>
      </c>
      <c r="F1454">
        <v>339.75</v>
      </c>
      <c r="G1454">
        <v>-40.9553199246429</v>
      </c>
      <c r="H1454">
        <v>18.194278930275399</v>
      </c>
      <c r="I1454">
        <v>6.8352066892891203</v>
      </c>
      <c r="J1454">
        <v>5.34521429083087</v>
      </c>
      <c r="K1454">
        <v>311.90370308687898</v>
      </c>
      <c r="L1454">
        <v>321.72499225806501</v>
      </c>
      <c r="M1454">
        <v>69.873836633465103</v>
      </c>
      <c r="N1454">
        <v>1.7578635923500601</v>
      </c>
      <c r="O1454">
        <v>49.153789551140498</v>
      </c>
      <c r="P1454">
        <v>23.2541266098313</v>
      </c>
      <c r="Q1454">
        <v>-2.9167935248645999E-2</v>
      </c>
    </row>
    <row r="1455" spans="1:17" hidden="1" x14ac:dyDescent="0.3">
      <c r="A1455" t="s">
        <v>3082</v>
      </c>
      <c r="B1455" t="s">
        <v>3083</v>
      </c>
      <c r="C1455" t="s">
        <v>3171</v>
      </c>
      <c r="D1455" t="s">
        <v>582</v>
      </c>
      <c r="E1455">
        <v>1074.3880899599999</v>
      </c>
      <c r="F1455">
        <v>65.58</v>
      </c>
      <c r="G1455">
        <v>-9.2449786023536902</v>
      </c>
      <c r="H1455">
        <v>3.3616729157445602</v>
      </c>
      <c r="I1455">
        <v>5.9751172408836801</v>
      </c>
      <c r="J1455">
        <v>2.6752644664196299</v>
      </c>
      <c r="K1455">
        <v>64.187619152359403</v>
      </c>
      <c r="L1455">
        <v>62.649981979180197</v>
      </c>
      <c r="M1455">
        <v>73.649698034154298</v>
      </c>
      <c r="N1455">
        <v>0.37793663631788699</v>
      </c>
      <c r="O1455">
        <v>20.234827691369301</v>
      </c>
      <c r="P1455">
        <v>47.370786516853897</v>
      </c>
      <c r="Q1455">
        <v>-2.2731236442226001E-2</v>
      </c>
    </row>
    <row r="1456" spans="1:17" hidden="1" x14ac:dyDescent="0.3">
      <c r="A1456" t="s">
        <v>3084</v>
      </c>
      <c r="B1456" t="s">
        <v>3085</v>
      </c>
      <c r="C1456" t="s">
        <v>3171</v>
      </c>
      <c r="D1456" t="s">
        <v>582</v>
      </c>
      <c r="E1456">
        <v>1071.9449999999999</v>
      </c>
      <c r="F1456">
        <v>28</v>
      </c>
      <c r="G1456">
        <v>-18.353832212313499</v>
      </c>
      <c r="H1456">
        <v>5.1136154348715399</v>
      </c>
      <c r="I1456">
        <v>-5.8578191916598996</v>
      </c>
      <c r="J1456">
        <v>2.3356420371667301</v>
      </c>
      <c r="K1456">
        <v>25.933820788016099</v>
      </c>
      <c r="M1456">
        <v>100</v>
      </c>
      <c r="O1456">
        <v>0</v>
      </c>
      <c r="P1456">
        <v>6.8702290076335801</v>
      </c>
    </row>
    <row r="1457" spans="1:17" hidden="1" x14ac:dyDescent="0.3">
      <c r="A1457" t="s">
        <v>3086</v>
      </c>
      <c r="B1457" t="s">
        <v>3087</v>
      </c>
      <c r="C1457" t="s">
        <v>3171</v>
      </c>
      <c r="D1457" t="s">
        <v>82</v>
      </c>
      <c r="E1457">
        <v>1071.1500146799999</v>
      </c>
      <c r="F1457">
        <v>420.05</v>
      </c>
      <c r="G1457">
        <v>46.411674293451298</v>
      </c>
      <c r="H1457">
        <v>-6.7351179800475904</v>
      </c>
      <c r="I1457">
        <v>-11.7458216319708</v>
      </c>
      <c r="J1457">
        <v>1.9639061526023001</v>
      </c>
      <c r="K1457">
        <v>477.14629058006801</v>
      </c>
      <c r="L1457">
        <v>467.74721491469103</v>
      </c>
      <c r="M1457">
        <v>36.475858668225499</v>
      </c>
      <c r="N1457">
        <v>1.0990999297111199</v>
      </c>
      <c r="O1457">
        <v>69.027496726580097</v>
      </c>
      <c r="P1457">
        <v>79.854420894883305</v>
      </c>
      <c r="Q1457">
        <v>0.15779797432187401</v>
      </c>
    </row>
    <row r="1458" spans="1:17" hidden="1" x14ac:dyDescent="0.3">
      <c r="A1458" t="s">
        <v>3088</v>
      </c>
      <c r="B1458" t="s">
        <v>3089</v>
      </c>
      <c r="C1458" t="s">
        <v>3171</v>
      </c>
      <c r="D1458" t="s">
        <v>243</v>
      </c>
      <c r="E1458">
        <v>1068.8145</v>
      </c>
      <c r="F1458">
        <v>8221.65</v>
      </c>
      <c r="G1458">
        <v>3.7644172114567001</v>
      </c>
      <c r="H1458">
        <v>5.6172536900427801</v>
      </c>
      <c r="I1458">
        <v>-18.278052589173502</v>
      </c>
      <c r="J1458">
        <v>-1.9587244756636198E-2</v>
      </c>
      <c r="K1458">
        <v>8296.3764038255194</v>
      </c>
      <c r="L1458">
        <v>8130.4120590893999</v>
      </c>
      <c r="M1458">
        <v>43.941597187284799</v>
      </c>
      <c r="N1458">
        <v>0.50081168831168799</v>
      </c>
      <c r="O1458">
        <v>22.250399858909098</v>
      </c>
      <c r="P1458">
        <v>30.295562599049099</v>
      </c>
      <c r="Q1458">
        <v>0.19454141259142099</v>
      </c>
    </row>
    <row r="1459" spans="1:17" hidden="1" x14ac:dyDescent="0.3">
      <c r="A1459" t="s">
        <v>3090</v>
      </c>
      <c r="B1459" t="s">
        <v>3091</v>
      </c>
      <c r="C1459" t="s">
        <v>3171</v>
      </c>
      <c r="D1459" t="s">
        <v>3092</v>
      </c>
      <c r="E1459">
        <v>1068.5109574799999</v>
      </c>
      <c r="F1459">
        <v>1031.5999999999999</v>
      </c>
      <c r="G1459">
        <v>133.381252193726</v>
      </c>
      <c r="H1459">
        <v>29.509682114012001</v>
      </c>
      <c r="I1459">
        <v>92.229591155885203</v>
      </c>
      <c r="J1459">
        <v>-0.23963565531891301</v>
      </c>
      <c r="K1459">
        <v>905.09255702427004</v>
      </c>
      <c r="L1459">
        <v>707.37782855470596</v>
      </c>
      <c r="M1459">
        <v>67.522840964506202</v>
      </c>
      <c r="N1459">
        <v>1.03840816696535</v>
      </c>
      <c r="O1459">
        <v>3.1407522295463499</v>
      </c>
      <c r="P1459">
        <v>196.1814527706</v>
      </c>
    </row>
    <row r="1460" spans="1:17" hidden="1" x14ac:dyDescent="0.3">
      <c r="A1460" t="s">
        <v>3093</v>
      </c>
      <c r="B1460" t="s">
        <v>3094</v>
      </c>
      <c r="C1460" t="s">
        <v>3171</v>
      </c>
      <c r="D1460" t="s">
        <v>125</v>
      </c>
      <c r="E1460">
        <v>1063.409347</v>
      </c>
      <c r="F1460">
        <v>845</v>
      </c>
      <c r="G1460">
        <v>61.517510442343898</v>
      </c>
      <c r="H1460">
        <v>33.675759913069498</v>
      </c>
      <c r="I1460">
        <v>16.355514597322401</v>
      </c>
      <c r="J1460">
        <v>6.44852292122411</v>
      </c>
      <c r="K1460">
        <v>832.09670199131801</v>
      </c>
      <c r="L1460">
        <v>770.041868048624</v>
      </c>
      <c r="M1460">
        <v>74.067184803135007</v>
      </c>
      <c r="N1460">
        <v>1.2285815854959099</v>
      </c>
      <c r="O1460">
        <v>70.710059171597607</v>
      </c>
      <c r="P1460">
        <v>103.614457831325</v>
      </c>
    </row>
    <row r="1461" spans="1:17" hidden="1" x14ac:dyDescent="0.3">
      <c r="A1461" t="s">
        <v>3095</v>
      </c>
      <c r="B1461" t="s">
        <v>3096</v>
      </c>
      <c r="C1461" t="s">
        <v>3171</v>
      </c>
      <c r="D1461" t="s">
        <v>2552</v>
      </c>
      <c r="E1461">
        <v>1059.62157</v>
      </c>
      <c r="F1461">
        <v>1771.35</v>
      </c>
      <c r="G1461">
        <v>145.005352387632</v>
      </c>
      <c r="H1461">
        <v>-6.6005606756008603</v>
      </c>
      <c r="I1461">
        <v>150.54218888429699</v>
      </c>
      <c r="J1461">
        <v>1.23771567641182</v>
      </c>
      <c r="K1461">
        <v>1658.1681994395601</v>
      </c>
      <c r="L1461">
        <v>1237.9462345177701</v>
      </c>
      <c r="M1461">
        <v>67.382169069484803</v>
      </c>
      <c r="N1461">
        <v>0.44292430405155497</v>
      </c>
      <c r="O1461">
        <v>16.4112117876196</v>
      </c>
      <c r="P1461">
        <v>229.24721189591</v>
      </c>
      <c r="Q1461">
        <v>0.24122759235552901</v>
      </c>
    </row>
    <row r="1462" spans="1:17" hidden="1" x14ac:dyDescent="0.3">
      <c r="A1462" t="s">
        <v>3097</v>
      </c>
      <c r="B1462" t="s">
        <v>3098</v>
      </c>
      <c r="C1462" t="s">
        <v>3171</v>
      </c>
      <c r="D1462" t="s">
        <v>3099</v>
      </c>
      <c r="E1462">
        <v>1055.366025845</v>
      </c>
      <c r="F1462">
        <v>989.65</v>
      </c>
      <c r="G1462">
        <v>1112.8657247280501</v>
      </c>
      <c r="H1462">
        <v>26.174826535631201</v>
      </c>
      <c r="I1462">
        <v>651.24074654447395</v>
      </c>
      <c r="K1462">
        <v>825.81555847018797</v>
      </c>
      <c r="L1462">
        <v>455.23426115756803</v>
      </c>
      <c r="M1462">
        <v>95.331975044024105</v>
      </c>
      <c r="N1462">
        <v>0</v>
      </c>
      <c r="O1462">
        <v>0</v>
      </c>
      <c r="P1462">
        <v>1370.5052005943501</v>
      </c>
      <c r="Q1462">
        <v>0.312398287877172</v>
      </c>
    </row>
    <row r="1463" spans="1:17" hidden="1" x14ac:dyDescent="0.3">
      <c r="A1463" t="s">
        <v>3100</v>
      </c>
      <c r="B1463" t="s">
        <v>3101</v>
      </c>
      <c r="C1463" t="s">
        <v>3171</v>
      </c>
      <c r="D1463" t="s">
        <v>260</v>
      </c>
      <c r="E1463">
        <v>1054.5611182499999</v>
      </c>
      <c r="F1463">
        <v>432.75</v>
      </c>
      <c r="G1463">
        <v>-18.286349427595201</v>
      </c>
      <c r="H1463">
        <v>13.115652266358101</v>
      </c>
      <c r="I1463">
        <v>-6.5718760484213696</v>
      </c>
      <c r="J1463">
        <v>3.9499163759006599</v>
      </c>
      <c r="K1463">
        <v>421.98529010412801</v>
      </c>
      <c r="L1463">
        <v>429.07019606731501</v>
      </c>
      <c r="M1463">
        <v>56.503657114706797</v>
      </c>
      <c r="N1463">
        <v>1.0946177714094101</v>
      </c>
      <c r="O1463">
        <v>18.220681686886198</v>
      </c>
      <c r="P1463">
        <v>19.659892160929001</v>
      </c>
      <c r="Q1463">
        <v>-3.2207554296539999E-3</v>
      </c>
    </row>
    <row r="1464" spans="1:17" hidden="1" x14ac:dyDescent="0.3">
      <c r="A1464" t="s">
        <v>3102</v>
      </c>
      <c r="B1464" t="s">
        <v>3103</v>
      </c>
      <c r="C1464" t="s">
        <v>3171</v>
      </c>
      <c r="D1464" t="s">
        <v>108</v>
      </c>
      <c r="E1464">
        <v>1054.4145149999999</v>
      </c>
      <c r="F1464">
        <v>425.15</v>
      </c>
      <c r="G1464">
        <v>-12.0347913648055</v>
      </c>
      <c r="H1464">
        <v>24.876520427782999</v>
      </c>
      <c r="I1464">
        <v>3.8862300678805601</v>
      </c>
      <c r="J1464">
        <v>9.2480052193646802</v>
      </c>
      <c r="K1464">
        <v>404.80074245631403</v>
      </c>
      <c r="M1464">
        <v>63.3447895612331</v>
      </c>
      <c r="N1464">
        <v>1.14345865658775</v>
      </c>
      <c r="O1464">
        <v>38.292367399741202</v>
      </c>
      <c r="P1464">
        <v>29.856444715943798</v>
      </c>
    </row>
    <row r="1465" spans="1:17" hidden="1" x14ac:dyDescent="0.3">
      <c r="A1465" t="s">
        <v>3104</v>
      </c>
      <c r="B1465" t="s">
        <v>3105</v>
      </c>
      <c r="C1465" t="s">
        <v>3171</v>
      </c>
      <c r="D1465" t="s">
        <v>403</v>
      </c>
      <c r="E1465">
        <v>1051.7418744270001</v>
      </c>
      <c r="F1465">
        <v>151.22999999999999</v>
      </c>
      <c r="G1465">
        <v>-24.8340945886303</v>
      </c>
      <c r="H1465">
        <v>-1.02607143089264</v>
      </c>
      <c r="I1465">
        <v>-7.25370975107933</v>
      </c>
      <c r="J1465">
        <v>-3.9012724188262702</v>
      </c>
      <c r="K1465">
        <v>164.83907794282899</v>
      </c>
      <c r="L1465">
        <v>161.98205260736299</v>
      </c>
      <c r="M1465">
        <v>40.110986256986898</v>
      </c>
      <c r="N1465">
        <v>0.33135979041052799</v>
      </c>
      <c r="O1465">
        <v>29.273292336176699</v>
      </c>
      <c r="P1465">
        <v>14.960091220068399</v>
      </c>
      <c r="Q1465">
        <v>4.8162147101869996E-3</v>
      </c>
    </row>
    <row r="1466" spans="1:17" hidden="1" x14ac:dyDescent="0.3">
      <c r="A1466" t="s">
        <v>3106</v>
      </c>
      <c r="B1466" t="s">
        <v>3107</v>
      </c>
      <c r="C1466" t="s">
        <v>3171</v>
      </c>
      <c r="E1466">
        <v>1051.063572</v>
      </c>
      <c r="F1466">
        <v>2.0099999999999998</v>
      </c>
      <c r="G1466">
        <v>92.690195324227503</v>
      </c>
      <c r="H1466">
        <v>2.4823713458428198</v>
      </c>
      <c r="I1466">
        <v>-48.808298217953897</v>
      </c>
      <c r="J1466">
        <v>-0.81383309843793095</v>
      </c>
      <c r="K1466">
        <v>2.1449798131431099</v>
      </c>
      <c r="L1466">
        <v>2.3445324478458498</v>
      </c>
      <c r="M1466">
        <v>47.535452893539201</v>
      </c>
      <c r="N1466">
        <v>0.23635053219972599</v>
      </c>
      <c r="O1466">
        <v>105.47263681592</v>
      </c>
      <c r="P1466">
        <v>125.715889949466</v>
      </c>
    </row>
    <row r="1467" spans="1:17" hidden="1" x14ac:dyDescent="0.3">
      <c r="A1467" t="s">
        <v>3108</v>
      </c>
      <c r="B1467" t="s">
        <v>3109</v>
      </c>
      <c r="C1467" t="s">
        <v>3171</v>
      </c>
      <c r="D1467" t="s">
        <v>114</v>
      </c>
      <c r="E1467">
        <v>1043.4923928000001</v>
      </c>
      <c r="F1467">
        <v>119.94</v>
      </c>
      <c r="G1467">
        <v>-53.163313619587598</v>
      </c>
      <c r="H1467">
        <v>2.6167112606705301</v>
      </c>
      <c r="I1467">
        <v>-30.5944066889966</v>
      </c>
      <c r="J1467">
        <v>6.5058905620244296</v>
      </c>
      <c r="K1467">
        <v>128.306151983923</v>
      </c>
      <c r="L1467">
        <v>138.66070535282901</v>
      </c>
      <c r="M1467">
        <v>45.4593290996742</v>
      </c>
      <c r="N1467">
        <v>0.519495778236848</v>
      </c>
      <c r="O1467">
        <v>61.9976654994163</v>
      </c>
      <c r="P1467">
        <v>12.9165882131425</v>
      </c>
      <c r="Q1467">
        <v>3.9538657193697001E-2</v>
      </c>
    </row>
    <row r="1468" spans="1:17" hidden="1" x14ac:dyDescent="0.3">
      <c r="A1468" t="s">
        <v>3110</v>
      </c>
      <c r="B1468" t="s">
        <v>3111</v>
      </c>
      <c r="C1468" t="s">
        <v>3171</v>
      </c>
      <c r="D1468" t="s">
        <v>477</v>
      </c>
      <c r="E1468">
        <v>1042.1908478170001</v>
      </c>
      <c r="F1468">
        <v>144.77000000000001</v>
      </c>
      <c r="G1468">
        <v>-21.01074533609</v>
      </c>
      <c r="H1468">
        <v>5.2644507840577397</v>
      </c>
      <c r="I1468">
        <v>-16.736076317915099</v>
      </c>
      <c r="J1468">
        <v>1.7059376492907801</v>
      </c>
      <c r="K1468">
        <v>148.848912814686</v>
      </c>
      <c r="L1468">
        <v>157.51428025734401</v>
      </c>
      <c r="M1468">
        <v>53.6170423008966</v>
      </c>
      <c r="N1468">
        <v>0.358843813404159</v>
      </c>
      <c r="O1468">
        <v>49.927471161152098</v>
      </c>
      <c r="P1468">
        <v>14.037022449783301</v>
      </c>
      <c r="Q1468">
        <v>5.2249868556611997E-2</v>
      </c>
    </row>
    <row r="1469" spans="1:17" hidden="1" x14ac:dyDescent="0.3">
      <c r="A1469" t="s">
        <v>3112</v>
      </c>
      <c r="B1469" t="s">
        <v>3113</v>
      </c>
      <c r="C1469" t="s">
        <v>3171</v>
      </c>
      <c r="D1469" t="s">
        <v>125</v>
      </c>
      <c r="E1469">
        <v>1039.3698998750001</v>
      </c>
      <c r="F1469">
        <v>509.15</v>
      </c>
      <c r="G1469">
        <v>77.008520124224901</v>
      </c>
      <c r="H1469">
        <v>18.922266816225999</v>
      </c>
      <c r="I1469">
        <v>92.929541556911005</v>
      </c>
      <c r="J1469">
        <v>4.70900118632394</v>
      </c>
      <c r="K1469">
        <v>459.581753319695</v>
      </c>
      <c r="M1469">
        <v>79.889781475912599</v>
      </c>
      <c r="N1469">
        <v>0.87897227856659899</v>
      </c>
      <c r="O1469">
        <v>43.366394972012202</v>
      </c>
      <c r="P1469">
        <v>112.057476051645</v>
      </c>
    </row>
    <row r="1470" spans="1:17" hidden="1" x14ac:dyDescent="0.3">
      <c r="A1470" t="s">
        <v>3114</v>
      </c>
      <c r="B1470" t="s">
        <v>3115</v>
      </c>
      <c r="C1470" t="s">
        <v>3171</v>
      </c>
      <c r="D1470" t="s">
        <v>569</v>
      </c>
      <c r="E1470">
        <v>1038.8048670999999</v>
      </c>
      <c r="F1470">
        <v>20.02</v>
      </c>
      <c r="G1470">
        <v>83.100600590666801</v>
      </c>
      <c r="H1470">
        <v>5.1136154348715399</v>
      </c>
      <c r="I1470">
        <v>8.2031829869893294</v>
      </c>
      <c r="J1470">
        <v>2.3356420371667301</v>
      </c>
      <c r="K1470">
        <v>15.931143573188599</v>
      </c>
      <c r="L1470">
        <v>11.9006148270858</v>
      </c>
      <c r="M1470">
        <v>99.817490656265505</v>
      </c>
      <c r="N1470">
        <v>3.1763758251420802</v>
      </c>
      <c r="O1470">
        <v>0</v>
      </c>
      <c r="P1470">
        <v>157.32647814910001</v>
      </c>
      <c r="Q1470">
        <v>0.117797517807826</v>
      </c>
    </row>
    <row r="1471" spans="1:17" hidden="1" x14ac:dyDescent="0.3">
      <c r="A1471" t="s">
        <v>3116</v>
      </c>
      <c r="B1471" t="s">
        <v>3117</v>
      </c>
      <c r="C1471" t="s">
        <v>3171</v>
      </c>
      <c r="D1471" t="s">
        <v>403</v>
      </c>
      <c r="E1471">
        <v>1038.392788608</v>
      </c>
      <c r="F1471">
        <v>52.08</v>
      </c>
      <c r="G1471">
        <v>-55.262294795436098</v>
      </c>
      <c r="H1471">
        <v>6.1749622340158403</v>
      </c>
      <c r="I1471">
        <v>-31.120198283700098</v>
      </c>
      <c r="J1471">
        <v>2.49467589735707</v>
      </c>
      <c r="K1471">
        <v>55.202283709249301</v>
      </c>
      <c r="L1471">
        <v>63.586881215108697</v>
      </c>
      <c r="M1471">
        <v>41.828022876540501</v>
      </c>
      <c r="N1471">
        <v>0.53192611738180795</v>
      </c>
      <c r="O1471">
        <v>63.210445468509903</v>
      </c>
      <c r="P1471">
        <v>3.9313510277389798</v>
      </c>
      <c r="Q1471">
        <v>-5.5783599417243999E-2</v>
      </c>
    </row>
    <row r="1472" spans="1:17" hidden="1" x14ac:dyDescent="0.3">
      <c r="A1472" t="s">
        <v>3118</v>
      </c>
      <c r="B1472" t="s">
        <v>3119</v>
      </c>
      <c r="C1472" t="s">
        <v>3171</v>
      </c>
      <c r="D1472" t="s">
        <v>206</v>
      </c>
      <c r="E1472">
        <v>1037.4680000000001</v>
      </c>
      <c r="F1472">
        <v>95.84</v>
      </c>
      <c r="G1472">
        <v>-34.500939988834602</v>
      </c>
      <c r="H1472">
        <v>1.5541734867099199</v>
      </c>
      <c r="I1472">
        <v>-23.348859732033699</v>
      </c>
      <c r="J1472">
        <v>-2.2826587599269001</v>
      </c>
      <c r="K1472">
        <v>99.265352434222194</v>
      </c>
      <c r="L1472">
        <v>105.96112889158999</v>
      </c>
      <c r="M1472">
        <v>46.495588396286003</v>
      </c>
      <c r="N1472">
        <v>1.0070855709361199</v>
      </c>
      <c r="O1472">
        <v>50.250417362270397</v>
      </c>
      <c r="P1472">
        <v>12.7529411764705</v>
      </c>
      <c r="Q1472">
        <v>2.5170527591427998E-2</v>
      </c>
    </row>
    <row r="1473" spans="1:17" hidden="1" x14ac:dyDescent="0.3">
      <c r="A1473" t="s">
        <v>3120</v>
      </c>
      <c r="B1473" t="s">
        <v>3121</v>
      </c>
      <c r="C1473" t="s">
        <v>3171</v>
      </c>
      <c r="D1473" t="s">
        <v>21</v>
      </c>
      <c r="E1473">
        <v>1036.6336799999999</v>
      </c>
      <c r="F1473">
        <v>590.29999999999995</v>
      </c>
      <c r="G1473">
        <v>43.979862904696297</v>
      </c>
      <c r="H1473">
        <v>15.1896152848489</v>
      </c>
      <c r="I1473">
        <v>24.839591746492399</v>
      </c>
      <c r="J1473">
        <v>1.74254934997587E-2</v>
      </c>
      <c r="K1473">
        <v>561.41837613297605</v>
      </c>
      <c r="L1473">
        <v>501.13197528150903</v>
      </c>
      <c r="M1473">
        <v>30.0409329122831</v>
      </c>
      <c r="N1473">
        <v>0.337429856538906</v>
      </c>
      <c r="O1473">
        <v>17.042181941385699</v>
      </c>
      <c r="P1473">
        <v>71.076655557165594</v>
      </c>
    </row>
    <row r="1474" spans="1:17" hidden="1" x14ac:dyDescent="0.3">
      <c r="A1474" t="s">
        <v>3122</v>
      </c>
      <c r="B1474" t="s">
        <v>3123</v>
      </c>
      <c r="C1474" t="s">
        <v>3171</v>
      </c>
      <c r="D1474" t="s">
        <v>1463</v>
      </c>
      <c r="E1474">
        <v>1033.0396030080001</v>
      </c>
      <c r="F1474">
        <v>74.19</v>
      </c>
      <c r="G1474">
        <v>-33.721165515844199</v>
      </c>
      <c r="H1474">
        <v>5.2846477686070497</v>
      </c>
      <c r="I1474">
        <v>17.151126972240501</v>
      </c>
      <c r="J1474">
        <v>7.9338515626291901</v>
      </c>
      <c r="K1474">
        <v>76.6941421147326</v>
      </c>
      <c r="L1474">
        <v>73.741715319513901</v>
      </c>
      <c r="M1474">
        <v>55.799245825046697</v>
      </c>
      <c r="N1474">
        <v>0.46186177449173799</v>
      </c>
      <c r="O1474">
        <v>32.362852136406502</v>
      </c>
      <c r="P1474">
        <v>45.470588235294102</v>
      </c>
      <c r="Q1474">
        <v>-2.4141048502759999E-2</v>
      </c>
    </row>
    <row r="1475" spans="1:17" hidden="1" x14ac:dyDescent="0.3">
      <c r="A1475" t="s">
        <v>3124</v>
      </c>
      <c r="B1475" t="s">
        <v>3125</v>
      </c>
      <c r="C1475" t="s">
        <v>3171</v>
      </c>
      <c r="D1475" t="s">
        <v>983</v>
      </c>
      <c r="E1475">
        <v>1028.5480737</v>
      </c>
      <c r="F1475">
        <v>729.9</v>
      </c>
      <c r="G1475">
        <v>-24.5993133083748</v>
      </c>
      <c r="H1475">
        <v>-7.6397993419708303</v>
      </c>
      <c r="I1475">
        <v>3.14235026698762</v>
      </c>
      <c r="J1475">
        <v>2.8493741328978599</v>
      </c>
      <c r="K1475">
        <v>798.18414134253703</v>
      </c>
      <c r="L1475">
        <v>738.25366538350602</v>
      </c>
      <c r="M1475">
        <v>40.381450857321298</v>
      </c>
      <c r="N1475">
        <v>0.21992738034538001</v>
      </c>
      <c r="O1475">
        <v>38.375119879435502</v>
      </c>
      <c r="P1475">
        <v>39.827586206896498</v>
      </c>
      <c r="Q1475">
        <v>0.101534886594198</v>
      </c>
    </row>
    <row r="1476" spans="1:17" hidden="1" x14ac:dyDescent="0.3">
      <c r="A1476" t="s">
        <v>3126</v>
      </c>
      <c r="B1476" t="s">
        <v>3127</v>
      </c>
      <c r="C1476" t="s">
        <v>3171</v>
      </c>
      <c r="D1476" t="s">
        <v>1557</v>
      </c>
      <c r="E1476">
        <v>1027.8134457030001</v>
      </c>
      <c r="F1476">
        <v>177.21</v>
      </c>
      <c r="G1476">
        <v>-53.156486636944699</v>
      </c>
      <c r="H1476">
        <v>-7.8157608209106</v>
      </c>
      <c r="I1476">
        <v>-32.609656486565598</v>
      </c>
      <c r="J1476">
        <v>2.43400852579913</v>
      </c>
      <c r="K1476">
        <v>200.53780175252899</v>
      </c>
      <c r="L1476">
        <v>226.261467524822</v>
      </c>
      <c r="M1476">
        <v>41.376096539684703</v>
      </c>
      <c r="N1476">
        <v>0.54631437092162705</v>
      </c>
      <c r="O1476">
        <v>67.879916483268403</v>
      </c>
      <c r="P1476">
        <v>6.3685474189675899</v>
      </c>
      <c r="Q1476">
        <v>-4.4145604408286999E-2</v>
      </c>
    </row>
    <row r="1477" spans="1:17" hidden="1" x14ac:dyDescent="0.3">
      <c r="A1477" t="s">
        <v>3128</v>
      </c>
      <c r="B1477" t="s">
        <v>3129</v>
      </c>
      <c r="C1477" t="s">
        <v>3171</v>
      </c>
      <c r="D1477" t="s">
        <v>51</v>
      </c>
      <c r="E1477">
        <v>1020.90647918999</v>
      </c>
      <c r="F1477">
        <v>1481.3</v>
      </c>
      <c r="G1477">
        <v>111.304019640617</v>
      </c>
      <c r="H1477">
        <v>6.2510845502162402</v>
      </c>
      <c r="I1477">
        <v>-12.488628487643901</v>
      </c>
      <c r="J1477">
        <v>4.45220038379248</v>
      </c>
      <c r="K1477">
        <v>1501.4966242482999</v>
      </c>
      <c r="L1477">
        <v>1364.1559127320199</v>
      </c>
      <c r="M1477">
        <v>58.943747022981803</v>
      </c>
      <c r="N1477">
        <v>0.499041515664572</v>
      </c>
      <c r="O1477">
        <v>25.160332140687199</v>
      </c>
      <c r="P1477">
        <v>188.66803079021699</v>
      </c>
      <c r="Q1477">
        <v>0.129367989230324</v>
      </c>
    </row>
    <row r="1478" spans="1:17" hidden="1" x14ac:dyDescent="0.3">
      <c r="A1478" t="s">
        <v>3130</v>
      </c>
      <c r="B1478" t="s">
        <v>3131</v>
      </c>
      <c r="C1478" t="s">
        <v>3171</v>
      </c>
      <c r="D1478" t="s">
        <v>512</v>
      </c>
      <c r="E1478">
        <v>1020.33092</v>
      </c>
      <c r="F1478">
        <v>1269.7</v>
      </c>
      <c r="G1478">
        <v>41.787929610730203</v>
      </c>
      <c r="H1478">
        <v>8.6159543998921002</v>
      </c>
      <c r="I1478">
        <v>-3.3678797584492699</v>
      </c>
      <c r="J1478">
        <v>-1.43474249604635</v>
      </c>
      <c r="K1478">
        <v>1272.7905687186101</v>
      </c>
      <c r="L1478">
        <v>1201.0567960077601</v>
      </c>
      <c r="M1478">
        <v>42.294053067301398</v>
      </c>
      <c r="N1478">
        <v>1.38447879378313</v>
      </c>
      <c r="O1478">
        <v>27.5734425454831</v>
      </c>
      <c r="P1478">
        <v>75.372928176795597</v>
      </c>
      <c r="Q1478">
        <v>0.136392538767828</v>
      </c>
    </row>
    <row r="1479" spans="1:17" hidden="1" x14ac:dyDescent="0.3">
      <c r="A1479" t="s">
        <v>3132</v>
      </c>
      <c r="B1479" t="s">
        <v>3133</v>
      </c>
      <c r="C1479" t="s">
        <v>3171</v>
      </c>
      <c r="D1479" t="s">
        <v>477</v>
      </c>
      <c r="E1479">
        <v>1019.29815</v>
      </c>
      <c r="F1479">
        <v>92.79</v>
      </c>
      <c r="G1479">
        <v>-29.8500543771781</v>
      </c>
      <c r="H1479">
        <v>11.899698893351401</v>
      </c>
      <c r="I1479">
        <v>7.0629658624223701</v>
      </c>
      <c r="J1479">
        <v>-4.2229691357261698</v>
      </c>
      <c r="K1479">
        <v>89.679135215014796</v>
      </c>
      <c r="L1479">
        <v>83.452493286045495</v>
      </c>
      <c r="M1479">
        <v>49.951416412781398</v>
      </c>
      <c r="N1479">
        <v>0.31924223824126502</v>
      </c>
      <c r="O1479">
        <v>35.456406940402999</v>
      </c>
      <c r="P1479">
        <v>40.590909090909101</v>
      </c>
      <c r="Q1479">
        <v>9.3200901639039994E-3</v>
      </c>
    </row>
    <row r="1480" spans="1:17" hidden="1" x14ac:dyDescent="0.3">
      <c r="A1480" t="s">
        <v>3134</v>
      </c>
      <c r="B1480" t="s">
        <v>3135</v>
      </c>
      <c r="C1480" t="s">
        <v>3171</v>
      </c>
      <c r="D1480" t="s">
        <v>231</v>
      </c>
      <c r="E1480">
        <v>1018.6308288</v>
      </c>
      <c r="F1480">
        <v>636</v>
      </c>
      <c r="G1480">
        <v>-13.6649713094808</v>
      </c>
      <c r="H1480">
        <v>-5.0547244287023698</v>
      </c>
      <c r="I1480">
        <v>16.222631205277899</v>
      </c>
      <c r="J1480">
        <v>1.97525903812736</v>
      </c>
      <c r="K1480">
        <v>616.47168091913295</v>
      </c>
      <c r="L1480">
        <v>570.17306654649099</v>
      </c>
      <c r="M1480">
        <v>55.843675703097901</v>
      </c>
      <c r="N1480">
        <v>0.74862448828577199</v>
      </c>
      <c r="O1480">
        <v>14.779874213836401</v>
      </c>
      <c r="P1480">
        <v>58.603491271820403</v>
      </c>
    </row>
    <row r="1481" spans="1:17" hidden="1" x14ac:dyDescent="0.3">
      <c r="A1481" t="s">
        <v>3136</v>
      </c>
      <c r="B1481" t="s">
        <v>3137</v>
      </c>
      <c r="C1481" t="s">
        <v>3171</v>
      </c>
      <c r="D1481" t="s">
        <v>1466</v>
      </c>
      <c r="E1481">
        <v>1018.31569944</v>
      </c>
      <c r="F1481">
        <v>36.92</v>
      </c>
      <c r="G1481">
        <v>-20.981790647955201</v>
      </c>
      <c r="H1481">
        <v>15.3837492796099</v>
      </c>
      <c r="I1481">
        <v>6.0276517334997104</v>
      </c>
      <c r="J1481">
        <v>-1.11987221855925</v>
      </c>
      <c r="K1481">
        <v>35.051595631735303</v>
      </c>
      <c r="L1481">
        <v>34.462995407458301</v>
      </c>
      <c r="M1481">
        <v>67.402871967317694</v>
      </c>
      <c r="N1481">
        <v>0.79258560008530199</v>
      </c>
      <c r="O1481">
        <v>23.1040086673889</v>
      </c>
      <c r="P1481">
        <v>29.543859649122801</v>
      </c>
      <c r="Q1481">
        <v>2.2807170939403001E-2</v>
      </c>
    </row>
    <row r="1482" spans="1:17" hidden="1" x14ac:dyDescent="0.3">
      <c r="A1482" t="s">
        <v>3138</v>
      </c>
      <c r="B1482" t="s">
        <v>3139</v>
      </c>
      <c r="C1482" t="s">
        <v>3171</v>
      </c>
      <c r="D1482" t="s">
        <v>105</v>
      </c>
      <c r="E1482">
        <v>1017.62305727999</v>
      </c>
      <c r="F1482">
        <v>341.7</v>
      </c>
      <c r="G1482">
        <v>99.648622697268806</v>
      </c>
      <c r="H1482">
        <v>8.26596881315389</v>
      </c>
      <c r="I1482">
        <v>-6.1843286823988004</v>
      </c>
      <c r="J1482">
        <v>-0.45913134765653701</v>
      </c>
      <c r="K1482">
        <v>349.66370104536099</v>
      </c>
      <c r="L1482">
        <v>321.45702175779599</v>
      </c>
      <c r="M1482">
        <v>51.146712364593498</v>
      </c>
      <c r="N1482">
        <v>0.795841503035432</v>
      </c>
      <c r="O1482">
        <v>23.909862452443601</v>
      </c>
      <c r="P1482">
        <v>134.84536082474199</v>
      </c>
      <c r="Q1482">
        <v>0.100158051508259</v>
      </c>
    </row>
    <row r="1483" spans="1:17" hidden="1" x14ac:dyDescent="0.3">
      <c r="A1483" t="s">
        <v>3140</v>
      </c>
      <c r="B1483" t="s">
        <v>3141</v>
      </c>
      <c r="C1483" t="s">
        <v>3171</v>
      </c>
      <c r="D1483" t="s">
        <v>51</v>
      </c>
      <c r="E1483">
        <v>1017.30537363</v>
      </c>
      <c r="F1483">
        <v>791.85</v>
      </c>
      <c r="G1483">
        <v>37.322857568445698</v>
      </c>
      <c r="H1483">
        <v>3.3827648552310898</v>
      </c>
      <c r="I1483">
        <v>21.578296669107701</v>
      </c>
      <c r="J1483">
        <v>-1.0714558343626399</v>
      </c>
      <c r="K1483">
        <v>802.17482803787402</v>
      </c>
      <c r="L1483">
        <v>737.67546149620796</v>
      </c>
      <c r="M1483">
        <v>49.878887961868202</v>
      </c>
      <c r="N1483">
        <v>1.0427671312770701</v>
      </c>
      <c r="O1483">
        <v>19.9785312874913</v>
      </c>
      <c r="P1483">
        <v>64.779939652481502</v>
      </c>
      <c r="Q1483">
        <v>8.7545259373163001E-2</v>
      </c>
    </row>
    <row r="1484" spans="1:17" hidden="1" x14ac:dyDescent="0.3">
      <c r="A1484" t="s">
        <v>3142</v>
      </c>
      <c r="B1484" t="s">
        <v>3143</v>
      </c>
      <c r="C1484" t="s">
        <v>3171</v>
      </c>
      <c r="D1484" t="s">
        <v>582</v>
      </c>
      <c r="E1484">
        <v>1015.683035</v>
      </c>
      <c r="F1484">
        <v>411.1</v>
      </c>
      <c r="G1484">
        <v>-32.841219716386199</v>
      </c>
      <c r="H1484">
        <v>-4.8067612590924202</v>
      </c>
      <c r="I1484">
        <v>-10.8586922278812</v>
      </c>
      <c r="J1484">
        <v>-0.162204203756775</v>
      </c>
      <c r="K1484">
        <v>441.19980956598903</v>
      </c>
      <c r="L1484">
        <v>442.474059093618</v>
      </c>
      <c r="M1484">
        <v>51.571711749755202</v>
      </c>
      <c r="N1484">
        <v>0.42558096865707801</v>
      </c>
      <c r="O1484">
        <v>42.155193383604903</v>
      </c>
      <c r="P1484">
        <v>19.332365747459999</v>
      </c>
    </row>
    <row r="1485" spans="1:17" hidden="1" x14ac:dyDescent="0.3">
      <c r="A1485" t="s">
        <v>3144</v>
      </c>
      <c r="B1485" t="s">
        <v>3145</v>
      </c>
      <c r="C1485" t="s">
        <v>3171</v>
      </c>
      <c r="D1485" t="s">
        <v>3146</v>
      </c>
      <c r="E1485">
        <v>1015.623</v>
      </c>
      <c r="F1485">
        <v>514.5</v>
      </c>
      <c r="G1485">
        <v>225.80322472805801</v>
      </c>
      <c r="H1485">
        <v>28.826928534554099</v>
      </c>
      <c r="I1485">
        <v>18.276945705695699</v>
      </c>
      <c r="J1485">
        <v>8.4227019703946606</v>
      </c>
      <c r="K1485">
        <v>486.64788495431702</v>
      </c>
      <c r="L1485">
        <v>386.76720070666499</v>
      </c>
      <c r="M1485">
        <v>65.063432093676596</v>
      </c>
      <c r="N1485">
        <v>0.87841144362883405</v>
      </c>
      <c r="O1485">
        <v>30.204081632653001</v>
      </c>
      <c r="P1485">
        <v>267.5</v>
      </c>
    </row>
    <row r="1486" spans="1:17" hidden="1" x14ac:dyDescent="0.3">
      <c r="A1486" t="s">
        <v>3147</v>
      </c>
      <c r="B1486" t="s">
        <v>3148</v>
      </c>
      <c r="C1486" t="s">
        <v>3171</v>
      </c>
      <c r="D1486" t="s">
        <v>454</v>
      </c>
      <c r="E1486">
        <v>1014.72251412</v>
      </c>
      <c r="F1486">
        <v>41.3</v>
      </c>
      <c r="G1486">
        <v>-24.438321165661499</v>
      </c>
      <c r="H1486">
        <v>7.7747053249300198</v>
      </c>
      <c r="I1486">
        <v>-33.456913259545502</v>
      </c>
      <c r="J1486">
        <v>-0.38724392596410501</v>
      </c>
      <c r="K1486">
        <v>43.361524733726803</v>
      </c>
      <c r="L1486">
        <v>48.3167610624822</v>
      </c>
      <c r="M1486">
        <v>49.240399330850202</v>
      </c>
      <c r="N1486">
        <v>0.58104897986745496</v>
      </c>
      <c r="O1486">
        <v>99.757869249394602</v>
      </c>
      <c r="P1486">
        <v>9.0285110876451693</v>
      </c>
    </row>
    <row r="1487" spans="1:17" hidden="1" x14ac:dyDescent="0.3">
      <c r="A1487" t="s">
        <v>3149</v>
      </c>
      <c r="B1487" t="s">
        <v>3150</v>
      </c>
      <c r="C1487" t="s">
        <v>3171</v>
      </c>
      <c r="D1487" t="s">
        <v>289</v>
      </c>
      <c r="E1487">
        <v>1014.44871892</v>
      </c>
      <c r="F1487">
        <v>41.86</v>
      </c>
      <c r="G1487">
        <v>-46.114327967334397</v>
      </c>
      <c r="H1487">
        <v>11.430295893019499</v>
      </c>
      <c r="I1487">
        <v>-8.9402056664982101</v>
      </c>
      <c r="J1487">
        <v>3.29907031819541</v>
      </c>
      <c r="K1487">
        <v>40.664864676894602</v>
      </c>
      <c r="L1487">
        <v>43.197349064329501</v>
      </c>
      <c r="M1487">
        <v>65.740214628329895</v>
      </c>
      <c r="N1487">
        <v>0.43112508756403001</v>
      </c>
      <c r="O1487">
        <v>32.799808886765398</v>
      </c>
      <c r="P1487">
        <v>26.848484848484802</v>
      </c>
      <c r="Q1487">
        <v>2.4060442059763001E-2</v>
      </c>
    </row>
    <row r="1488" spans="1:17" hidden="1" x14ac:dyDescent="0.3">
      <c r="A1488" t="s">
        <v>3151</v>
      </c>
      <c r="B1488" t="s">
        <v>3152</v>
      </c>
      <c r="C1488" t="s">
        <v>3171</v>
      </c>
      <c r="D1488" t="s">
        <v>51</v>
      </c>
      <c r="E1488">
        <v>1010.25792</v>
      </c>
      <c r="F1488">
        <v>201.6</v>
      </c>
      <c r="G1488">
        <v>33.303224728058197</v>
      </c>
      <c r="H1488">
        <v>7.9359816226381099</v>
      </c>
      <c r="I1488">
        <v>-21.360470372991401</v>
      </c>
      <c r="J1488">
        <v>4.2840065067935704</v>
      </c>
      <c r="K1488">
        <v>202.79949350291901</v>
      </c>
      <c r="L1488">
        <v>203.18859245903701</v>
      </c>
      <c r="M1488">
        <v>64.809483388016105</v>
      </c>
      <c r="N1488">
        <v>0.58300547427485905</v>
      </c>
      <c r="O1488">
        <v>31.4484126984126</v>
      </c>
      <c r="P1488">
        <v>59.556786703601098</v>
      </c>
      <c r="Q1488">
        <v>6.3077832312931001E-2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Price_Filter_08_11_2024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2024-11-09T08:14:06Z</dcterms:created>
  <dcterms:modified xsi:type="dcterms:W3CDTF">2024-11-22T12:28:05Z</dcterms:modified>
</cp:coreProperties>
</file>